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updateLinks="never" defaultThemeVersion="124226"/>
  <mc:AlternateContent xmlns:mc="http://schemas.openxmlformats.org/markup-compatibility/2006">
    <mc:Choice Requires="x15">
      <x15ac:absPath xmlns:x15ac="http://schemas.microsoft.com/office/spreadsheetml/2010/11/ac" url="\\fs30\profiles$\Kirsten.Tribe\Bekanntmachungen\"/>
    </mc:Choice>
  </mc:AlternateContent>
  <xr:revisionPtr revIDLastSave="0" documentId="8_{C2EE4820-C1C0-4765-9685-E2D35FFFA044}" xr6:coauthVersionLast="36" xr6:coauthVersionMax="36" xr10:uidLastSave="{00000000-0000-0000-0000-000000000000}"/>
  <bookViews>
    <workbookView xWindow="360" yWindow="120" windowWidth="15315" windowHeight="4680" activeTab="8" xr2:uid="{00000000-000D-0000-FFFF-FFFF00000000}"/>
  </bookViews>
  <sheets>
    <sheet name="2012" sheetId="1" r:id="rId1"/>
    <sheet name="2013" sheetId="2" r:id="rId2"/>
    <sheet name="2014" sheetId="3" r:id="rId3"/>
    <sheet name="2015" sheetId="4" r:id="rId4"/>
    <sheet name="2016" sheetId="5" r:id="rId5"/>
    <sheet name="2017" sheetId="6" r:id="rId6"/>
    <sheet name="2018" sheetId="7" r:id="rId7"/>
    <sheet name="2019" sheetId="8" r:id="rId8"/>
    <sheet name="2020" sheetId="9" r:id="rId9"/>
    <sheet name="2021" sheetId="13" r:id="rId10"/>
    <sheet name="Auswertung Ämter" sheetId="14" r:id="rId11"/>
    <sheet name="Hebesätze" sheetId="10" state="hidden" r:id="rId12"/>
    <sheet name="Auswahlfelder" sheetId="11" state="hidden" r:id="rId13"/>
    <sheet name="Übersicht Amtsnummer (Spalte B)" sheetId="12"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0" hidden="1">'2012'!$A$4:$AZ$109</definedName>
    <definedName name="_xlnm._FilterDatabase" localSheetId="1" hidden="1">'2013'!$A$4:$AY$109</definedName>
    <definedName name="_xlnm._FilterDatabase" localSheetId="2" hidden="1">'2014'!$A$4:$AZ$109</definedName>
    <definedName name="_xlnm._FilterDatabase" localSheetId="3" hidden="1">'2015'!$A$4:$BA$109</definedName>
    <definedName name="_xlnm._FilterDatabase" localSheetId="4" hidden="1">'2016'!$A$4:$BF$109</definedName>
    <definedName name="_xlnm._FilterDatabase" localSheetId="5" hidden="1">'2017'!$A$4:$AT$109</definedName>
    <definedName name="_xlnm._FilterDatabase" localSheetId="6" hidden="1">'2018'!$A$5:$AM$111</definedName>
    <definedName name="_xlnm._FilterDatabase" localSheetId="7" hidden="1">'2019'!$A$5:$CM$111</definedName>
    <definedName name="_xlnm._FilterDatabase" localSheetId="8" hidden="1">'2020'!$A$6:$CU$114</definedName>
    <definedName name="_xlnm._FilterDatabase" localSheetId="9" hidden="1">'2021'!$A$6:$BP$114</definedName>
    <definedName name="Z_0FC0AE0C_F5E8_41BC_91A4_C38D6EE7908C_.wvu.Cols" localSheetId="9" hidden="1">'2021'!$D:$D,'2021'!#REF!,'2021'!$K:$L,'2021'!$V:$AA,'2021'!$AH:$AX,'2021'!$BA:$BA,'2021'!$BC:$BC,'2021'!$BE:$BE,'2021'!#REF!,'2021'!#REF!,'2021'!#REF!,'2021'!#REF!,'2021'!#REF!,'2021'!$BH:$BL</definedName>
    <definedName name="Z_0FC0AE0C_F5E8_41BC_91A4_C38D6EE7908C_.wvu.FilterData" localSheetId="0" hidden="1">'2012'!$A$4:$AZ$4</definedName>
    <definedName name="Z_0FC0AE0C_F5E8_41BC_91A4_C38D6EE7908C_.wvu.FilterData" localSheetId="1" hidden="1">'2013'!$A$4:$AY$4</definedName>
    <definedName name="Z_0FC0AE0C_F5E8_41BC_91A4_C38D6EE7908C_.wvu.FilterData" localSheetId="2" hidden="1">'2014'!$A$4:$AZ$4</definedName>
    <definedName name="Z_0FC0AE0C_F5E8_41BC_91A4_C38D6EE7908C_.wvu.FilterData" localSheetId="3" hidden="1">'2015'!$A$4:$BA$4</definedName>
    <definedName name="Z_0FC0AE0C_F5E8_41BC_91A4_C38D6EE7908C_.wvu.FilterData" localSheetId="4" hidden="1">'2016'!$A$4:$BF$4</definedName>
    <definedName name="Z_0FC0AE0C_F5E8_41BC_91A4_C38D6EE7908C_.wvu.FilterData" localSheetId="5" hidden="1">'2017'!$A$4:$AT$4</definedName>
    <definedName name="Z_0FC0AE0C_F5E8_41BC_91A4_C38D6EE7908C_.wvu.FilterData" localSheetId="6" hidden="1">'2018'!$A$5:$AM$5</definedName>
    <definedName name="Z_0FC0AE0C_F5E8_41BC_91A4_C38D6EE7908C_.wvu.FilterData" localSheetId="7" hidden="1">'2019'!$A$5:$CM$111</definedName>
    <definedName name="Z_0FC0AE0C_F5E8_41BC_91A4_C38D6EE7908C_.wvu.FilterData" localSheetId="8" hidden="1">'2020'!$A$6:$BR$6</definedName>
    <definedName name="Z_378E6016_0BA3_40B8_909C_3DBAD733C38C_.wvu.Cols" localSheetId="8" hidden="1">'2020'!$F:$F,'2020'!$AA:$AA,'2020'!$AD:$AD</definedName>
    <definedName name="Z_378E6016_0BA3_40B8_909C_3DBAD733C38C_.wvu.FilterData" localSheetId="0" hidden="1">'2012'!$A$4:$AZ$4</definedName>
    <definedName name="Z_378E6016_0BA3_40B8_909C_3DBAD733C38C_.wvu.FilterData" localSheetId="1" hidden="1">'2013'!$A$4:$AY$4</definedName>
    <definedName name="Z_378E6016_0BA3_40B8_909C_3DBAD733C38C_.wvu.FilterData" localSheetId="2" hidden="1">'2014'!$A$4:$AZ$4</definedName>
    <definedName name="Z_378E6016_0BA3_40B8_909C_3DBAD733C38C_.wvu.FilterData" localSheetId="3" hidden="1">'2015'!$A$4:$BA$4</definedName>
    <definedName name="Z_378E6016_0BA3_40B8_909C_3DBAD733C38C_.wvu.FilterData" localSheetId="4" hidden="1">'2016'!$A$4:$BF$4</definedName>
    <definedName name="Z_378E6016_0BA3_40B8_909C_3DBAD733C38C_.wvu.FilterData" localSheetId="5" hidden="1">'2017'!$A$4:$AT$4</definedName>
    <definedName name="Z_378E6016_0BA3_40B8_909C_3DBAD733C38C_.wvu.FilterData" localSheetId="6" hidden="1">'2018'!$A$5:$AM$5</definedName>
    <definedName name="Z_378E6016_0BA3_40B8_909C_3DBAD733C38C_.wvu.FilterData" localSheetId="7" hidden="1">'2019'!$A$5:$CM$111</definedName>
    <definedName name="Z_378E6016_0BA3_40B8_909C_3DBAD733C38C_.wvu.FilterData" localSheetId="8" hidden="1">'2020'!$A$6:$BR$6</definedName>
  </definedNames>
  <calcPr calcId="191029"/>
  <customWorkbookViews>
    <customWorkbookView name="Brath Vivien - Persönliche Ansicht" guid="{378E6016-0BA3-40B8-909C-3DBAD733C38C}" mergeInterval="0" personalView="1" maximized="1" xWindow="-4" yWindow="-4" windowWidth="1928" windowHeight="1048" activeSheetId="7"/>
    <customWorkbookView name="Westphal Marco - Persönliche Ansicht" guid="{0FC0AE0C-F5E8-41BC-91A4-C38D6EE7908C}" mergeInterval="0" personalView="1" maximized="1" xWindow="-4" yWindow="-4" windowWidth="1608" windowHeight="868" activeSheetId="13"/>
  </customWorkbookViews>
</workbook>
</file>

<file path=xl/calcChain.xml><?xml version="1.0" encoding="utf-8"?>
<calcChain xmlns="http://schemas.openxmlformats.org/spreadsheetml/2006/main">
  <c r="W10" i="13" l="1"/>
  <c r="M10" i="13"/>
  <c r="BW113" i="9" l="1"/>
  <c r="BV113" i="9"/>
  <c r="BU113" i="9"/>
  <c r="BT113" i="9"/>
  <c r="BS113" i="9"/>
  <c r="L99" i="9" l="1"/>
  <c r="N99" i="9" s="1"/>
  <c r="J99" i="9"/>
  <c r="G99" i="9"/>
  <c r="X62" i="9"/>
  <c r="X65" i="9"/>
  <c r="X67" i="9"/>
  <c r="X72" i="9"/>
  <c r="X74" i="9"/>
  <c r="T99" i="9" l="1"/>
  <c r="U99" i="9" s="1"/>
  <c r="P99" i="9"/>
  <c r="Q99" i="9"/>
  <c r="V99" i="9"/>
  <c r="W99" i="9" s="1"/>
  <c r="Z19" i="14"/>
  <c r="Y19" i="14"/>
  <c r="X19" i="14"/>
  <c r="W19" i="14"/>
  <c r="V19" i="14"/>
  <c r="T19" i="14"/>
  <c r="S19" i="14"/>
  <c r="R19" i="14"/>
  <c r="Q19" i="14"/>
  <c r="O19" i="14"/>
  <c r="M19" i="14"/>
  <c r="K19" i="14"/>
  <c r="J19" i="14"/>
  <c r="I19" i="14"/>
  <c r="H19" i="14"/>
  <c r="F19" i="14"/>
  <c r="D19" i="14"/>
  <c r="C19" i="14"/>
  <c r="U18" i="14"/>
  <c r="N18" i="14"/>
  <c r="P18" i="14" s="1"/>
  <c r="L18" i="14"/>
  <c r="G18" i="14"/>
  <c r="U17" i="14"/>
  <c r="L17" i="14"/>
  <c r="N17" i="14" s="1"/>
  <c r="P17" i="14" s="1"/>
  <c r="G17" i="14"/>
  <c r="U16" i="14"/>
  <c r="L16" i="14"/>
  <c r="N16" i="14" s="1"/>
  <c r="P16" i="14" s="1"/>
  <c r="G16" i="14"/>
  <c r="U15" i="14"/>
  <c r="L15" i="14"/>
  <c r="N15" i="14" s="1"/>
  <c r="P15" i="14" s="1"/>
  <c r="G15" i="14"/>
  <c r="U14" i="14"/>
  <c r="N14" i="14"/>
  <c r="P14" i="14" s="1"/>
  <c r="L14" i="14"/>
  <c r="G14" i="14"/>
  <c r="U13" i="14"/>
  <c r="L13" i="14"/>
  <c r="N13" i="14" s="1"/>
  <c r="P13" i="14" s="1"/>
  <c r="G13" i="14"/>
  <c r="U12" i="14"/>
  <c r="L12" i="14"/>
  <c r="N12" i="14" s="1"/>
  <c r="P12" i="14" s="1"/>
  <c r="G12" i="14"/>
  <c r="U11" i="14"/>
  <c r="L11" i="14"/>
  <c r="N11" i="14" s="1"/>
  <c r="P11" i="14" s="1"/>
  <c r="G11" i="14"/>
  <c r="U10" i="14"/>
  <c r="N10" i="14"/>
  <c r="P10" i="14" s="1"/>
  <c r="L10" i="14"/>
  <c r="G10" i="14"/>
  <c r="U9" i="14"/>
  <c r="L9" i="14"/>
  <c r="N9" i="14" s="1"/>
  <c r="P9" i="14" s="1"/>
  <c r="E9" i="14"/>
  <c r="E19" i="14" s="1"/>
  <c r="U8" i="14"/>
  <c r="L8" i="14"/>
  <c r="L19" i="14" s="1"/>
  <c r="G8" i="14"/>
  <c r="U7" i="14"/>
  <c r="U19" i="14" s="1"/>
  <c r="N7" i="14"/>
  <c r="L7" i="14"/>
  <c r="G7" i="14"/>
  <c r="AO113" i="13"/>
  <c r="AK7" i="13"/>
  <c r="AI113" i="13"/>
  <c r="AG113" i="13"/>
  <c r="AF113" i="13"/>
  <c r="AE113" i="13"/>
  <c r="AD113" i="13"/>
  <c r="AC113" i="13"/>
  <c r="Y8" i="13"/>
  <c r="Z8" i="13" s="1"/>
  <c r="Y9" i="13"/>
  <c r="Z9" i="13" s="1"/>
  <c r="Z10" i="13"/>
  <c r="Y11" i="13"/>
  <c r="Z11" i="13" s="1"/>
  <c r="Y12" i="13"/>
  <c r="Z12" i="13" s="1"/>
  <c r="Y13" i="13"/>
  <c r="Z13" i="13" s="1"/>
  <c r="Y14" i="13"/>
  <c r="Z14" i="13" s="1"/>
  <c r="Y15" i="13"/>
  <c r="Z15" i="13" s="1"/>
  <c r="Y16" i="13"/>
  <c r="Z16" i="13" s="1"/>
  <c r="Y17" i="13"/>
  <c r="Z17" i="13" s="1"/>
  <c r="Y18" i="13"/>
  <c r="Z18" i="13" s="1"/>
  <c r="Y19" i="13"/>
  <c r="Z19" i="13" s="1"/>
  <c r="Y20" i="13"/>
  <c r="Z20" i="13" s="1"/>
  <c r="Y21" i="13"/>
  <c r="Z21" i="13" s="1"/>
  <c r="Y22" i="13"/>
  <c r="Z22" i="13" s="1"/>
  <c r="Y23" i="13"/>
  <c r="Z23" i="13" s="1"/>
  <c r="Y24" i="13"/>
  <c r="Z24" i="13" s="1"/>
  <c r="Y25" i="13"/>
  <c r="Z25" i="13" s="1"/>
  <c r="Y26" i="13"/>
  <c r="Z26" i="13" s="1"/>
  <c r="Y27" i="13"/>
  <c r="Z27" i="13" s="1"/>
  <c r="Y28" i="13"/>
  <c r="Z28" i="13" s="1"/>
  <c r="Y29" i="13"/>
  <c r="Z29" i="13" s="1"/>
  <c r="Y30" i="13"/>
  <c r="Z30" i="13" s="1"/>
  <c r="Y31" i="13"/>
  <c r="Z31" i="13" s="1"/>
  <c r="Y32" i="13"/>
  <c r="Z32" i="13" s="1"/>
  <c r="Y33" i="13"/>
  <c r="Z33" i="13" s="1"/>
  <c r="Y34" i="13"/>
  <c r="Z34" i="13" s="1"/>
  <c r="Y35" i="13"/>
  <c r="Z35" i="13" s="1"/>
  <c r="Y36" i="13"/>
  <c r="Z36" i="13" s="1"/>
  <c r="Y37" i="13"/>
  <c r="Z37" i="13" s="1"/>
  <c r="Y38" i="13"/>
  <c r="Z38" i="13" s="1"/>
  <c r="Y39" i="13"/>
  <c r="Z39" i="13" s="1"/>
  <c r="Y40" i="13"/>
  <c r="Z40" i="13" s="1"/>
  <c r="Y41" i="13"/>
  <c r="Z41" i="13" s="1"/>
  <c r="Y42" i="13"/>
  <c r="Z42" i="13" s="1"/>
  <c r="Y43" i="13"/>
  <c r="Z43" i="13" s="1"/>
  <c r="Y44" i="13"/>
  <c r="Z44" i="13" s="1"/>
  <c r="Y45" i="13"/>
  <c r="Z45" i="13" s="1"/>
  <c r="Y46" i="13"/>
  <c r="Z46" i="13" s="1"/>
  <c r="Y47" i="13"/>
  <c r="Z47" i="13" s="1"/>
  <c r="Y48" i="13"/>
  <c r="Z48" i="13" s="1"/>
  <c r="Y49" i="13"/>
  <c r="Z49" i="13" s="1"/>
  <c r="Y50" i="13"/>
  <c r="Z50" i="13" s="1"/>
  <c r="Y51" i="13"/>
  <c r="Z51" i="13" s="1"/>
  <c r="Y52" i="13"/>
  <c r="Z52" i="13" s="1"/>
  <c r="Y53" i="13"/>
  <c r="Z53" i="13" s="1"/>
  <c r="Y54" i="13"/>
  <c r="Z54" i="13" s="1"/>
  <c r="Y55" i="13"/>
  <c r="Z55" i="13" s="1"/>
  <c r="Y56" i="13"/>
  <c r="Z56" i="13" s="1"/>
  <c r="Y57" i="13"/>
  <c r="Z57" i="13" s="1"/>
  <c r="Y58" i="13"/>
  <c r="Z58" i="13" s="1"/>
  <c r="Y59" i="13"/>
  <c r="Z59" i="13" s="1"/>
  <c r="Y60" i="13"/>
  <c r="Z60" i="13" s="1"/>
  <c r="Y61" i="13"/>
  <c r="Z61" i="13" s="1"/>
  <c r="Y63" i="13"/>
  <c r="Z63" i="13" s="1"/>
  <c r="Y64" i="13"/>
  <c r="Z64" i="13" s="1"/>
  <c r="Y66" i="13"/>
  <c r="Z66" i="13" s="1"/>
  <c r="Y68" i="13"/>
  <c r="Z68" i="13" s="1"/>
  <c r="Y69" i="13"/>
  <c r="Z69" i="13" s="1"/>
  <c r="Y70" i="13"/>
  <c r="Z70" i="13" s="1"/>
  <c r="Y71" i="13"/>
  <c r="Z71" i="13" s="1"/>
  <c r="Y73" i="13"/>
  <c r="Z73" i="13" s="1"/>
  <c r="Y75" i="13"/>
  <c r="Z75" i="13" s="1"/>
  <c r="Y76" i="13"/>
  <c r="Z76" i="13" s="1"/>
  <c r="Y77" i="13"/>
  <c r="Z77" i="13" s="1"/>
  <c r="Y78" i="13"/>
  <c r="Z78" i="13" s="1"/>
  <c r="Y79" i="13"/>
  <c r="Z79" i="13" s="1"/>
  <c r="Y80" i="13"/>
  <c r="Z80" i="13" s="1"/>
  <c r="Y81" i="13"/>
  <c r="Z81" i="13" s="1"/>
  <c r="Y82" i="13"/>
  <c r="Z82" i="13" s="1"/>
  <c r="Y83" i="13"/>
  <c r="Z83" i="13" s="1"/>
  <c r="Y84" i="13"/>
  <c r="Z84" i="13" s="1"/>
  <c r="Y85" i="13"/>
  <c r="Z85" i="13" s="1"/>
  <c r="Y86" i="13"/>
  <c r="Z86" i="13" s="1"/>
  <c r="Y87" i="13"/>
  <c r="Z87" i="13" s="1"/>
  <c r="Y88" i="13"/>
  <c r="Z88" i="13" s="1"/>
  <c r="Y89" i="13"/>
  <c r="Z89" i="13" s="1"/>
  <c r="Y90" i="13"/>
  <c r="Z90" i="13" s="1"/>
  <c r="Y91" i="13"/>
  <c r="Z91" i="13" s="1"/>
  <c r="Y92" i="13"/>
  <c r="Z92" i="13" s="1"/>
  <c r="Y93" i="13"/>
  <c r="Z93" i="13" s="1"/>
  <c r="Y94" i="13"/>
  <c r="Z94" i="13" s="1"/>
  <c r="Y95" i="13"/>
  <c r="Z95" i="13" s="1"/>
  <c r="Y96" i="13"/>
  <c r="Z96" i="13" s="1"/>
  <c r="Y97" i="13"/>
  <c r="Z97" i="13" s="1"/>
  <c r="Y98" i="13"/>
  <c r="Z98" i="13" s="1"/>
  <c r="Y99" i="13"/>
  <c r="Z99" i="13" s="1"/>
  <c r="Y100" i="13"/>
  <c r="Z100" i="13" s="1"/>
  <c r="Y101" i="13"/>
  <c r="Z101" i="13" s="1"/>
  <c r="Y102" i="13"/>
  <c r="Z102" i="13" s="1"/>
  <c r="Y103" i="13"/>
  <c r="Z103" i="13" s="1"/>
  <c r="Y104" i="13"/>
  <c r="Z104" i="13" s="1"/>
  <c r="Y105" i="13"/>
  <c r="Z105" i="13" s="1"/>
  <c r="Y106" i="13"/>
  <c r="Z106" i="13" s="1"/>
  <c r="Y107" i="13"/>
  <c r="Z107" i="13" s="1"/>
  <c r="Y108" i="13"/>
  <c r="Z108" i="13" s="1"/>
  <c r="Y109" i="13"/>
  <c r="Z109" i="13" s="1"/>
  <c r="Y110" i="13"/>
  <c r="Z110" i="13" s="1"/>
  <c r="Y111" i="13"/>
  <c r="Z111" i="13" s="1"/>
  <c r="Y112" i="13"/>
  <c r="Z112" i="13" s="1"/>
  <c r="Y7" i="13"/>
  <c r="Z7" i="13" s="1"/>
  <c r="AD10" i="9"/>
  <c r="W113"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3" i="13"/>
  <c r="U64" i="13"/>
  <c r="U66" i="13"/>
  <c r="U68" i="13"/>
  <c r="U69" i="13"/>
  <c r="U70" i="13"/>
  <c r="U71" i="13"/>
  <c r="U73" i="13"/>
  <c r="U75" i="13"/>
  <c r="U76" i="13"/>
  <c r="U77" i="13"/>
  <c r="U78" i="13"/>
  <c r="U79" i="13"/>
  <c r="U80" i="13"/>
  <c r="U81" i="13"/>
  <c r="U82" i="13"/>
  <c r="U83" i="13"/>
  <c r="U84" i="13"/>
  <c r="U85" i="13"/>
  <c r="U86" i="13"/>
  <c r="U87" i="13"/>
  <c r="U88" i="13"/>
  <c r="U89" i="13"/>
  <c r="U90" i="13"/>
  <c r="U91" i="13"/>
  <c r="U92" i="13"/>
  <c r="U93" i="13"/>
  <c r="U94" i="13"/>
  <c r="U95" i="13"/>
  <c r="U96" i="13"/>
  <c r="U97" i="13"/>
  <c r="U98" i="13"/>
  <c r="U99" i="13"/>
  <c r="U100" i="13"/>
  <c r="U101" i="13"/>
  <c r="U102" i="13"/>
  <c r="U103" i="13"/>
  <c r="U104" i="13"/>
  <c r="U105" i="13"/>
  <c r="U106" i="13"/>
  <c r="U107" i="13"/>
  <c r="U108" i="13"/>
  <c r="U109" i="13"/>
  <c r="U110" i="13"/>
  <c r="U111" i="13"/>
  <c r="U112" i="13"/>
  <c r="U7" i="13"/>
  <c r="V7" i="13"/>
  <c r="V8" i="13"/>
  <c r="V9" i="13"/>
  <c r="V10" i="13"/>
  <c r="V11" i="13"/>
  <c r="V12" i="13"/>
  <c r="V13" i="13"/>
  <c r="V14" i="13"/>
  <c r="V15" i="13"/>
  <c r="V16" i="13"/>
  <c r="V17" i="13"/>
  <c r="V18" i="13"/>
  <c r="V19" i="13"/>
  <c r="V20" i="13"/>
  <c r="V22" i="13"/>
  <c r="V23" i="13"/>
  <c r="V24" i="13"/>
  <c r="V25" i="13"/>
  <c r="V26" i="13"/>
  <c r="V27" i="13"/>
  <c r="V28" i="13"/>
  <c r="V29" i="13"/>
  <c r="V30" i="13"/>
  <c r="V31" i="13"/>
  <c r="V32" i="13"/>
  <c r="V33" i="13"/>
  <c r="V34" i="13"/>
  <c r="V35" i="13"/>
  <c r="V36" i="13"/>
  <c r="V37" i="13"/>
  <c r="V38" i="13"/>
  <c r="V39" i="13"/>
  <c r="V40" i="13"/>
  <c r="V41" i="13"/>
  <c r="S113" i="13"/>
  <c r="R113" i="13"/>
  <c r="Q113" i="13"/>
  <c r="M113" i="13"/>
  <c r="I9" i="13"/>
  <c r="J9" i="13" s="1"/>
  <c r="J10" i="13"/>
  <c r="I11" i="13"/>
  <c r="J11" i="13" s="1"/>
  <c r="I12" i="13"/>
  <c r="J12" i="13" s="1"/>
  <c r="I13" i="13"/>
  <c r="J13" i="13" s="1"/>
  <c r="I14" i="13"/>
  <c r="J14" i="13" s="1"/>
  <c r="I15" i="13"/>
  <c r="J15" i="13" s="1"/>
  <c r="I16" i="13"/>
  <c r="J16" i="13" s="1"/>
  <c r="I17" i="13"/>
  <c r="J17" i="13" s="1"/>
  <c r="I18" i="13"/>
  <c r="J18" i="13" s="1"/>
  <c r="I19" i="13"/>
  <c r="J19" i="13" s="1"/>
  <c r="I20" i="13"/>
  <c r="J20" i="13" s="1"/>
  <c r="I21" i="13"/>
  <c r="J21" i="13" s="1"/>
  <c r="I22" i="13"/>
  <c r="J22" i="13" s="1"/>
  <c r="I23" i="13"/>
  <c r="J23" i="13" s="1"/>
  <c r="I24" i="13"/>
  <c r="J24" i="13" s="1"/>
  <c r="I25" i="13"/>
  <c r="J25" i="13" s="1"/>
  <c r="I26" i="13"/>
  <c r="J26" i="13" s="1"/>
  <c r="I27" i="13"/>
  <c r="J27" i="13" s="1"/>
  <c r="I28" i="13"/>
  <c r="J28" i="13" s="1"/>
  <c r="I29" i="13"/>
  <c r="J29" i="13" s="1"/>
  <c r="I30" i="13"/>
  <c r="J30" i="13" s="1"/>
  <c r="I31" i="13"/>
  <c r="J31" i="13" s="1"/>
  <c r="I32" i="13"/>
  <c r="J32" i="13" s="1"/>
  <c r="I33" i="13"/>
  <c r="J33" i="13" s="1"/>
  <c r="I34" i="13"/>
  <c r="J34" i="13" s="1"/>
  <c r="I35" i="13"/>
  <c r="J35" i="13" s="1"/>
  <c r="I36" i="13"/>
  <c r="J36" i="13" s="1"/>
  <c r="I37" i="13"/>
  <c r="J37" i="13" s="1"/>
  <c r="I38" i="13"/>
  <c r="J38" i="13" s="1"/>
  <c r="I39" i="13"/>
  <c r="J39" i="13" s="1"/>
  <c r="I40" i="13"/>
  <c r="O40" i="13" s="1"/>
  <c r="I41" i="13"/>
  <c r="J41" i="13" s="1"/>
  <c r="I42" i="13"/>
  <c r="J42" i="13" s="1"/>
  <c r="I43" i="13"/>
  <c r="J43" i="13" s="1"/>
  <c r="I44" i="13"/>
  <c r="J44" i="13" s="1"/>
  <c r="I45" i="13"/>
  <c r="J45" i="13" s="1"/>
  <c r="I46" i="13"/>
  <c r="J46" i="13" s="1"/>
  <c r="I47" i="13"/>
  <c r="J47" i="13" s="1"/>
  <c r="I48" i="13"/>
  <c r="J48" i="13" s="1"/>
  <c r="I49" i="13"/>
  <c r="J49" i="13" s="1"/>
  <c r="I50" i="13"/>
  <c r="J50" i="13" s="1"/>
  <c r="I51" i="13"/>
  <c r="J51" i="13" s="1"/>
  <c r="I52" i="13"/>
  <c r="O52" i="13" s="1"/>
  <c r="I53" i="13"/>
  <c r="J53" i="13" s="1"/>
  <c r="I54" i="13"/>
  <c r="J54" i="13" s="1"/>
  <c r="I55" i="13"/>
  <c r="J55" i="13" s="1"/>
  <c r="I56" i="13"/>
  <c r="J56" i="13" s="1"/>
  <c r="I57" i="13"/>
  <c r="J57" i="13" s="1"/>
  <c r="I58" i="13"/>
  <c r="J58" i="13" s="1"/>
  <c r="I59" i="13"/>
  <c r="J59" i="13" s="1"/>
  <c r="I60" i="13"/>
  <c r="J60" i="13" s="1"/>
  <c r="I61" i="13"/>
  <c r="J61" i="13" s="1"/>
  <c r="I63" i="13"/>
  <c r="J63" i="13" s="1"/>
  <c r="I64" i="13"/>
  <c r="O64" i="13" s="1"/>
  <c r="I66" i="13"/>
  <c r="O66" i="13" s="1"/>
  <c r="I68" i="13"/>
  <c r="J68" i="13" s="1"/>
  <c r="I69" i="13"/>
  <c r="J69" i="13" s="1"/>
  <c r="I70" i="13"/>
  <c r="J70" i="13" s="1"/>
  <c r="I71" i="13"/>
  <c r="J71" i="13" s="1"/>
  <c r="I73" i="13"/>
  <c r="J73" i="13" s="1"/>
  <c r="I75" i="13"/>
  <c r="J75" i="13" s="1"/>
  <c r="I76" i="13"/>
  <c r="J76" i="13" s="1"/>
  <c r="I77" i="13"/>
  <c r="J77" i="13" s="1"/>
  <c r="I78" i="13"/>
  <c r="J78" i="13" s="1"/>
  <c r="I79" i="13"/>
  <c r="J79" i="13" s="1"/>
  <c r="I80" i="13"/>
  <c r="J80" i="13" s="1"/>
  <c r="I81" i="13"/>
  <c r="J81" i="13" s="1"/>
  <c r="I82" i="13"/>
  <c r="J82" i="13" s="1"/>
  <c r="I83" i="13"/>
  <c r="J83" i="13" s="1"/>
  <c r="I84" i="13"/>
  <c r="O84" i="13" s="1"/>
  <c r="I85" i="13"/>
  <c r="J85" i="13" s="1"/>
  <c r="I86" i="13"/>
  <c r="J86" i="13" s="1"/>
  <c r="I87" i="13"/>
  <c r="J87" i="13" s="1"/>
  <c r="I88" i="13"/>
  <c r="J88" i="13" s="1"/>
  <c r="I89" i="13"/>
  <c r="J89" i="13" s="1"/>
  <c r="I90" i="13"/>
  <c r="J90" i="13" s="1"/>
  <c r="I91" i="13"/>
  <c r="J91" i="13" s="1"/>
  <c r="I92" i="13"/>
  <c r="O92" i="13" s="1"/>
  <c r="I93" i="13"/>
  <c r="J93" i="13" s="1"/>
  <c r="I94" i="13"/>
  <c r="J94" i="13" s="1"/>
  <c r="I95" i="13"/>
  <c r="J95" i="13" s="1"/>
  <c r="I96" i="13"/>
  <c r="J96" i="13" s="1"/>
  <c r="I97" i="13"/>
  <c r="J97" i="13" s="1"/>
  <c r="I98" i="13"/>
  <c r="J98" i="13" s="1"/>
  <c r="I99" i="13"/>
  <c r="J99" i="13" s="1"/>
  <c r="I100" i="13"/>
  <c r="O100" i="13" s="1"/>
  <c r="I101" i="13"/>
  <c r="J101" i="13" s="1"/>
  <c r="I102" i="13"/>
  <c r="O102" i="13" s="1"/>
  <c r="I103" i="13"/>
  <c r="J103" i="13" s="1"/>
  <c r="I104" i="13"/>
  <c r="J104" i="13" s="1"/>
  <c r="I105" i="13"/>
  <c r="J105" i="13" s="1"/>
  <c r="I106" i="13"/>
  <c r="J106" i="13" s="1"/>
  <c r="I107" i="13"/>
  <c r="J107" i="13" s="1"/>
  <c r="I108" i="13"/>
  <c r="J108" i="13" s="1"/>
  <c r="I109" i="13"/>
  <c r="J109" i="13" s="1"/>
  <c r="I110" i="13"/>
  <c r="O110" i="13" s="1"/>
  <c r="I111" i="13"/>
  <c r="J111" i="13" s="1"/>
  <c r="I112" i="13"/>
  <c r="J112" i="13" s="1"/>
  <c r="I8" i="13"/>
  <c r="O8" i="13" s="1"/>
  <c r="I7" i="13"/>
  <c r="J7" i="13" s="1"/>
  <c r="F113" i="13"/>
  <c r="E113" i="13"/>
  <c r="P7" i="14" l="1"/>
  <c r="N8" i="14"/>
  <c r="P8" i="14" s="1"/>
  <c r="G9" i="14"/>
  <c r="G19" i="14" s="1"/>
  <c r="O30" i="13"/>
  <c r="O109" i="13"/>
  <c r="O79" i="13"/>
  <c r="J92" i="13"/>
  <c r="J40" i="13"/>
  <c r="O57" i="13"/>
  <c r="O22" i="13"/>
  <c r="O38" i="13"/>
  <c r="J102" i="13"/>
  <c r="J84" i="13"/>
  <c r="J66" i="13"/>
  <c r="O107" i="13"/>
  <c r="O69" i="13"/>
  <c r="O34" i="13"/>
  <c r="O18" i="13"/>
  <c r="O103" i="13"/>
  <c r="O86" i="13"/>
  <c r="O26" i="13"/>
  <c r="Z113" i="13"/>
  <c r="O85" i="13"/>
  <c r="O78" i="13"/>
  <c r="O63" i="13"/>
  <c r="O54" i="13"/>
  <c r="O33" i="13"/>
  <c r="O25" i="13"/>
  <c r="O17" i="13"/>
  <c r="O106" i="13"/>
  <c r="O99" i="13"/>
  <c r="O83" i="13"/>
  <c r="O75" i="13"/>
  <c r="O61" i="13"/>
  <c r="O53" i="13"/>
  <c r="O37" i="13"/>
  <c r="O14" i="13"/>
  <c r="U113" i="13"/>
  <c r="Y113" i="13"/>
  <c r="J8" i="13"/>
  <c r="J110" i="13"/>
  <c r="J100" i="13"/>
  <c r="J52" i="13"/>
  <c r="O105" i="13"/>
  <c r="O95" i="13"/>
  <c r="O82" i="13"/>
  <c r="O73" i="13"/>
  <c r="O58" i="13"/>
  <c r="O50" i="13"/>
  <c r="O36" i="13"/>
  <c r="O29" i="13"/>
  <c r="O21" i="13"/>
  <c r="P10" i="13"/>
  <c r="O111" i="13"/>
  <c r="O91" i="13"/>
  <c r="O87" i="13"/>
  <c r="O46" i="13"/>
  <c r="O42" i="13"/>
  <c r="O98" i="13"/>
  <c r="O94" i="13"/>
  <c r="O90" i="13"/>
  <c r="O68" i="13"/>
  <c r="O49" i="13"/>
  <c r="O45" i="13"/>
  <c r="O41" i="13"/>
  <c r="O13" i="13"/>
  <c r="O9" i="13"/>
  <c r="O7" i="13"/>
  <c r="O101" i="13"/>
  <c r="O97" i="13"/>
  <c r="O93" i="13"/>
  <c r="O89" i="13"/>
  <c r="O81" i="13"/>
  <c r="O77" i="13"/>
  <c r="O71" i="13"/>
  <c r="O60" i="13"/>
  <c r="O56" i="13"/>
  <c r="O48" i="13"/>
  <c r="O44" i="13"/>
  <c r="O32" i="13"/>
  <c r="O28" i="13"/>
  <c r="O24" i="13"/>
  <c r="O20" i="13"/>
  <c r="O16" i="13"/>
  <c r="O12" i="13"/>
  <c r="J64" i="13"/>
  <c r="O112" i="13"/>
  <c r="O108" i="13"/>
  <c r="O104" i="13"/>
  <c r="O96" i="13"/>
  <c r="O88" i="13"/>
  <c r="O80" i="13"/>
  <c r="O76" i="13"/>
  <c r="O70" i="13"/>
  <c r="O59" i="13"/>
  <c r="O55" i="13"/>
  <c r="O51" i="13"/>
  <c r="O47" i="13"/>
  <c r="O43" i="13"/>
  <c r="O39" i="13"/>
  <c r="O35" i="13"/>
  <c r="O31" i="13"/>
  <c r="O27" i="13"/>
  <c r="O23" i="13"/>
  <c r="O19" i="13"/>
  <c r="O15" i="13"/>
  <c r="O11" i="13"/>
  <c r="I113" i="13"/>
  <c r="AU20" i="8"/>
  <c r="AU8" i="8"/>
  <c r="AU9" i="8"/>
  <c r="AU10" i="8"/>
  <c r="AU11" i="8"/>
  <c r="AU12" i="8"/>
  <c r="AU13" i="8"/>
  <c r="AU14" i="8"/>
  <c r="AU15" i="8"/>
  <c r="AU16" i="8"/>
  <c r="AU17" i="8"/>
  <c r="AU18" i="8"/>
  <c r="AU19" i="8"/>
  <c r="AU21" i="8"/>
  <c r="AU22" i="8"/>
  <c r="AU23" i="8"/>
  <c r="AU24" i="8"/>
  <c r="AU25" i="8"/>
  <c r="AU26" i="8"/>
  <c r="AU27" i="8"/>
  <c r="AU28" i="8"/>
  <c r="AU29" i="8"/>
  <c r="AU30" i="8"/>
  <c r="AU31" i="8"/>
  <c r="AU32" i="8"/>
  <c r="AU33" i="8"/>
  <c r="AU34" i="8"/>
  <c r="AU35" i="8"/>
  <c r="AU36" i="8"/>
  <c r="AU37" i="8"/>
  <c r="AU38" i="8"/>
  <c r="AU39" i="8"/>
  <c r="AU40" i="8"/>
  <c r="AU41" i="8"/>
  <c r="AU42" i="8"/>
  <c r="AU43" i="8"/>
  <c r="AU44" i="8"/>
  <c r="AU45" i="8"/>
  <c r="AU46" i="8"/>
  <c r="AU47" i="8"/>
  <c r="AU48" i="8"/>
  <c r="AU49" i="8"/>
  <c r="AU50" i="8"/>
  <c r="AU51" i="8"/>
  <c r="AU52" i="8"/>
  <c r="AU53" i="8"/>
  <c r="AU54" i="8"/>
  <c r="AU55" i="8"/>
  <c r="AU56" i="8"/>
  <c r="AU57" i="8"/>
  <c r="AU58" i="8"/>
  <c r="AU59" i="8"/>
  <c r="AU60" i="8"/>
  <c r="AU61" i="8"/>
  <c r="AU62" i="8"/>
  <c r="AU63" i="8"/>
  <c r="AU64" i="8"/>
  <c r="AU65" i="8"/>
  <c r="AU66" i="8"/>
  <c r="AU67" i="8"/>
  <c r="AU68" i="8"/>
  <c r="AU69" i="8"/>
  <c r="AU70" i="8"/>
  <c r="AU71" i="8"/>
  <c r="AU72" i="8"/>
  <c r="AU73" i="8"/>
  <c r="AU74" i="8"/>
  <c r="AU75" i="8"/>
  <c r="AU76" i="8"/>
  <c r="AU77" i="8"/>
  <c r="AU78" i="8"/>
  <c r="AU79" i="8"/>
  <c r="AU80" i="8"/>
  <c r="AU81" i="8"/>
  <c r="AU82" i="8"/>
  <c r="AU83" i="8"/>
  <c r="AU84" i="8"/>
  <c r="AU85" i="8"/>
  <c r="AU86" i="8"/>
  <c r="AU87" i="8"/>
  <c r="AU88" i="8"/>
  <c r="AU89" i="8"/>
  <c r="AU90" i="8"/>
  <c r="AU91" i="8"/>
  <c r="AU92" i="8"/>
  <c r="AU93" i="8"/>
  <c r="AU94" i="8"/>
  <c r="AU95" i="8"/>
  <c r="AU96" i="8"/>
  <c r="AU97" i="8"/>
  <c r="AU98" i="8"/>
  <c r="AU99" i="8"/>
  <c r="AU100" i="8"/>
  <c r="AU101" i="8"/>
  <c r="AU102" i="8"/>
  <c r="AU103" i="8"/>
  <c r="AU104" i="8"/>
  <c r="AU105" i="8"/>
  <c r="AU106" i="8"/>
  <c r="AU107" i="8"/>
  <c r="AU108" i="8"/>
  <c r="AU109" i="8"/>
  <c r="AU110" i="8"/>
  <c r="AU111" i="8"/>
  <c r="AU7" i="8"/>
  <c r="AU6" i="8"/>
  <c r="AO11" i="8"/>
  <c r="AO8" i="8"/>
  <c r="AO9" i="8"/>
  <c r="AO10" i="8"/>
  <c r="AO12" i="8"/>
  <c r="AO13" i="8"/>
  <c r="AO14" i="8"/>
  <c r="AO15" i="8"/>
  <c r="AO16" i="8"/>
  <c r="AO17" i="8"/>
  <c r="AO18" i="8"/>
  <c r="AO19" i="8"/>
  <c r="AO20" i="8"/>
  <c r="AO21" i="8"/>
  <c r="AO22" i="8"/>
  <c r="AO23" i="8"/>
  <c r="AO24" i="8"/>
  <c r="AO25" i="8"/>
  <c r="AO26" i="8"/>
  <c r="AO27" i="8"/>
  <c r="AO28" i="8"/>
  <c r="AO29" i="8"/>
  <c r="AO30" i="8"/>
  <c r="AO31" i="8"/>
  <c r="AO32" i="8"/>
  <c r="AO33" i="8"/>
  <c r="AO34" i="8"/>
  <c r="AO35" i="8"/>
  <c r="AO36" i="8"/>
  <c r="AO37" i="8"/>
  <c r="AO38" i="8"/>
  <c r="AO39" i="8"/>
  <c r="AO40" i="8"/>
  <c r="AO41" i="8"/>
  <c r="AO42" i="8"/>
  <c r="AO43" i="8"/>
  <c r="AO44" i="8"/>
  <c r="AO45" i="8"/>
  <c r="AO46" i="8"/>
  <c r="AO47" i="8"/>
  <c r="AO48" i="8"/>
  <c r="AO49" i="8"/>
  <c r="AO50" i="8"/>
  <c r="AO51" i="8"/>
  <c r="AO52" i="8"/>
  <c r="AO53" i="8"/>
  <c r="AO54" i="8"/>
  <c r="AO55" i="8"/>
  <c r="AO56" i="8"/>
  <c r="AO57" i="8"/>
  <c r="AO58" i="8"/>
  <c r="AO59" i="8"/>
  <c r="AO60" i="8"/>
  <c r="AO61" i="8"/>
  <c r="AO62" i="8"/>
  <c r="AO63" i="8"/>
  <c r="AO64" i="8"/>
  <c r="AO65" i="8"/>
  <c r="AO66" i="8"/>
  <c r="AO67" i="8"/>
  <c r="AO68" i="8"/>
  <c r="AO69" i="8"/>
  <c r="AO70" i="8"/>
  <c r="AO71" i="8"/>
  <c r="AO72" i="8"/>
  <c r="AO73" i="8"/>
  <c r="AO74" i="8"/>
  <c r="AO75" i="8"/>
  <c r="AO76" i="8"/>
  <c r="AO77" i="8"/>
  <c r="AO78" i="8"/>
  <c r="AO79" i="8"/>
  <c r="AO80" i="8"/>
  <c r="AO81" i="8"/>
  <c r="AO82" i="8"/>
  <c r="AO83" i="8"/>
  <c r="AO84" i="8"/>
  <c r="AO85" i="8"/>
  <c r="AO86" i="8"/>
  <c r="AO87" i="8"/>
  <c r="AO88" i="8"/>
  <c r="AO89" i="8"/>
  <c r="AO90" i="8"/>
  <c r="AO91" i="8"/>
  <c r="AO92" i="8"/>
  <c r="AO93" i="8"/>
  <c r="AO94" i="8"/>
  <c r="AO95" i="8"/>
  <c r="AO96" i="8"/>
  <c r="AO97" i="8"/>
  <c r="AO98" i="8"/>
  <c r="AO99" i="8"/>
  <c r="AO100" i="8"/>
  <c r="AO101" i="8"/>
  <c r="AO102" i="8"/>
  <c r="AO103" i="8"/>
  <c r="AO104" i="8"/>
  <c r="AO105" i="8"/>
  <c r="AO106" i="8"/>
  <c r="AO107" i="8"/>
  <c r="AO108" i="8"/>
  <c r="AO109" i="8"/>
  <c r="AO110" i="8"/>
  <c r="AO111" i="8"/>
  <c r="AO7" i="8"/>
  <c r="AO6" i="8"/>
  <c r="AK8" i="8"/>
  <c r="AK9" i="8"/>
  <c r="AK10" i="8"/>
  <c r="AK11" i="8"/>
  <c r="AK12" i="8"/>
  <c r="AK13" i="8"/>
  <c r="AK14" i="8"/>
  <c r="AK15" i="8"/>
  <c r="AK16" i="8"/>
  <c r="AK17" i="8"/>
  <c r="AK18" i="8"/>
  <c r="AK19" i="8"/>
  <c r="AK20" i="8"/>
  <c r="AK21" i="8"/>
  <c r="AK22" i="8"/>
  <c r="AK23" i="8"/>
  <c r="AK24" i="8"/>
  <c r="AK25" i="8"/>
  <c r="AK26" i="8"/>
  <c r="AK27" i="8"/>
  <c r="AK28" i="8"/>
  <c r="AK29" i="8"/>
  <c r="AK30" i="8"/>
  <c r="AK31" i="8"/>
  <c r="AK32" i="8"/>
  <c r="AK33" i="8"/>
  <c r="AK34" i="8"/>
  <c r="AK35" i="8"/>
  <c r="AK36" i="8"/>
  <c r="AK37" i="8"/>
  <c r="AK38" i="8"/>
  <c r="AK39" i="8"/>
  <c r="AK40" i="8"/>
  <c r="AK41" i="8"/>
  <c r="AK42" i="8"/>
  <c r="AK43" i="8"/>
  <c r="AK44" i="8"/>
  <c r="AK45" i="8"/>
  <c r="AK46" i="8"/>
  <c r="AK47" i="8"/>
  <c r="AK48" i="8"/>
  <c r="AK49" i="8"/>
  <c r="AK50" i="8"/>
  <c r="AK51" i="8"/>
  <c r="AK52" i="8"/>
  <c r="AK53" i="8"/>
  <c r="AK54" i="8"/>
  <c r="AK55" i="8"/>
  <c r="AK56" i="8"/>
  <c r="AK57" i="8"/>
  <c r="AK58" i="8"/>
  <c r="AK59" i="8"/>
  <c r="AK60" i="8"/>
  <c r="AK62" i="8"/>
  <c r="AK63" i="8"/>
  <c r="AK65" i="8"/>
  <c r="AK67" i="8"/>
  <c r="AK68" i="8"/>
  <c r="AK69" i="8"/>
  <c r="AK70" i="8"/>
  <c r="AK72" i="8"/>
  <c r="AK74" i="8"/>
  <c r="AK75" i="8"/>
  <c r="AK76" i="8"/>
  <c r="AK77" i="8"/>
  <c r="AK78" i="8"/>
  <c r="AK79" i="8"/>
  <c r="AK80" i="8"/>
  <c r="AK81" i="8"/>
  <c r="AK82" i="8"/>
  <c r="AK83" i="8"/>
  <c r="AK84" i="8"/>
  <c r="AK85" i="8"/>
  <c r="AK86" i="8"/>
  <c r="AK87" i="8"/>
  <c r="AK88" i="8"/>
  <c r="AK89" i="8"/>
  <c r="AK90" i="8"/>
  <c r="AK91" i="8"/>
  <c r="AK92" i="8"/>
  <c r="AK93" i="8"/>
  <c r="AK94" i="8"/>
  <c r="AK95" i="8"/>
  <c r="AK96" i="8"/>
  <c r="AK97" i="8"/>
  <c r="AK98" i="8"/>
  <c r="AK99" i="8"/>
  <c r="AK100" i="8"/>
  <c r="AK101" i="8"/>
  <c r="AK102" i="8"/>
  <c r="AK103" i="8"/>
  <c r="AK104" i="8"/>
  <c r="AK105" i="8"/>
  <c r="AK106" i="8"/>
  <c r="AK107" i="8"/>
  <c r="AK108" i="8"/>
  <c r="AK109" i="8"/>
  <c r="AK110" i="8"/>
  <c r="AK111" i="8"/>
  <c r="AK7" i="8"/>
  <c r="AK6" i="8"/>
  <c r="AZ10" i="9"/>
  <c r="AX7" i="9"/>
  <c r="P19" i="14" l="1"/>
  <c r="N19" i="14"/>
  <c r="J113" i="13"/>
  <c r="BO113" i="9"/>
  <c r="BK109" i="9"/>
  <c r="AP8" i="9" l="1"/>
  <c r="AP9" i="9"/>
  <c r="AP10" i="9"/>
  <c r="AP11" i="9"/>
  <c r="AP12" i="9"/>
  <c r="AP13" i="9"/>
  <c r="AP14" i="9"/>
  <c r="AP15" i="9"/>
  <c r="AP16" i="9"/>
  <c r="AP17" i="9"/>
  <c r="AP18" i="9"/>
  <c r="AP19" i="9"/>
  <c r="AP20" i="9"/>
  <c r="AP21" i="9"/>
  <c r="AP22" i="9"/>
  <c r="AP23" i="9"/>
  <c r="AP24" i="9"/>
  <c r="AP25" i="9"/>
  <c r="AP26" i="9"/>
  <c r="AP27" i="9"/>
  <c r="AP28" i="9"/>
  <c r="AP29" i="9"/>
  <c r="AP30" i="9"/>
  <c r="AP31" i="9"/>
  <c r="AP32" i="9"/>
  <c r="AP33" i="9"/>
  <c r="AP34" i="9"/>
  <c r="AP35" i="9"/>
  <c r="AP36" i="9"/>
  <c r="AP37" i="9"/>
  <c r="AP38" i="9"/>
  <c r="AP39" i="9"/>
  <c r="AP40" i="9"/>
  <c r="AP41" i="9"/>
  <c r="AP42" i="9"/>
  <c r="AP43" i="9"/>
  <c r="AP44" i="9"/>
  <c r="AP45" i="9"/>
  <c r="AP46" i="9"/>
  <c r="AP47" i="9"/>
  <c r="AP48" i="9"/>
  <c r="AP49" i="9"/>
  <c r="AP50" i="9"/>
  <c r="AP51" i="9"/>
  <c r="AP52" i="9"/>
  <c r="AP53" i="9"/>
  <c r="AP54" i="9"/>
  <c r="AP55" i="9"/>
  <c r="AP56" i="9"/>
  <c r="AP57" i="9"/>
  <c r="AP58" i="9"/>
  <c r="AP59" i="9"/>
  <c r="AP60" i="9"/>
  <c r="AP61" i="9"/>
  <c r="AP63" i="9"/>
  <c r="AP64" i="9"/>
  <c r="AP66" i="9"/>
  <c r="AP68" i="9"/>
  <c r="AP69" i="9"/>
  <c r="AP70" i="9"/>
  <c r="AP71" i="9"/>
  <c r="AP73" i="9"/>
  <c r="AP75" i="9"/>
  <c r="AP76" i="9"/>
  <c r="AP77" i="9"/>
  <c r="AP78" i="9"/>
  <c r="AP79" i="9"/>
  <c r="AP80" i="9"/>
  <c r="AP81" i="9"/>
  <c r="AP82" i="9"/>
  <c r="AP83" i="9"/>
  <c r="AP84" i="9"/>
  <c r="AP85" i="9"/>
  <c r="AP86" i="9"/>
  <c r="AP87" i="9"/>
  <c r="AP88" i="9"/>
  <c r="AP89" i="9"/>
  <c r="AP90" i="9"/>
  <c r="AP91" i="9"/>
  <c r="AP92" i="9"/>
  <c r="AP93" i="9"/>
  <c r="AP94" i="9"/>
  <c r="AP95" i="9"/>
  <c r="AP96" i="9"/>
  <c r="AP97" i="9"/>
  <c r="AP98" i="9"/>
  <c r="AP99" i="9"/>
  <c r="AP100" i="9"/>
  <c r="AP101" i="9"/>
  <c r="AP102" i="9"/>
  <c r="AP103" i="9"/>
  <c r="AP104" i="9"/>
  <c r="AP105" i="9"/>
  <c r="AP106" i="9"/>
  <c r="AP107" i="9"/>
  <c r="AP108" i="9"/>
  <c r="AP109" i="9"/>
  <c r="AP110" i="9"/>
  <c r="AP111" i="9"/>
  <c r="AP112" i="9"/>
  <c r="AP7" i="9"/>
  <c r="AN113" i="9"/>
  <c r="AG113" i="9"/>
  <c r="AI58" i="9"/>
  <c r="AI59" i="9"/>
  <c r="AI60" i="9"/>
  <c r="AI70" i="9"/>
  <c r="AI73" i="9"/>
  <c r="Z113" i="9"/>
  <c r="Y113" i="9"/>
  <c r="R62" i="9"/>
  <c r="R65" i="9"/>
  <c r="R67" i="9"/>
  <c r="R72" i="9"/>
  <c r="R74" i="9"/>
  <c r="R99" i="9"/>
  <c r="K76" i="9"/>
  <c r="O76" i="9" s="1"/>
  <c r="K77" i="9"/>
  <c r="O77" i="9" s="1"/>
  <c r="K78" i="9"/>
  <c r="O78" i="9" s="1"/>
  <c r="K79" i="9"/>
  <c r="O79" i="9" s="1"/>
  <c r="K80" i="9"/>
  <c r="O80" i="9" s="1"/>
  <c r="K81" i="9"/>
  <c r="O81" i="9" s="1"/>
  <c r="K82" i="9"/>
  <c r="O82" i="9" s="1"/>
  <c r="K83" i="9"/>
  <c r="O83" i="9" s="1"/>
  <c r="K84" i="9"/>
  <c r="O84" i="9" s="1"/>
  <c r="K85" i="9"/>
  <c r="O85" i="9" s="1"/>
  <c r="K86" i="9"/>
  <c r="O86" i="9" s="1"/>
  <c r="K87" i="9"/>
  <c r="O87" i="9" s="1"/>
  <c r="K88" i="9"/>
  <c r="O88" i="9" s="1"/>
  <c r="K89" i="9"/>
  <c r="O89" i="9" s="1"/>
  <c r="K90" i="9"/>
  <c r="O90" i="9" s="1"/>
  <c r="K91" i="9"/>
  <c r="O91" i="9" s="1"/>
  <c r="K92" i="9"/>
  <c r="O92" i="9" s="1"/>
  <c r="K93" i="9"/>
  <c r="O93" i="9" s="1"/>
  <c r="K94" i="9"/>
  <c r="O94" i="9" s="1"/>
  <c r="K95" i="9"/>
  <c r="O95" i="9" s="1"/>
  <c r="K96" i="9"/>
  <c r="O96" i="9" s="1"/>
  <c r="K97" i="9"/>
  <c r="O97" i="9" s="1"/>
  <c r="K98" i="9"/>
  <c r="O98" i="9" s="1"/>
  <c r="K99" i="9"/>
  <c r="K100" i="9"/>
  <c r="O100" i="9" s="1"/>
  <c r="K101" i="9"/>
  <c r="O101" i="9" s="1"/>
  <c r="K102" i="9"/>
  <c r="O102" i="9" s="1"/>
  <c r="K103" i="9"/>
  <c r="O103" i="9" s="1"/>
  <c r="K104" i="9"/>
  <c r="O104" i="9" s="1"/>
  <c r="K105" i="9"/>
  <c r="O105" i="9" s="1"/>
  <c r="K106" i="9"/>
  <c r="O106" i="9" s="1"/>
  <c r="K107" i="9"/>
  <c r="O107" i="9" s="1"/>
  <c r="K108" i="9"/>
  <c r="O108" i="9" s="1"/>
  <c r="K109" i="9"/>
  <c r="O109" i="9" s="1"/>
  <c r="K110" i="9"/>
  <c r="O110" i="9" s="1"/>
  <c r="K111" i="9"/>
  <c r="O111" i="9" s="1"/>
  <c r="K112" i="9"/>
  <c r="O112" i="9" s="1"/>
  <c r="K75" i="9"/>
  <c r="O75" i="9" s="1"/>
  <c r="K73" i="9"/>
  <c r="O73" i="9" s="1"/>
  <c r="K69" i="9"/>
  <c r="O69" i="9" s="1"/>
  <c r="K70" i="9"/>
  <c r="O70" i="9" s="1"/>
  <c r="K71" i="9"/>
  <c r="O71" i="9" s="1"/>
  <c r="K68" i="9"/>
  <c r="O68" i="9" s="1"/>
  <c r="K66" i="9"/>
  <c r="O66" i="9" s="1"/>
  <c r="K64" i="9"/>
  <c r="O64" i="9" s="1"/>
  <c r="K63" i="9"/>
  <c r="O63" i="9" s="1"/>
  <c r="K8" i="9"/>
  <c r="O8" i="9" s="1"/>
  <c r="K9" i="9"/>
  <c r="O9" i="9" s="1"/>
  <c r="K10" i="9"/>
  <c r="O10" i="9" s="1"/>
  <c r="K11" i="9"/>
  <c r="O11" i="9" s="1"/>
  <c r="K12" i="9"/>
  <c r="O12" i="9" s="1"/>
  <c r="K13" i="9"/>
  <c r="O13" i="9" s="1"/>
  <c r="K14" i="9"/>
  <c r="O14" i="9" s="1"/>
  <c r="K15" i="9"/>
  <c r="O15" i="9" s="1"/>
  <c r="K16" i="9"/>
  <c r="O16" i="9" s="1"/>
  <c r="K17" i="9"/>
  <c r="O17" i="9" s="1"/>
  <c r="K18" i="9"/>
  <c r="O18" i="9" s="1"/>
  <c r="K19" i="9"/>
  <c r="O19" i="9" s="1"/>
  <c r="K20" i="9"/>
  <c r="O20" i="9" s="1"/>
  <c r="K21" i="9"/>
  <c r="O21" i="9" s="1"/>
  <c r="K22" i="9"/>
  <c r="O22" i="9" s="1"/>
  <c r="K23" i="9"/>
  <c r="O23" i="9" s="1"/>
  <c r="K24" i="9"/>
  <c r="O24" i="9" s="1"/>
  <c r="K25" i="9"/>
  <c r="O25" i="9" s="1"/>
  <c r="K26" i="9"/>
  <c r="O26" i="9" s="1"/>
  <c r="K27" i="9"/>
  <c r="O27" i="9" s="1"/>
  <c r="K28" i="9"/>
  <c r="O28" i="9" s="1"/>
  <c r="K29" i="9"/>
  <c r="O29" i="9" s="1"/>
  <c r="K30" i="9"/>
  <c r="O30" i="9" s="1"/>
  <c r="K31" i="9"/>
  <c r="O31" i="9" s="1"/>
  <c r="K32" i="9"/>
  <c r="O32" i="9" s="1"/>
  <c r="K33" i="9"/>
  <c r="O33" i="9" s="1"/>
  <c r="K34" i="9"/>
  <c r="O34" i="9" s="1"/>
  <c r="K35" i="9"/>
  <c r="O35" i="9" s="1"/>
  <c r="K36" i="9"/>
  <c r="O36" i="9" s="1"/>
  <c r="K37" i="9"/>
  <c r="O37" i="9" s="1"/>
  <c r="K38" i="9"/>
  <c r="O38" i="9" s="1"/>
  <c r="K39" i="9"/>
  <c r="O39" i="9" s="1"/>
  <c r="K40" i="9"/>
  <c r="O40" i="9" s="1"/>
  <c r="K41" i="9"/>
  <c r="O41" i="9" s="1"/>
  <c r="K42" i="9"/>
  <c r="O42" i="9" s="1"/>
  <c r="K43" i="9"/>
  <c r="O43" i="9" s="1"/>
  <c r="K44" i="9"/>
  <c r="O44" i="9" s="1"/>
  <c r="K45" i="9"/>
  <c r="O45" i="9" s="1"/>
  <c r="K46" i="9"/>
  <c r="O46" i="9" s="1"/>
  <c r="K47" i="9"/>
  <c r="O47" i="9" s="1"/>
  <c r="K48" i="9"/>
  <c r="O48" i="9" s="1"/>
  <c r="K49" i="9"/>
  <c r="O49" i="9" s="1"/>
  <c r="K50" i="9"/>
  <c r="O50" i="9" s="1"/>
  <c r="K51" i="9"/>
  <c r="O51" i="9" s="1"/>
  <c r="K52" i="9"/>
  <c r="O52" i="9" s="1"/>
  <c r="K53" i="9"/>
  <c r="O53" i="9" s="1"/>
  <c r="K54" i="9"/>
  <c r="O54" i="9" s="1"/>
  <c r="K55" i="9"/>
  <c r="O55" i="9" s="1"/>
  <c r="K56" i="9"/>
  <c r="O56" i="9" s="1"/>
  <c r="K57" i="9"/>
  <c r="O57" i="9" s="1"/>
  <c r="K58" i="9"/>
  <c r="O58" i="9" s="1"/>
  <c r="K59" i="9"/>
  <c r="O59" i="9" s="1"/>
  <c r="K60" i="9"/>
  <c r="O60" i="9" s="1"/>
  <c r="K61" i="9"/>
  <c r="O61" i="9" s="1"/>
  <c r="K7" i="9"/>
  <c r="J76" i="9"/>
  <c r="J77" i="9"/>
  <c r="J78" i="9"/>
  <c r="J79" i="9"/>
  <c r="J80" i="9"/>
  <c r="J81" i="9"/>
  <c r="J82" i="9"/>
  <c r="J83" i="9"/>
  <c r="J84" i="9"/>
  <c r="J85" i="9"/>
  <c r="J86" i="9"/>
  <c r="J87" i="9"/>
  <c r="J88" i="9"/>
  <c r="J89" i="9"/>
  <c r="J90" i="9"/>
  <c r="J91" i="9"/>
  <c r="J92" i="9"/>
  <c r="J93" i="9"/>
  <c r="J94" i="9"/>
  <c r="J95" i="9"/>
  <c r="J96" i="9"/>
  <c r="J97" i="9"/>
  <c r="J98" i="9"/>
  <c r="J100" i="9"/>
  <c r="J101" i="9"/>
  <c r="J102" i="9"/>
  <c r="J103" i="9"/>
  <c r="J104" i="9"/>
  <c r="J105" i="9"/>
  <c r="J106" i="9"/>
  <c r="J107" i="9"/>
  <c r="J108" i="9"/>
  <c r="J109" i="9"/>
  <c r="J110" i="9"/>
  <c r="J111" i="9"/>
  <c r="J112" i="9"/>
  <c r="J75" i="9"/>
  <c r="J73" i="9"/>
  <c r="J69" i="9"/>
  <c r="J70" i="9"/>
  <c r="J71" i="9"/>
  <c r="J68" i="9"/>
  <c r="J66" i="9"/>
  <c r="J64" i="9"/>
  <c r="J63"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7" i="9"/>
  <c r="H113" i="9"/>
  <c r="G76" i="9"/>
  <c r="G77" i="9"/>
  <c r="G78" i="9"/>
  <c r="G79" i="9"/>
  <c r="G80" i="9"/>
  <c r="G81" i="9"/>
  <c r="G82" i="9"/>
  <c r="G83" i="9"/>
  <c r="G84" i="9"/>
  <c r="G85" i="9"/>
  <c r="G86" i="9"/>
  <c r="G87" i="9"/>
  <c r="G88" i="9"/>
  <c r="G89" i="9"/>
  <c r="G90" i="9"/>
  <c r="G91" i="9"/>
  <c r="G92" i="9"/>
  <c r="G93" i="9"/>
  <c r="G94" i="9"/>
  <c r="G95" i="9"/>
  <c r="G96" i="9"/>
  <c r="G97" i="9"/>
  <c r="G98" i="9"/>
  <c r="G100" i="9"/>
  <c r="G101" i="9"/>
  <c r="G102" i="9"/>
  <c r="G103" i="9"/>
  <c r="G104" i="9"/>
  <c r="G105" i="9"/>
  <c r="G106" i="9"/>
  <c r="G107" i="9"/>
  <c r="G108" i="9"/>
  <c r="G109" i="9"/>
  <c r="G110" i="9"/>
  <c r="G111" i="9"/>
  <c r="G112" i="9"/>
  <c r="G75" i="9"/>
  <c r="G73" i="9"/>
  <c r="G69" i="9"/>
  <c r="G70" i="9"/>
  <c r="G71" i="9"/>
  <c r="G68" i="9"/>
  <c r="G66" i="9"/>
  <c r="G64" i="9"/>
  <c r="G63"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7" i="9"/>
  <c r="E113" i="9"/>
  <c r="O99" i="9" l="1"/>
  <c r="M99" i="9"/>
  <c r="AP113" i="9"/>
  <c r="G113" i="9"/>
  <c r="J113" i="9"/>
  <c r="K113" i="9"/>
  <c r="O7" i="9"/>
  <c r="O113" i="9" l="1"/>
  <c r="AS113" i="9"/>
  <c r="AY113" i="13" l="1"/>
  <c r="AW113" i="13"/>
  <c r="AK8" i="13" l="1"/>
  <c r="AK9" i="13"/>
  <c r="AK10" i="13"/>
  <c r="AK11" i="13"/>
  <c r="AK12" i="13"/>
  <c r="AK13" i="13"/>
  <c r="AK14" i="13"/>
  <c r="AK15" i="13"/>
  <c r="AK16" i="13"/>
  <c r="AK17" i="13"/>
  <c r="AK18" i="13"/>
  <c r="AK19" i="13"/>
  <c r="AK20" i="13"/>
  <c r="AK21" i="13"/>
  <c r="AK22" i="13"/>
  <c r="AK23" i="13"/>
  <c r="AK24" i="13"/>
  <c r="AK25" i="13"/>
  <c r="AK26" i="13"/>
  <c r="AK27" i="13"/>
  <c r="AK28" i="13"/>
  <c r="AK29" i="13"/>
  <c r="AK30" i="13"/>
  <c r="AK31" i="13"/>
  <c r="AK32" i="13"/>
  <c r="AK33" i="13"/>
  <c r="AK34" i="13"/>
  <c r="AK35" i="13"/>
  <c r="AK36" i="13"/>
  <c r="AK37" i="13"/>
  <c r="AK38" i="13"/>
  <c r="AK39" i="13"/>
  <c r="AK40" i="13"/>
  <c r="AK41" i="13"/>
  <c r="AK42" i="13"/>
  <c r="AK43" i="13"/>
  <c r="AK44" i="13"/>
  <c r="AK45" i="13"/>
  <c r="AK46" i="13"/>
  <c r="AK47" i="13"/>
  <c r="AK48" i="13"/>
  <c r="AK49" i="13"/>
  <c r="AK50" i="13"/>
  <c r="AK51" i="13"/>
  <c r="AK52" i="13"/>
  <c r="AK53" i="13"/>
  <c r="AK54" i="13"/>
  <c r="AK55" i="13"/>
  <c r="AK56" i="13"/>
  <c r="AK57" i="13"/>
  <c r="AK58" i="13"/>
  <c r="AK59" i="13"/>
  <c r="AK60" i="13"/>
  <c r="AK61" i="13"/>
  <c r="AK63" i="13"/>
  <c r="AK64" i="13"/>
  <c r="AK66" i="13"/>
  <c r="AK68" i="13"/>
  <c r="AK69" i="13"/>
  <c r="AK80" i="13"/>
  <c r="AK81" i="13"/>
  <c r="AK82" i="13"/>
  <c r="AK83" i="13"/>
  <c r="AK84" i="13"/>
  <c r="AK85" i="13"/>
  <c r="AK86" i="13"/>
  <c r="AK87" i="13"/>
  <c r="AK88" i="13"/>
  <c r="AK90" i="13"/>
  <c r="AK92" i="13"/>
  <c r="AK93" i="13"/>
  <c r="AK94" i="13"/>
  <c r="AK95" i="13"/>
  <c r="AK96" i="13"/>
  <c r="AK97" i="13"/>
  <c r="AK98" i="13"/>
  <c r="AK99" i="13"/>
  <c r="AK100" i="13"/>
  <c r="AK101" i="13"/>
  <c r="AK102" i="13"/>
  <c r="AK103" i="13"/>
  <c r="AK104" i="13"/>
  <c r="AK105" i="13"/>
  <c r="AK106" i="13"/>
  <c r="AK107" i="13"/>
  <c r="AK108" i="13"/>
  <c r="AK109" i="13"/>
  <c r="AK110" i="13"/>
  <c r="AK111" i="13"/>
  <c r="AK112" i="13"/>
  <c r="AL8" i="13"/>
  <c r="AL9" i="13"/>
  <c r="AL10" i="13"/>
  <c r="AL11" i="13"/>
  <c r="AL12" i="13"/>
  <c r="AL13" i="13"/>
  <c r="AL14" i="13"/>
  <c r="AL15" i="13"/>
  <c r="AL16" i="13"/>
  <c r="AL17" i="13"/>
  <c r="AL18" i="13"/>
  <c r="AL19" i="13"/>
  <c r="AL20" i="13"/>
  <c r="AL21" i="13"/>
  <c r="AL22" i="13"/>
  <c r="AL23" i="13"/>
  <c r="AL24" i="13"/>
  <c r="AL25" i="13"/>
  <c r="AL26" i="13"/>
  <c r="AL27" i="13"/>
  <c r="AL28" i="13"/>
  <c r="AL29" i="13"/>
  <c r="AL30" i="13"/>
  <c r="AL31" i="13"/>
  <c r="AL32" i="13"/>
  <c r="AL33" i="13"/>
  <c r="AL34" i="13"/>
  <c r="AL35" i="13"/>
  <c r="AL36" i="13"/>
  <c r="AL37" i="13"/>
  <c r="AL38" i="13"/>
  <c r="AL39" i="13"/>
  <c r="AL40" i="13"/>
  <c r="AL41" i="13"/>
  <c r="AL42" i="13"/>
  <c r="AL43" i="13"/>
  <c r="AL44" i="13"/>
  <c r="AL45" i="13"/>
  <c r="AL46" i="13"/>
  <c r="AL47" i="13"/>
  <c r="AL48" i="13"/>
  <c r="AL49" i="13"/>
  <c r="AL50" i="13"/>
  <c r="AL51" i="13"/>
  <c r="AL52" i="13"/>
  <c r="AL53" i="13"/>
  <c r="AL54" i="13"/>
  <c r="AL55" i="13"/>
  <c r="AL56" i="13"/>
  <c r="AL57" i="13"/>
  <c r="AL58" i="13"/>
  <c r="AL59" i="13"/>
  <c r="AL60" i="13"/>
  <c r="AL61" i="13"/>
  <c r="AL63" i="13"/>
  <c r="AL64" i="13"/>
  <c r="AL66" i="13"/>
  <c r="AL68" i="13"/>
  <c r="AL69" i="13"/>
  <c r="AL70" i="13"/>
  <c r="AL71" i="13"/>
  <c r="AL73" i="13"/>
  <c r="AL75" i="13"/>
  <c r="AL76" i="13"/>
  <c r="AL77" i="13"/>
  <c r="AL78" i="13"/>
  <c r="AL79" i="13"/>
  <c r="AL80" i="13"/>
  <c r="AL81" i="13"/>
  <c r="AL82" i="13"/>
  <c r="AL83" i="13"/>
  <c r="AL84" i="13"/>
  <c r="AL85" i="13"/>
  <c r="AL86" i="13"/>
  <c r="AL87" i="13"/>
  <c r="AL88" i="13"/>
  <c r="AL89" i="13"/>
  <c r="AL90" i="13"/>
  <c r="AL91" i="13"/>
  <c r="AL92" i="13"/>
  <c r="AL93" i="13"/>
  <c r="AL94" i="13"/>
  <c r="AL95" i="13"/>
  <c r="AL96" i="13"/>
  <c r="AL97" i="13"/>
  <c r="AL98" i="13"/>
  <c r="AL99" i="13"/>
  <c r="AL100" i="13"/>
  <c r="AL101" i="13"/>
  <c r="AL102" i="13"/>
  <c r="AL103" i="13"/>
  <c r="AL104" i="13"/>
  <c r="AL105" i="13"/>
  <c r="AL106" i="13"/>
  <c r="AL107" i="13"/>
  <c r="AL108" i="13"/>
  <c r="AL109" i="13"/>
  <c r="AL110" i="13"/>
  <c r="AL111" i="13"/>
  <c r="AL112" i="13"/>
  <c r="G113" i="13"/>
  <c r="H113" i="13"/>
  <c r="N113" i="13"/>
  <c r="O113" i="13"/>
  <c r="T113" i="13"/>
  <c r="AH113" i="13"/>
  <c r="AJ113" i="13"/>
  <c r="AP113" i="13"/>
  <c r="AU113" i="13"/>
  <c r="AV113" i="13"/>
  <c r="AX113" i="13"/>
  <c r="AZ113" i="13"/>
  <c r="BB113" i="13"/>
  <c r="BD113" i="13"/>
  <c r="BF113" i="13"/>
  <c r="BG113" i="13"/>
  <c r="BH113" i="13"/>
  <c r="BI113" i="13"/>
  <c r="BK113" i="13"/>
  <c r="BL113" i="13"/>
  <c r="BP113" i="13"/>
  <c r="AN8" i="13"/>
  <c r="AN9" i="13"/>
  <c r="AN10" i="13"/>
  <c r="AN11" i="13"/>
  <c r="AN12" i="13"/>
  <c r="AN13" i="13"/>
  <c r="AN15" i="13"/>
  <c r="AN16" i="13"/>
  <c r="AN17" i="13"/>
  <c r="AN18" i="13"/>
  <c r="AN19" i="13"/>
  <c r="AN20" i="13"/>
  <c r="AN21" i="13"/>
  <c r="AN22" i="13"/>
  <c r="AN23" i="13"/>
  <c r="AN24" i="13"/>
  <c r="AN25" i="13"/>
  <c r="AN26" i="13"/>
  <c r="AN27" i="13"/>
  <c r="AN28" i="13"/>
  <c r="AN29" i="13"/>
  <c r="AN30" i="13"/>
  <c r="AN31" i="13"/>
  <c r="AN32" i="13"/>
  <c r="AN33" i="13"/>
  <c r="AN34" i="13"/>
  <c r="AN35" i="13"/>
  <c r="AN36" i="13"/>
  <c r="AN37" i="13"/>
  <c r="AN38" i="13"/>
  <c r="AN39" i="13"/>
  <c r="AN40" i="13"/>
  <c r="AN41" i="13"/>
  <c r="AN42" i="13"/>
  <c r="AN43" i="13"/>
  <c r="AN44" i="13"/>
  <c r="AN45" i="13"/>
  <c r="AN46" i="13"/>
  <c r="AN47" i="13"/>
  <c r="AN48" i="13"/>
  <c r="AN49" i="13"/>
  <c r="AN50" i="13"/>
  <c r="AN51" i="13"/>
  <c r="AN52" i="13"/>
  <c r="AN53" i="13"/>
  <c r="AN54" i="13"/>
  <c r="AN55" i="13"/>
  <c r="AN56" i="13"/>
  <c r="AN57" i="13"/>
  <c r="AN58" i="13"/>
  <c r="AN59" i="13"/>
  <c r="AN60" i="13"/>
  <c r="AN61" i="13"/>
  <c r="AN63" i="13"/>
  <c r="AN64" i="13"/>
  <c r="AN66" i="13"/>
  <c r="AN68" i="13"/>
  <c r="AN69" i="13"/>
  <c r="AN70" i="13"/>
  <c r="AN71" i="13"/>
  <c r="AN73" i="13"/>
  <c r="AN75" i="13"/>
  <c r="AN76" i="13"/>
  <c r="AN77" i="13"/>
  <c r="AN78" i="13"/>
  <c r="AN79" i="13"/>
  <c r="AN80" i="13"/>
  <c r="AN81" i="13"/>
  <c r="AN82" i="13"/>
  <c r="AN83" i="13"/>
  <c r="AN84" i="13"/>
  <c r="AN85" i="13"/>
  <c r="AN86" i="13"/>
  <c r="AN87" i="13"/>
  <c r="AN88" i="13"/>
  <c r="AN89" i="13"/>
  <c r="AN90" i="13"/>
  <c r="AN91" i="13"/>
  <c r="AN92" i="13"/>
  <c r="AN93" i="13"/>
  <c r="AN94" i="13"/>
  <c r="AN95" i="13"/>
  <c r="AN96" i="13"/>
  <c r="AN97" i="13"/>
  <c r="AN98" i="13"/>
  <c r="AN99" i="13"/>
  <c r="AN100" i="13"/>
  <c r="AN101" i="13"/>
  <c r="AN102" i="13"/>
  <c r="AN103" i="13"/>
  <c r="AN104" i="13"/>
  <c r="AN105" i="13"/>
  <c r="AN106" i="13"/>
  <c r="AN107" i="13"/>
  <c r="AN108" i="13"/>
  <c r="AN109" i="13"/>
  <c r="AN110" i="13"/>
  <c r="AN111" i="13"/>
  <c r="AN112" i="13"/>
  <c r="AN7" i="13"/>
  <c r="D113" i="13"/>
  <c r="AK113" i="13" l="1"/>
  <c r="BH8" i="9"/>
  <c r="BH9" i="9"/>
  <c r="BH10" i="9"/>
  <c r="BH11" i="9"/>
  <c r="BH12" i="9"/>
  <c r="BH13" i="9"/>
  <c r="BH14" i="9"/>
  <c r="BH15" i="9"/>
  <c r="BH16" i="9"/>
  <c r="BH17" i="9"/>
  <c r="BH18" i="9"/>
  <c r="BH19" i="9"/>
  <c r="BH20" i="9"/>
  <c r="BH21" i="9"/>
  <c r="BH22" i="9"/>
  <c r="BH23" i="9"/>
  <c r="BH24" i="9"/>
  <c r="BH25" i="9"/>
  <c r="BH26" i="9"/>
  <c r="BH27" i="9"/>
  <c r="BH28" i="9"/>
  <c r="BH29" i="9"/>
  <c r="BH30" i="9"/>
  <c r="BH31" i="9"/>
  <c r="BH32" i="9"/>
  <c r="BH33" i="9"/>
  <c r="BH34" i="9"/>
  <c r="BH35" i="9"/>
  <c r="BH36" i="9"/>
  <c r="BH37" i="9"/>
  <c r="BH38" i="9"/>
  <c r="BH39" i="9"/>
  <c r="BH40" i="9"/>
  <c r="BH41" i="9"/>
  <c r="BH42" i="9"/>
  <c r="BH43" i="9"/>
  <c r="BH44" i="9"/>
  <c r="BH45" i="9"/>
  <c r="BH46" i="9"/>
  <c r="BH47" i="9"/>
  <c r="BH48" i="9"/>
  <c r="BH49" i="9"/>
  <c r="BH50" i="9"/>
  <c r="BH51" i="9"/>
  <c r="BH52" i="9"/>
  <c r="BH53" i="9"/>
  <c r="BH54" i="9"/>
  <c r="BH55" i="9"/>
  <c r="BH56" i="9"/>
  <c r="BH57" i="9"/>
  <c r="BH58" i="9"/>
  <c r="BH59" i="9"/>
  <c r="BH60" i="9"/>
  <c r="BH61" i="9"/>
  <c r="BH63" i="9"/>
  <c r="BH64" i="9"/>
  <c r="BH66" i="9"/>
  <c r="BH68" i="9"/>
  <c r="BH69" i="9"/>
  <c r="BH70" i="9"/>
  <c r="BH71" i="9"/>
  <c r="BH73" i="9"/>
  <c r="BH75" i="9"/>
  <c r="BH76" i="9"/>
  <c r="BH77" i="9"/>
  <c r="BH78" i="9"/>
  <c r="BH79" i="9"/>
  <c r="BH80" i="9"/>
  <c r="BH81" i="9"/>
  <c r="BH82" i="9"/>
  <c r="BH83" i="9"/>
  <c r="BH84" i="9"/>
  <c r="BH85" i="9"/>
  <c r="BH86" i="9"/>
  <c r="BH87" i="9"/>
  <c r="BH98" i="9"/>
  <c r="BH99" i="9"/>
  <c r="BH100" i="9"/>
  <c r="BH101" i="9"/>
  <c r="BH102" i="9"/>
  <c r="BH103" i="9"/>
  <c r="BH104" i="9"/>
  <c r="BH105" i="9"/>
  <c r="BH106" i="9"/>
  <c r="BH107" i="9"/>
  <c r="BH108" i="9"/>
  <c r="BH109" i="9"/>
  <c r="BH110" i="9"/>
  <c r="BH111" i="9"/>
  <c r="BH112" i="9"/>
  <c r="BH7" i="9"/>
  <c r="BD113" i="9"/>
  <c r="BF113" i="9"/>
  <c r="BG113" i="9"/>
  <c r="BE8" i="9"/>
  <c r="BE9" i="9"/>
  <c r="BE10" i="9"/>
  <c r="BE11" i="9"/>
  <c r="BE12" i="9"/>
  <c r="BE13" i="9"/>
  <c r="BE14" i="9"/>
  <c r="BE15" i="9"/>
  <c r="BE16" i="9"/>
  <c r="BE17" i="9"/>
  <c r="BE18" i="9"/>
  <c r="BE19" i="9"/>
  <c r="BE20" i="9"/>
  <c r="BE21" i="9"/>
  <c r="BE22" i="9"/>
  <c r="BE23" i="9"/>
  <c r="BE24" i="9"/>
  <c r="BE25" i="9"/>
  <c r="BE26" i="9"/>
  <c r="BE27" i="9"/>
  <c r="BE28" i="9"/>
  <c r="BE29" i="9"/>
  <c r="BE30" i="9"/>
  <c r="BE31" i="9"/>
  <c r="BE32" i="9"/>
  <c r="BE33" i="9"/>
  <c r="BE34" i="9"/>
  <c r="BE35" i="9"/>
  <c r="BE36" i="9"/>
  <c r="BE37" i="9"/>
  <c r="BE38" i="9"/>
  <c r="BE39" i="9"/>
  <c r="BE40" i="9"/>
  <c r="BE41" i="9"/>
  <c r="BE42" i="9"/>
  <c r="BE43" i="9"/>
  <c r="BE44" i="9"/>
  <c r="BE45" i="9"/>
  <c r="BE46" i="9"/>
  <c r="BE47" i="9"/>
  <c r="BE48" i="9"/>
  <c r="BE49" i="9"/>
  <c r="BE50" i="9"/>
  <c r="BE51" i="9"/>
  <c r="BE52" i="9"/>
  <c r="BE53" i="9"/>
  <c r="BE54" i="9"/>
  <c r="BE55" i="9"/>
  <c r="BE56" i="9"/>
  <c r="BE57" i="9"/>
  <c r="BE58" i="9"/>
  <c r="BE59" i="9"/>
  <c r="BE60" i="9"/>
  <c r="BE61" i="9"/>
  <c r="BE63" i="9"/>
  <c r="BE64" i="9"/>
  <c r="BE66" i="9"/>
  <c r="BE68" i="9"/>
  <c r="BE69" i="9"/>
  <c r="BE70" i="9"/>
  <c r="BE71" i="9"/>
  <c r="BE73" i="9"/>
  <c r="BE75" i="9"/>
  <c r="BE76" i="9"/>
  <c r="BE77" i="9"/>
  <c r="BE78" i="9"/>
  <c r="BE79" i="9"/>
  <c r="BE80" i="9"/>
  <c r="BE81" i="9"/>
  <c r="BE82" i="9"/>
  <c r="BE83" i="9"/>
  <c r="BE84" i="9"/>
  <c r="BE85" i="9"/>
  <c r="BE86" i="9"/>
  <c r="BE87" i="9"/>
  <c r="BE98" i="9"/>
  <c r="BE99" i="9"/>
  <c r="BE100" i="9"/>
  <c r="BE101" i="9"/>
  <c r="BE102" i="9"/>
  <c r="BE103" i="9"/>
  <c r="BE104" i="9"/>
  <c r="BE105" i="9"/>
  <c r="BE106" i="9"/>
  <c r="BE107" i="9"/>
  <c r="BE108" i="9"/>
  <c r="BE109" i="9"/>
  <c r="BE110" i="9"/>
  <c r="BE111" i="9"/>
  <c r="BE112" i="9"/>
  <c r="BE7" i="9"/>
  <c r="BE113" i="9" l="1"/>
  <c r="BH113" i="9"/>
  <c r="BK14" i="9" l="1"/>
  <c r="BK42" i="9"/>
  <c r="BB112" i="9" l="1"/>
  <c r="AZ112" i="9"/>
  <c r="AX112" i="9"/>
  <c r="BB111" i="9"/>
  <c r="AZ111" i="9"/>
  <c r="AX111" i="9"/>
  <c r="BB110" i="9"/>
  <c r="AZ110" i="9"/>
  <c r="AX110" i="9"/>
  <c r="BB109" i="9"/>
  <c r="AZ109" i="9"/>
  <c r="AX109" i="9"/>
  <c r="BB108" i="9"/>
  <c r="AZ108" i="9"/>
  <c r="AX108" i="9"/>
  <c r="BB107" i="9"/>
  <c r="AZ107" i="9"/>
  <c r="AX107" i="9"/>
  <c r="BB106" i="9"/>
  <c r="AZ106" i="9"/>
  <c r="AX106" i="9"/>
  <c r="BB105" i="9"/>
  <c r="AZ105" i="9"/>
  <c r="AX105" i="9"/>
  <c r="BB104" i="9"/>
  <c r="AZ104" i="9"/>
  <c r="AX104" i="9"/>
  <c r="BB103" i="9"/>
  <c r="AZ103" i="9"/>
  <c r="AX103" i="9"/>
  <c r="BB102" i="9"/>
  <c r="AZ102" i="9"/>
  <c r="AX102" i="9"/>
  <c r="BB101" i="9"/>
  <c r="AZ101" i="9"/>
  <c r="AX101" i="9"/>
  <c r="BB100" i="9"/>
  <c r="AZ100" i="9"/>
  <c r="AX100" i="9"/>
  <c r="BB99" i="9"/>
  <c r="AZ99" i="9"/>
  <c r="AX99" i="9"/>
  <c r="BB98" i="9"/>
  <c r="AZ98" i="9"/>
  <c r="AX98" i="9"/>
  <c r="BB97" i="9"/>
  <c r="AZ97" i="9"/>
  <c r="AX97" i="9"/>
  <c r="BB96" i="9"/>
  <c r="AZ96" i="9"/>
  <c r="AX96" i="9"/>
  <c r="BB95" i="9"/>
  <c r="AZ95" i="9"/>
  <c r="AX95" i="9"/>
  <c r="BB94" i="9"/>
  <c r="AZ94" i="9"/>
  <c r="AX94" i="9"/>
  <c r="BB93" i="9"/>
  <c r="AZ93" i="9"/>
  <c r="AX93" i="9"/>
  <c r="BB92" i="9"/>
  <c r="AZ92" i="9"/>
  <c r="AX92" i="9"/>
  <c r="BB91" i="9"/>
  <c r="AZ91" i="9"/>
  <c r="AX91" i="9"/>
  <c r="BB90" i="9"/>
  <c r="AZ90" i="9"/>
  <c r="AX90" i="9"/>
  <c r="BB89" i="9"/>
  <c r="AZ89" i="9"/>
  <c r="AX89" i="9"/>
  <c r="BB88" i="9"/>
  <c r="AZ88" i="9"/>
  <c r="AX88" i="9"/>
  <c r="BB87" i="9"/>
  <c r="AZ87" i="9"/>
  <c r="AX87" i="9"/>
  <c r="BB86" i="9"/>
  <c r="AZ86" i="9"/>
  <c r="AX86" i="9"/>
  <c r="BB85" i="9"/>
  <c r="AZ85" i="9"/>
  <c r="AX85" i="9"/>
  <c r="BB84" i="9"/>
  <c r="AZ84" i="9"/>
  <c r="AX84" i="9"/>
  <c r="BB83" i="9"/>
  <c r="AZ83" i="9"/>
  <c r="AX83" i="9"/>
  <c r="BB82" i="9"/>
  <c r="AZ82" i="9"/>
  <c r="AX82" i="9"/>
  <c r="BB81" i="9"/>
  <c r="AZ81" i="9"/>
  <c r="AX81" i="9"/>
  <c r="BB80" i="9"/>
  <c r="AZ80" i="9"/>
  <c r="AX80" i="9"/>
  <c r="BB79" i="9"/>
  <c r="AZ79" i="9"/>
  <c r="AX79" i="9"/>
  <c r="BB78" i="9"/>
  <c r="AZ78" i="9"/>
  <c r="AX78" i="9"/>
  <c r="BB77" i="9"/>
  <c r="AZ77" i="9"/>
  <c r="AX77" i="9"/>
  <c r="BB76" i="9"/>
  <c r="AZ76" i="9"/>
  <c r="AX76" i="9"/>
  <c r="BB75" i="9"/>
  <c r="AZ75" i="9"/>
  <c r="AX75" i="9"/>
  <c r="BB73" i="9"/>
  <c r="AZ73" i="9"/>
  <c r="AX73" i="9"/>
  <c r="BB71" i="9"/>
  <c r="AZ71" i="9"/>
  <c r="AX71" i="9"/>
  <c r="BB70" i="9"/>
  <c r="AZ70" i="9"/>
  <c r="AX70" i="9"/>
  <c r="BB69" i="9"/>
  <c r="AZ69" i="9"/>
  <c r="AX69" i="9"/>
  <c r="BB68" i="9"/>
  <c r="AZ68" i="9"/>
  <c r="AX68" i="9"/>
  <c r="BB66" i="9"/>
  <c r="AZ66" i="9"/>
  <c r="AX66" i="9"/>
  <c r="BB64" i="9"/>
  <c r="AZ64" i="9"/>
  <c r="AX64" i="9"/>
  <c r="BB63" i="9"/>
  <c r="AZ63" i="9"/>
  <c r="AX63" i="9"/>
  <c r="BB61" i="9"/>
  <c r="AZ61" i="9"/>
  <c r="AX61" i="9"/>
  <c r="BB60" i="9"/>
  <c r="AZ60" i="9"/>
  <c r="AX60" i="9"/>
  <c r="BB59" i="9"/>
  <c r="AZ59" i="9"/>
  <c r="AX59" i="9"/>
  <c r="BB58" i="9"/>
  <c r="AZ58" i="9"/>
  <c r="AX58" i="9"/>
  <c r="BB57" i="9"/>
  <c r="AZ57" i="9"/>
  <c r="AX57" i="9"/>
  <c r="BB56" i="9"/>
  <c r="AZ56" i="9"/>
  <c r="AX56" i="9"/>
  <c r="BB55" i="9"/>
  <c r="AZ55" i="9"/>
  <c r="AX55" i="9"/>
  <c r="BB54" i="9"/>
  <c r="AZ54" i="9"/>
  <c r="AX54" i="9"/>
  <c r="BB53" i="9"/>
  <c r="AZ53" i="9"/>
  <c r="AX53" i="9"/>
  <c r="BB52" i="9"/>
  <c r="AZ52" i="9"/>
  <c r="AX52" i="9"/>
  <c r="BB51" i="9"/>
  <c r="AZ51" i="9"/>
  <c r="AX51" i="9"/>
  <c r="BB50" i="9"/>
  <c r="AZ50" i="9"/>
  <c r="AX50" i="9"/>
  <c r="BB49" i="9"/>
  <c r="AZ49" i="9"/>
  <c r="AX49" i="9"/>
  <c r="BB48" i="9"/>
  <c r="AZ48" i="9"/>
  <c r="AX48" i="9"/>
  <c r="BB47" i="9"/>
  <c r="AZ47" i="9"/>
  <c r="AX47" i="9"/>
  <c r="BB46" i="9"/>
  <c r="AZ46" i="9"/>
  <c r="AX46" i="9"/>
  <c r="BB45" i="9"/>
  <c r="AZ45" i="9"/>
  <c r="AX45" i="9"/>
  <c r="BB44" i="9"/>
  <c r="AZ44" i="9"/>
  <c r="AX44" i="9"/>
  <c r="BB43" i="9"/>
  <c r="AZ43" i="9"/>
  <c r="AX43" i="9"/>
  <c r="BB42" i="9"/>
  <c r="AZ42" i="9"/>
  <c r="AX42" i="9"/>
  <c r="BB41" i="9"/>
  <c r="AZ41" i="9"/>
  <c r="AX41" i="9"/>
  <c r="BB40" i="9"/>
  <c r="AZ40" i="9"/>
  <c r="AX40" i="9"/>
  <c r="BB39" i="9"/>
  <c r="AZ39" i="9"/>
  <c r="AX39" i="9"/>
  <c r="BB38" i="9"/>
  <c r="AZ38" i="9"/>
  <c r="AX38" i="9"/>
  <c r="BB37" i="9"/>
  <c r="AZ37" i="9"/>
  <c r="AX37" i="9"/>
  <c r="BB36" i="9"/>
  <c r="AZ36" i="9"/>
  <c r="AX36" i="9"/>
  <c r="BB35" i="9"/>
  <c r="AZ35" i="9"/>
  <c r="AX35" i="9"/>
  <c r="BB34" i="9"/>
  <c r="AZ34" i="9"/>
  <c r="AX34" i="9"/>
  <c r="BB33" i="9"/>
  <c r="AZ33" i="9"/>
  <c r="AX33" i="9"/>
  <c r="BB32" i="9"/>
  <c r="AZ32" i="9"/>
  <c r="AX32" i="9"/>
  <c r="BB31" i="9"/>
  <c r="AZ31" i="9"/>
  <c r="AX31" i="9"/>
  <c r="BB30" i="9"/>
  <c r="AZ30" i="9"/>
  <c r="AX30" i="9"/>
  <c r="BB29" i="9"/>
  <c r="AZ29" i="9"/>
  <c r="AX29" i="9"/>
  <c r="BB28" i="9"/>
  <c r="AZ28" i="9"/>
  <c r="AX28" i="9"/>
  <c r="BB27" i="9"/>
  <c r="AZ27" i="9"/>
  <c r="AX27" i="9"/>
  <c r="BB26" i="9"/>
  <c r="AZ26" i="9"/>
  <c r="AX26" i="9"/>
  <c r="BB25" i="9"/>
  <c r="AZ25" i="9"/>
  <c r="AX25" i="9"/>
  <c r="BB24" i="9"/>
  <c r="AZ24" i="9"/>
  <c r="AX24" i="9"/>
  <c r="BB23" i="9"/>
  <c r="AZ23" i="9"/>
  <c r="AX23" i="9"/>
  <c r="BB22" i="9"/>
  <c r="AZ22" i="9"/>
  <c r="AX22" i="9"/>
  <c r="BB21" i="9"/>
  <c r="AZ21" i="9"/>
  <c r="AX21" i="9"/>
  <c r="BB20" i="9"/>
  <c r="AZ20" i="9"/>
  <c r="AX20" i="9"/>
  <c r="BB19" i="9"/>
  <c r="AZ19" i="9"/>
  <c r="AX19" i="9"/>
  <c r="BB18" i="9"/>
  <c r="AZ18" i="9"/>
  <c r="AX18" i="9"/>
  <c r="BB17" i="9"/>
  <c r="AZ17" i="9"/>
  <c r="AX17" i="9"/>
  <c r="BB16" i="9"/>
  <c r="AZ16" i="9"/>
  <c r="AX16" i="9"/>
  <c r="BB15" i="9"/>
  <c r="AZ15" i="9"/>
  <c r="AX15" i="9"/>
  <c r="BB14" i="9"/>
  <c r="AZ14" i="9"/>
  <c r="AX14" i="9"/>
  <c r="BB13" i="9"/>
  <c r="AZ13" i="9"/>
  <c r="AX13" i="9"/>
  <c r="BB12" i="9"/>
  <c r="AZ12" i="9"/>
  <c r="AX12" i="9"/>
  <c r="BB11" i="9"/>
  <c r="AZ11" i="9"/>
  <c r="AX11" i="9"/>
  <c r="BB10" i="9"/>
  <c r="AX10" i="9"/>
  <c r="BB9" i="9"/>
  <c r="AZ9" i="9"/>
  <c r="AX9" i="9"/>
  <c r="BB8" i="9"/>
  <c r="AZ8" i="9"/>
  <c r="AX8" i="9"/>
  <c r="BB7" i="9"/>
  <c r="AZ7" i="9"/>
  <c r="AM8" i="9" l="1"/>
  <c r="AM9" i="9"/>
  <c r="AM10" i="9"/>
  <c r="AM11" i="9"/>
  <c r="AM12" i="9"/>
  <c r="AM13" i="9"/>
  <c r="AM14" i="9"/>
  <c r="AM15" i="9"/>
  <c r="AM16" i="9"/>
  <c r="AM17" i="9"/>
  <c r="AM18" i="9"/>
  <c r="AM19" i="9"/>
  <c r="AM20" i="9"/>
  <c r="AM21" i="9"/>
  <c r="AM22" i="9"/>
  <c r="AM23" i="9"/>
  <c r="AM24" i="9"/>
  <c r="AM25" i="9"/>
  <c r="AM26" i="9"/>
  <c r="AM27" i="9"/>
  <c r="AM28" i="9"/>
  <c r="AM29" i="9"/>
  <c r="AM30" i="9"/>
  <c r="AM31" i="9"/>
  <c r="AM32" i="9"/>
  <c r="AM33" i="9"/>
  <c r="AM34" i="9"/>
  <c r="AM35" i="9"/>
  <c r="AM36" i="9"/>
  <c r="AM37" i="9"/>
  <c r="AM38" i="9"/>
  <c r="AM39" i="9"/>
  <c r="AM40" i="9"/>
  <c r="AM41" i="9"/>
  <c r="AM42" i="9"/>
  <c r="AM43" i="9"/>
  <c r="AM44" i="9"/>
  <c r="AM45" i="9"/>
  <c r="AM46" i="9"/>
  <c r="AM47" i="9"/>
  <c r="AM48" i="9"/>
  <c r="AM49" i="9"/>
  <c r="AM50" i="9"/>
  <c r="AM51" i="9"/>
  <c r="AM52" i="9"/>
  <c r="AM53" i="9"/>
  <c r="AM54" i="9"/>
  <c r="AM55" i="9"/>
  <c r="AM56" i="9"/>
  <c r="AM57" i="9"/>
  <c r="AM58" i="9"/>
  <c r="AM59" i="9"/>
  <c r="AM60" i="9"/>
  <c r="AM61" i="9"/>
  <c r="AM63" i="9"/>
  <c r="AM64" i="9"/>
  <c r="AM66" i="9"/>
  <c r="AM68" i="9"/>
  <c r="AM69" i="9"/>
  <c r="AM70" i="9"/>
  <c r="AM71" i="9"/>
  <c r="AM73" i="9"/>
  <c r="AM75" i="9"/>
  <c r="AM76" i="9"/>
  <c r="AM77" i="9"/>
  <c r="AM78" i="9"/>
  <c r="AM79" i="9"/>
  <c r="AM80" i="9"/>
  <c r="AM81" i="9"/>
  <c r="AM82" i="9"/>
  <c r="AM83" i="9"/>
  <c r="AM84" i="9"/>
  <c r="AM85" i="9"/>
  <c r="AM86" i="9"/>
  <c r="AM87" i="9"/>
  <c r="AM88" i="9"/>
  <c r="AM89" i="9"/>
  <c r="AM90" i="9"/>
  <c r="AM91" i="9"/>
  <c r="AM92" i="9"/>
  <c r="AM93" i="9"/>
  <c r="AM94" i="9"/>
  <c r="AM95" i="9"/>
  <c r="AM96" i="9"/>
  <c r="AM97" i="9"/>
  <c r="AM98" i="9"/>
  <c r="AM99" i="9"/>
  <c r="AM100" i="9"/>
  <c r="AM101" i="9"/>
  <c r="AM102" i="9"/>
  <c r="AM103" i="9"/>
  <c r="AM104" i="9"/>
  <c r="AM105" i="9"/>
  <c r="AM106" i="9"/>
  <c r="AM107" i="9"/>
  <c r="AM108" i="9"/>
  <c r="AM109" i="9"/>
  <c r="AM110" i="9"/>
  <c r="AM111" i="9"/>
  <c r="AM112" i="9"/>
  <c r="AJ8" i="9"/>
  <c r="AJ9" i="9"/>
  <c r="AJ10" i="9"/>
  <c r="AJ11" i="9"/>
  <c r="AJ12" i="9"/>
  <c r="AJ13" i="9"/>
  <c r="AJ14" i="9"/>
  <c r="AJ15" i="9"/>
  <c r="AJ16" i="9"/>
  <c r="AJ17" i="9"/>
  <c r="AJ18" i="9"/>
  <c r="AJ19" i="9"/>
  <c r="AJ20" i="9"/>
  <c r="AJ21" i="9"/>
  <c r="AJ22" i="9"/>
  <c r="AJ23" i="9"/>
  <c r="AJ24" i="9"/>
  <c r="AJ25" i="9"/>
  <c r="AJ26" i="9"/>
  <c r="AJ27" i="9"/>
  <c r="AJ28" i="9"/>
  <c r="AJ29" i="9"/>
  <c r="AJ30" i="9"/>
  <c r="AJ31" i="9"/>
  <c r="AJ32" i="9"/>
  <c r="AJ33" i="9"/>
  <c r="AJ34" i="9"/>
  <c r="AJ35" i="9"/>
  <c r="AJ36" i="9"/>
  <c r="AJ37" i="9"/>
  <c r="AJ38" i="9"/>
  <c r="AJ39" i="9"/>
  <c r="AJ40" i="9"/>
  <c r="AJ41" i="9"/>
  <c r="AJ42" i="9"/>
  <c r="AJ43" i="9"/>
  <c r="AJ44" i="9"/>
  <c r="AJ45" i="9"/>
  <c r="AJ46" i="9"/>
  <c r="AJ47" i="9"/>
  <c r="AJ48" i="9"/>
  <c r="AJ49" i="9"/>
  <c r="AJ50" i="9"/>
  <c r="AJ51" i="9"/>
  <c r="AJ52" i="9"/>
  <c r="AJ53" i="9"/>
  <c r="AJ54" i="9"/>
  <c r="AJ55" i="9"/>
  <c r="AJ56" i="9"/>
  <c r="AJ57" i="9"/>
  <c r="AJ58" i="9"/>
  <c r="AJ59" i="9"/>
  <c r="AJ60" i="9"/>
  <c r="AJ61" i="9"/>
  <c r="AJ63" i="9"/>
  <c r="AJ64" i="9"/>
  <c r="AJ66" i="9"/>
  <c r="AJ68" i="9"/>
  <c r="AJ69" i="9"/>
  <c r="AJ70" i="9"/>
  <c r="AJ71" i="9"/>
  <c r="AJ73" i="9"/>
  <c r="AJ75" i="9"/>
  <c r="AJ76" i="9"/>
  <c r="AJ77" i="9"/>
  <c r="AJ78" i="9"/>
  <c r="AJ79" i="9"/>
  <c r="AJ80" i="9"/>
  <c r="AJ81" i="9"/>
  <c r="AJ82" i="9"/>
  <c r="AJ83" i="9"/>
  <c r="AJ84" i="9"/>
  <c r="AJ85" i="9"/>
  <c r="AJ86" i="9"/>
  <c r="AJ87" i="9"/>
  <c r="AJ88" i="9"/>
  <c r="AJ89" i="9"/>
  <c r="AJ90" i="9"/>
  <c r="AJ91" i="9"/>
  <c r="AJ92" i="9"/>
  <c r="AJ93" i="9"/>
  <c r="AJ94" i="9"/>
  <c r="AJ95" i="9"/>
  <c r="AJ96" i="9"/>
  <c r="AJ97" i="9"/>
  <c r="AJ98" i="9"/>
  <c r="AJ99" i="9"/>
  <c r="AJ100" i="9"/>
  <c r="AJ101" i="9"/>
  <c r="AJ102" i="9"/>
  <c r="AJ103" i="9"/>
  <c r="AJ104" i="9"/>
  <c r="AJ105" i="9"/>
  <c r="AJ106" i="9"/>
  <c r="AJ107" i="9"/>
  <c r="AJ108" i="9"/>
  <c r="AJ109" i="9"/>
  <c r="AJ110" i="9"/>
  <c r="AJ111" i="9"/>
  <c r="AJ112" i="9"/>
  <c r="AI8" i="9"/>
  <c r="AI9" i="9"/>
  <c r="AI10" i="9"/>
  <c r="AI11" i="9"/>
  <c r="AI12" i="9"/>
  <c r="AI13" i="9"/>
  <c r="AI14" i="9"/>
  <c r="AI15" i="9"/>
  <c r="AI16" i="9"/>
  <c r="AI17" i="9"/>
  <c r="AI18" i="9"/>
  <c r="AI19" i="9"/>
  <c r="AI20" i="9"/>
  <c r="AI21" i="9"/>
  <c r="AI22" i="9"/>
  <c r="AI23" i="9"/>
  <c r="AI24" i="9"/>
  <c r="AI25" i="9"/>
  <c r="AI26" i="9"/>
  <c r="AI27" i="9"/>
  <c r="AI28" i="9"/>
  <c r="AI29" i="9"/>
  <c r="AI30" i="9"/>
  <c r="AI31" i="9"/>
  <c r="AI32" i="9"/>
  <c r="AI33" i="9"/>
  <c r="AI34" i="9"/>
  <c r="AI35" i="9"/>
  <c r="AI36" i="9"/>
  <c r="AI37" i="9"/>
  <c r="AI38" i="9"/>
  <c r="AI39" i="9"/>
  <c r="AI40" i="9"/>
  <c r="AI41" i="9"/>
  <c r="AI42" i="9"/>
  <c r="AI43" i="9"/>
  <c r="AI44" i="9"/>
  <c r="AI45" i="9"/>
  <c r="AI46" i="9"/>
  <c r="AI47" i="9"/>
  <c r="AI48" i="9"/>
  <c r="AI49" i="9"/>
  <c r="AI50" i="9"/>
  <c r="AI51" i="9"/>
  <c r="AI52" i="9"/>
  <c r="AI53" i="9"/>
  <c r="AI54" i="9"/>
  <c r="AI55" i="9"/>
  <c r="AI56" i="9"/>
  <c r="AI57" i="9"/>
  <c r="AI61" i="9"/>
  <c r="AI63" i="9"/>
  <c r="AI64" i="9"/>
  <c r="AI66" i="9"/>
  <c r="AI68" i="9"/>
  <c r="AI69" i="9"/>
  <c r="AI71" i="9"/>
  <c r="AI75" i="9"/>
  <c r="AI76" i="9"/>
  <c r="AI77" i="9"/>
  <c r="AI78" i="9"/>
  <c r="AI79" i="9"/>
  <c r="AI80" i="9"/>
  <c r="AI81" i="9"/>
  <c r="AI82" i="9"/>
  <c r="AI83" i="9"/>
  <c r="AI84" i="9"/>
  <c r="AI85" i="9"/>
  <c r="AI86" i="9"/>
  <c r="AI87" i="9"/>
  <c r="AI88" i="9"/>
  <c r="AI89" i="9"/>
  <c r="AI90" i="9"/>
  <c r="AI91" i="9"/>
  <c r="AI92" i="9"/>
  <c r="AI93" i="9"/>
  <c r="AI94" i="9"/>
  <c r="AI95" i="9"/>
  <c r="AI96" i="9"/>
  <c r="AI97" i="9"/>
  <c r="AI98" i="9"/>
  <c r="AI100" i="9"/>
  <c r="AI101" i="9"/>
  <c r="AI102" i="9"/>
  <c r="AI103" i="9"/>
  <c r="AI104" i="9"/>
  <c r="AI105" i="9"/>
  <c r="AI106" i="9"/>
  <c r="AI107" i="9"/>
  <c r="AI108" i="9"/>
  <c r="AI109" i="9"/>
  <c r="AI110" i="9"/>
  <c r="AI111" i="9"/>
  <c r="AI112" i="9"/>
  <c r="AI7" i="9"/>
  <c r="AD9" i="9" l="1"/>
  <c r="AE10" i="9"/>
  <c r="AD11" i="9"/>
  <c r="AE11" i="9" s="1"/>
  <c r="AD12" i="9"/>
  <c r="AE12" i="9" s="1"/>
  <c r="AD13" i="9"/>
  <c r="AE13" i="9" s="1"/>
  <c r="AD14" i="9"/>
  <c r="AE14" i="9" s="1"/>
  <c r="AD15" i="9"/>
  <c r="AE15" i="9" s="1"/>
  <c r="AD16" i="9"/>
  <c r="AE16" i="9" s="1"/>
  <c r="AD17" i="9"/>
  <c r="AE17" i="9" s="1"/>
  <c r="AD18" i="9"/>
  <c r="AE18" i="9" s="1"/>
  <c r="AD19" i="9"/>
  <c r="AE19" i="9" s="1"/>
  <c r="AD20" i="9"/>
  <c r="AE20" i="9" s="1"/>
  <c r="AD21" i="9"/>
  <c r="AE21" i="9" s="1"/>
  <c r="AD22" i="9"/>
  <c r="AE22" i="9" s="1"/>
  <c r="AD23" i="9"/>
  <c r="AE23" i="9" s="1"/>
  <c r="AD24" i="9"/>
  <c r="AE24" i="9" s="1"/>
  <c r="AD25" i="9"/>
  <c r="AE25" i="9" s="1"/>
  <c r="AD26" i="9"/>
  <c r="AE26" i="9" s="1"/>
  <c r="AD27" i="9"/>
  <c r="AE27" i="9" s="1"/>
  <c r="AD28" i="9"/>
  <c r="AE28" i="9" s="1"/>
  <c r="AD29" i="9"/>
  <c r="AE29" i="9" s="1"/>
  <c r="AD30" i="9"/>
  <c r="AE30" i="9" s="1"/>
  <c r="AD31" i="9"/>
  <c r="AE31" i="9" s="1"/>
  <c r="AD32" i="9"/>
  <c r="AE32" i="9" s="1"/>
  <c r="AD33" i="9"/>
  <c r="AE33" i="9" s="1"/>
  <c r="AD34" i="9"/>
  <c r="AE34" i="9" s="1"/>
  <c r="AD35" i="9"/>
  <c r="AE35" i="9" s="1"/>
  <c r="AD36" i="9"/>
  <c r="AE36" i="9" s="1"/>
  <c r="AD37" i="9"/>
  <c r="AE37" i="9" s="1"/>
  <c r="AD38" i="9"/>
  <c r="AE38" i="9" s="1"/>
  <c r="AD39" i="9"/>
  <c r="AE39" i="9" s="1"/>
  <c r="AD40" i="9"/>
  <c r="AE40" i="9" s="1"/>
  <c r="AD41" i="9"/>
  <c r="AE41" i="9" s="1"/>
  <c r="AD42" i="9"/>
  <c r="AE42" i="9" s="1"/>
  <c r="AD43" i="9"/>
  <c r="AE43" i="9" s="1"/>
  <c r="AD44" i="9"/>
  <c r="AE44" i="9" s="1"/>
  <c r="AD45" i="9"/>
  <c r="AE45" i="9" s="1"/>
  <c r="AD46" i="9"/>
  <c r="AE46" i="9" s="1"/>
  <c r="AD47" i="9"/>
  <c r="AE47" i="9" s="1"/>
  <c r="AD48" i="9"/>
  <c r="AE48" i="9" s="1"/>
  <c r="AD49" i="9"/>
  <c r="AE49" i="9" s="1"/>
  <c r="AD50" i="9"/>
  <c r="AE50" i="9" s="1"/>
  <c r="AD51" i="9"/>
  <c r="AE51" i="9" s="1"/>
  <c r="AD52" i="9"/>
  <c r="AE52" i="9" s="1"/>
  <c r="AD53" i="9"/>
  <c r="AE53" i="9" s="1"/>
  <c r="AD54" i="9"/>
  <c r="AE54" i="9" s="1"/>
  <c r="AD55" i="9"/>
  <c r="AE55" i="9" s="1"/>
  <c r="AD56" i="9"/>
  <c r="AE56" i="9" s="1"/>
  <c r="AD57" i="9"/>
  <c r="AE57" i="9" s="1"/>
  <c r="AD58" i="9"/>
  <c r="AE58" i="9" s="1"/>
  <c r="AD59" i="9"/>
  <c r="AE59" i="9" s="1"/>
  <c r="AD60" i="9"/>
  <c r="AE60" i="9" s="1"/>
  <c r="AD61" i="9"/>
  <c r="AE61" i="9" s="1"/>
  <c r="AD63" i="9"/>
  <c r="AE63" i="9" s="1"/>
  <c r="AD64" i="9"/>
  <c r="AE64" i="9" s="1"/>
  <c r="AD66" i="9"/>
  <c r="AE66" i="9" s="1"/>
  <c r="AD68" i="9"/>
  <c r="AE68" i="9" s="1"/>
  <c r="AD69" i="9"/>
  <c r="AE69" i="9" s="1"/>
  <c r="AD70" i="9"/>
  <c r="AE70" i="9" s="1"/>
  <c r="AD71" i="9"/>
  <c r="AE71" i="9" s="1"/>
  <c r="AD73" i="9"/>
  <c r="AE73" i="9" s="1"/>
  <c r="AD75" i="9"/>
  <c r="AE75" i="9" s="1"/>
  <c r="AD76" i="9"/>
  <c r="AE76" i="9" s="1"/>
  <c r="AD77" i="9"/>
  <c r="AE77" i="9" s="1"/>
  <c r="AD78" i="9"/>
  <c r="AE78" i="9" s="1"/>
  <c r="AD79" i="9"/>
  <c r="AE79" i="9" s="1"/>
  <c r="AD80" i="9"/>
  <c r="AE80" i="9" s="1"/>
  <c r="AD81" i="9"/>
  <c r="AE81" i="9" s="1"/>
  <c r="AD82" i="9"/>
  <c r="AE82" i="9" s="1"/>
  <c r="AD83" i="9"/>
  <c r="AE83" i="9" s="1"/>
  <c r="AD84" i="9"/>
  <c r="AE84" i="9" s="1"/>
  <c r="AD85" i="9"/>
  <c r="AE85" i="9" s="1"/>
  <c r="AD87" i="9"/>
  <c r="AE87" i="9" s="1"/>
  <c r="AD88" i="9"/>
  <c r="AE88" i="9" s="1"/>
  <c r="AD89" i="9"/>
  <c r="AE89" i="9" s="1"/>
  <c r="AD90" i="9"/>
  <c r="AE90" i="9" s="1"/>
  <c r="AD91" i="9"/>
  <c r="AE91" i="9" s="1"/>
  <c r="AD92" i="9"/>
  <c r="AE92" i="9" s="1"/>
  <c r="AD93" i="9"/>
  <c r="AE93" i="9" s="1"/>
  <c r="AD94" i="9"/>
  <c r="AE94" i="9" s="1"/>
  <c r="AD95" i="9"/>
  <c r="AE95" i="9" s="1"/>
  <c r="AD96" i="9"/>
  <c r="AE96" i="9" s="1"/>
  <c r="AD97" i="9"/>
  <c r="AE97" i="9" s="1"/>
  <c r="AD98" i="9"/>
  <c r="AE98" i="9" s="1"/>
  <c r="AD99" i="9"/>
  <c r="AE99" i="9" s="1"/>
  <c r="AD100" i="9"/>
  <c r="AE100" i="9" s="1"/>
  <c r="AD101" i="9"/>
  <c r="AE101" i="9" s="1"/>
  <c r="AD102" i="9"/>
  <c r="AE102" i="9" s="1"/>
  <c r="AD103" i="9"/>
  <c r="AE103" i="9" s="1"/>
  <c r="AD104" i="9"/>
  <c r="AE104" i="9" s="1"/>
  <c r="AD105" i="9"/>
  <c r="AE105" i="9" s="1"/>
  <c r="AD106" i="9"/>
  <c r="AE106" i="9" s="1"/>
  <c r="AD107" i="9"/>
  <c r="AE107" i="9" s="1"/>
  <c r="AD108" i="9"/>
  <c r="AE108" i="9" s="1"/>
  <c r="AD109" i="9"/>
  <c r="AE109" i="9" s="1"/>
  <c r="AD110" i="9"/>
  <c r="AE110" i="9" s="1"/>
  <c r="AD111" i="9"/>
  <c r="AE111" i="9" s="1"/>
  <c r="AD112" i="9"/>
  <c r="AE112" i="9" s="1"/>
  <c r="AB9" i="9"/>
  <c r="AB10" i="9"/>
  <c r="AB11" i="9"/>
  <c r="AB12" i="9"/>
  <c r="AB13" i="9"/>
  <c r="AB14" i="9"/>
  <c r="AB15" i="9"/>
  <c r="AB16" i="9"/>
  <c r="AB17" i="9"/>
  <c r="AB18" i="9"/>
  <c r="AB19" i="9"/>
  <c r="AB20" i="9"/>
  <c r="AB21" i="9"/>
  <c r="AB22" i="9"/>
  <c r="AB23" i="9"/>
  <c r="AB24" i="9"/>
  <c r="AB25" i="9"/>
  <c r="AB26" i="9"/>
  <c r="AB27" i="9"/>
  <c r="AB28" i="9"/>
  <c r="AB29" i="9"/>
  <c r="AB30" i="9"/>
  <c r="AB31" i="9"/>
  <c r="AB32" i="9"/>
  <c r="AB33" i="9"/>
  <c r="AB34" i="9"/>
  <c r="AB35" i="9"/>
  <c r="AB36" i="9"/>
  <c r="AB37" i="9"/>
  <c r="AB38" i="9"/>
  <c r="AB39" i="9"/>
  <c r="AB40" i="9"/>
  <c r="AB41" i="9"/>
  <c r="AB42" i="9"/>
  <c r="AB43" i="9"/>
  <c r="AB44" i="9"/>
  <c r="AB45" i="9"/>
  <c r="AB46" i="9"/>
  <c r="AB47" i="9"/>
  <c r="AB48" i="9"/>
  <c r="AB49" i="9"/>
  <c r="AB50" i="9"/>
  <c r="AB51" i="9"/>
  <c r="AB52" i="9"/>
  <c r="AB53" i="9"/>
  <c r="AB54" i="9"/>
  <c r="AB55" i="9"/>
  <c r="AB56" i="9"/>
  <c r="AB57" i="9"/>
  <c r="AB58" i="9"/>
  <c r="AB59" i="9"/>
  <c r="AB60" i="9"/>
  <c r="AB61" i="9"/>
  <c r="AB63" i="9"/>
  <c r="AB64" i="9"/>
  <c r="AB66" i="9"/>
  <c r="AB68" i="9"/>
  <c r="AB69" i="9"/>
  <c r="AB70" i="9"/>
  <c r="AB71" i="9"/>
  <c r="AB73" i="9"/>
  <c r="AB75" i="9"/>
  <c r="AB76" i="9"/>
  <c r="AB77" i="9"/>
  <c r="AB78" i="9"/>
  <c r="AB79" i="9"/>
  <c r="AB80" i="9"/>
  <c r="AB81" i="9"/>
  <c r="AB82" i="9"/>
  <c r="AB83" i="9"/>
  <c r="AB84" i="9"/>
  <c r="AB85" i="9"/>
  <c r="AB86" i="9"/>
  <c r="AB87" i="9"/>
  <c r="AB88" i="9"/>
  <c r="AB89" i="9"/>
  <c r="AB90" i="9"/>
  <c r="AB91" i="9"/>
  <c r="AB92" i="9"/>
  <c r="AB93" i="9"/>
  <c r="AB94" i="9"/>
  <c r="AB95" i="9"/>
  <c r="AB96" i="9"/>
  <c r="AB97" i="9"/>
  <c r="AB98" i="9"/>
  <c r="AB99" i="9"/>
  <c r="AB100" i="9"/>
  <c r="AB101" i="9"/>
  <c r="AB102" i="9"/>
  <c r="AB103" i="9"/>
  <c r="AB104" i="9"/>
  <c r="AB105" i="9"/>
  <c r="AB106" i="9"/>
  <c r="AB107" i="9"/>
  <c r="AB108" i="9"/>
  <c r="AB109" i="9"/>
  <c r="AB110" i="9"/>
  <c r="AB111" i="9"/>
  <c r="AB112" i="9"/>
  <c r="AE9" i="9" l="1"/>
  <c r="AE113" i="9" s="1"/>
  <c r="AD113" i="9"/>
  <c r="F113" i="9"/>
  <c r="I113" i="9"/>
  <c r="S113" i="9"/>
  <c r="AA113" i="9"/>
  <c r="AB113" i="9"/>
  <c r="AC113" i="9"/>
  <c r="AF113" i="9"/>
  <c r="AH113" i="9"/>
  <c r="AL113" i="9"/>
  <c r="AO113" i="9"/>
  <c r="AQ113" i="9"/>
  <c r="AR113" i="9"/>
  <c r="AT113" i="9"/>
  <c r="AU113" i="9"/>
  <c r="AV113" i="9"/>
  <c r="BC113" i="9"/>
  <c r="BI113" i="9"/>
  <c r="BJ113" i="9"/>
  <c r="BL113" i="9"/>
  <c r="BM113" i="9"/>
  <c r="BR113" i="9"/>
  <c r="D113"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3" i="9"/>
  <c r="L64" i="9"/>
  <c r="L66" i="9"/>
  <c r="L68" i="9"/>
  <c r="L69" i="9"/>
  <c r="L70" i="9"/>
  <c r="L71" i="9"/>
  <c r="L73" i="9"/>
  <c r="N73" i="9" s="1"/>
  <c r="L75" i="9"/>
  <c r="N75" i="9" s="1"/>
  <c r="L76" i="9"/>
  <c r="N76" i="9" s="1"/>
  <c r="L77" i="9"/>
  <c r="N77" i="9" s="1"/>
  <c r="L78" i="9"/>
  <c r="N78" i="9" s="1"/>
  <c r="L79" i="9"/>
  <c r="N79" i="9" s="1"/>
  <c r="L80" i="9"/>
  <c r="N80" i="9" s="1"/>
  <c r="L81" i="9"/>
  <c r="N81" i="9" s="1"/>
  <c r="L82" i="9"/>
  <c r="N82" i="9" s="1"/>
  <c r="L83" i="9"/>
  <c r="N83" i="9" s="1"/>
  <c r="L84" i="9"/>
  <c r="N84" i="9" s="1"/>
  <c r="L85" i="9"/>
  <c r="N85" i="9" s="1"/>
  <c r="L86" i="9"/>
  <c r="N86" i="9" s="1"/>
  <c r="L87" i="9"/>
  <c r="N87" i="9" s="1"/>
  <c r="L88" i="9"/>
  <c r="N88" i="9" s="1"/>
  <c r="L89" i="9"/>
  <c r="N89" i="9" s="1"/>
  <c r="L90" i="9"/>
  <c r="N90" i="9" s="1"/>
  <c r="L91" i="9"/>
  <c r="N91" i="9" s="1"/>
  <c r="L92" i="9"/>
  <c r="N92" i="9" s="1"/>
  <c r="L93" i="9"/>
  <c r="N93" i="9" s="1"/>
  <c r="L94" i="9"/>
  <c r="N94" i="9" s="1"/>
  <c r="L95" i="9"/>
  <c r="N95" i="9" s="1"/>
  <c r="L96" i="9"/>
  <c r="N96" i="9" s="1"/>
  <c r="L97" i="9"/>
  <c r="N97" i="9" s="1"/>
  <c r="L98" i="9"/>
  <c r="N98" i="9" s="1"/>
  <c r="L100" i="9"/>
  <c r="N100" i="9" s="1"/>
  <c r="L101" i="9"/>
  <c r="N101" i="9" s="1"/>
  <c r="L102" i="9"/>
  <c r="N102" i="9" s="1"/>
  <c r="L103" i="9"/>
  <c r="N103" i="9" s="1"/>
  <c r="L104" i="9"/>
  <c r="N104" i="9" s="1"/>
  <c r="L105" i="9"/>
  <c r="N105" i="9" s="1"/>
  <c r="L106" i="9"/>
  <c r="N106" i="9" s="1"/>
  <c r="L107" i="9"/>
  <c r="N107" i="9" s="1"/>
  <c r="L108" i="9"/>
  <c r="N108" i="9" s="1"/>
  <c r="L109" i="9"/>
  <c r="N109" i="9" s="1"/>
  <c r="L110" i="9"/>
  <c r="N110" i="9" s="1"/>
  <c r="L111" i="9"/>
  <c r="N111" i="9" s="1"/>
  <c r="L112" i="9"/>
  <c r="N112" i="9" s="1"/>
  <c r="L7" i="9"/>
  <c r="T7" i="9" s="1"/>
  <c r="Q109" i="9" l="1"/>
  <c r="V109" i="9"/>
  <c r="W109" i="9" s="1"/>
  <c r="Q105" i="9"/>
  <c r="V105" i="9"/>
  <c r="W105" i="9" s="1"/>
  <c r="Q101" i="9"/>
  <c r="V101" i="9"/>
  <c r="Q96" i="9"/>
  <c r="V96" i="9"/>
  <c r="W96" i="9" s="1"/>
  <c r="Q92" i="9"/>
  <c r="V92" i="9"/>
  <c r="W92" i="9" s="1"/>
  <c r="Q88" i="9"/>
  <c r="V88" i="9"/>
  <c r="Q84" i="9"/>
  <c r="V84" i="9"/>
  <c r="W84" i="9" s="1"/>
  <c r="Q80" i="9"/>
  <c r="V80" i="9"/>
  <c r="Q76" i="9"/>
  <c r="V76" i="9"/>
  <c r="W76" i="9" s="1"/>
  <c r="Q108" i="9"/>
  <c r="V108" i="9"/>
  <c r="W108" i="9" s="1"/>
  <c r="Q100" i="9"/>
  <c r="V100" i="9"/>
  <c r="Q95" i="9"/>
  <c r="V95" i="9"/>
  <c r="Q91" i="9"/>
  <c r="V91" i="9"/>
  <c r="W91" i="9" s="1"/>
  <c r="Q87" i="9"/>
  <c r="V87" i="9"/>
  <c r="W87" i="9" s="1"/>
  <c r="Q83" i="9"/>
  <c r="V83" i="9"/>
  <c r="W83" i="9" s="1"/>
  <c r="Q79" i="9"/>
  <c r="V79" i="9"/>
  <c r="W79" i="9" s="1"/>
  <c r="Q75" i="9"/>
  <c r="V75" i="9"/>
  <c r="W75" i="9" s="1"/>
  <c r="Q112" i="9"/>
  <c r="V112" i="9"/>
  <c r="W112" i="9" s="1"/>
  <c r="Q111" i="9"/>
  <c r="V111" i="9"/>
  <c r="W111" i="9" s="1"/>
  <c r="Q107" i="9"/>
  <c r="V107" i="9"/>
  <c r="W107" i="9" s="1"/>
  <c r="Q103" i="9"/>
  <c r="V103" i="9"/>
  <c r="Q98" i="9"/>
  <c r="V98" i="9"/>
  <c r="W98" i="9" s="1"/>
  <c r="Q94" i="9"/>
  <c r="V94" i="9"/>
  <c r="Q90" i="9"/>
  <c r="V90" i="9"/>
  <c r="W90" i="9" s="1"/>
  <c r="Q86" i="9"/>
  <c r="V86" i="9"/>
  <c r="Q82" i="9"/>
  <c r="V82" i="9"/>
  <c r="W82" i="9" s="1"/>
  <c r="Q78" i="9"/>
  <c r="V78" i="9"/>
  <c r="Q73" i="9"/>
  <c r="V73" i="9"/>
  <c r="W73" i="9" s="1"/>
  <c r="Q104" i="9"/>
  <c r="V104" i="9"/>
  <c r="W104" i="9" s="1"/>
  <c r="Q110" i="9"/>
  <c r="V110" i="9"/>
  <c r="W110" i="9" s="1"/>
  <c r="Q106" i="9"/>
  <c r="V106" i="9"/>
  <c r="W106" i="9" s="1"/>
  <c r="Q102" i="9"/>
  <c r="V102" i="9"/>
  <c r="W102" i="9" s="1"/>
  <c r="Q97" i="9"/>
  <c r="V97" i="9"/>
  <c r="W97" i="9" s="1"/>
  <c r="Q93" i="9"/>
  <c r="V93" i="9"/>
  <c r="W93" i="9" s="1"/>
  <c r="Q89" i="9"/>
  <c r="V89" i="9"/>
  <c r="Q85" i="9"/>
  <c r="V85" i="9"/>
  <c r="W85" i="9" s="1"/>
  <c r="Q81" i="9"/>
  <c r="V81" i="9"/>
  <c r="W81" i="9" s="1"/>
  <c r="Q77" i="9"/>
  <c r="V77" i="9"/>
  <c r="W77" i="9" s="1"/>
  <c r="P68" i="9"/>
  <c r="N68" i="9"/>
  <c r="M68" i="9"/>
  <c r="P61" i="9"/>
  <c r="N61" i="9"/>
  <c r="M61" i="9"/>
  <c r="P57" i="9"/>
  <c r="N57" i="9"/>
  <c r="M57" i="9"/>
  <c r="P53" i="9"/>
  <c r="N53" i="9"/>
  <c r="M53" i="9"/>
  <c r="P49" i="9"/>
  <c r="N49" i="9"/>
  <c r="M49" i="9"/>
  <c r="P45" i="9"/>
  <c r="N45" i="9"/>
  <c r="M45" i="9"/>
  <c r="P41" i="9"/>
  <c r="N41" i="9"/>
  <c r="M41" i="9"/>
  <c r="P37" i="9"/>
  <c r="N37" i="9"/>
  <c r="M37" i="9"/>
  <c r="P33" i="9"/>
  <c r="N33" i="9"/>
  <c r="M33" i="9"/>
  <c r="P29" i="9"/>
  <c r="N29" i="9"/>
  <c r="M29" i="9"/>
  <c r="P25" i="9"/>
  <c r="N25" i="9"/>
  <c r="M25" i="9"/>
  <c r="P21" i="9"/>
  <c r="N21" i="9"/>
  <c r="M21" i="9"/>
  <c r="P17" i="9"/>
  <c r="N17" i="9"/>
  <c r="M17" i="9"/>
  <c r="P13" i="9"/>
  <c r="N13" i="9"/>
  <c r="M13" i="9"/>
  <c r="P9" i="9"/>
  <c r="N9" i="9"/>
  <c r="M9" i="9"/>
  <c r="T71" i="9"/>
  <c r="M71" i="9"/>
  <c r="N71" i="9"/>
  <c r="T66" i="9"/>
  <c r="N66" i="9"/>
  <c r="M66" i="9"/>
  <c r="T60" i="9"/>
  <c r="U60" i="9" s="1"/>
  <c r="N60" i="9"/>
  <c r="M60" i="9"/>
  <c r="T56" i="9"/>
  <c r="U56" i="9" s="1"/>
  <c r="N56" i="9"/>
  <c r="M56" i="9"/>
  <c r="T52" i="9"/>
  <c r="U52" i="9" s="1"/>
  <c r="N52" i="9"/>
  <c r="M52" i="9"/>
  <c r="T48" i="9"/>
  <c r="N48" i="9"/>
  <c r="M48" i="9"/>
  <c r="P44" i="9"/>
  <c r="N44" i="9"/>
  <c r="M44" i="9"/>
  <c r="T40" i="9"/>
  <c r="U40" i="9" s="1"/>
  <c r="N40" i="9"/>
  <c r="M40" i="9"/>
  <c r="T36" i="9"/>
  <c r="N36" i="9"/>
  <c r="M36" i="9"/>
  <c r="P32" i="9"/>
  <c r="N32" i="9"/>
  <c r="M32" i="9"/>
  <c r="T28" i="9"/>
  <c r="U28" i="9" s="1"/>
  <c r="N28" i="9"/>
  <c r="M28" i="9"/>
  <c r="T24" i="9"/>
  <c r="U24" i="9" s="1"/>
  <c r="N24" i="9"/>
  <c r="M24" i="9"/>
  <c r="T20" i="9"/>
  <c r="U20" i="9" s="1"/>
  <c r="N20" i="9"/>
  <c r="M20" i="9"/>
  <c r="T16" i="9"/>
  <c r="U16" i="9" s="1"/>
  <c r="N16" i="9"/>
  <c r="M16" i="9"/>
  <c r="P12" i="9"/>
  <c r="N12" i="9"/>
  <c r="M12" i="9"/>
  <c r="T8" i="9"/>
  <c r="U8" i="9" s="1"/>
  <c r="N8" i="9"/>
  <c r="M8" i="9"/>
  <c r="T70" i="9"/>
  <c r="U70" i="9" s="1"/>
  <c r="N70" i="9"/>
  <c r="M70" i="9"/>
  <c r="T64" i="9"/>
  <c r="N64" i="9"/>
  <c r="M64" i="9"/>
  <c r="T59" i="9"/>
  <c r="U59" i="9" s="1"/>
  <c r="M59" i="9"/>
  <c r="N59" i="9"/>
  <c r="P55" i="9"/>
  <c r="N55" i="9"/>
  <c r="M55" i="9"/>
  <c r="T51" i="9"/>
  <c r="M51" i="9"/>
  <c r="N51" i="9"/>
  <c r="T47" i="9"/>
  <c r="U47" i="9" s="1"/>
  <c r="N47" i="9"/>
  <c r="M47" i="9"/>
  <c r="T43" i="9"/>
  <c r="U43" i="9" s="1"/>
  <c r="M43" i="9"/>
  <c r="N43" i="9"/>
  <c r="T39" i="9"/>
  <c r="U39" i="9" s="1"/>
  <c r="N39" i="9"/>
  <c r="M39" i="9"/>
  <c r="T35" i="9"/>
  <c r="U35" i="9" s="1"/>
  <c r="M35" i="9"/>
  <c r="N35" i="9"/>
  <c r="P31" i="9"/>
  <c r="N31" i="9"/>
  <c r="M31" i="9"/>
  <c r="T27" i="9"/>
  <c r="U27" i="9" s="1"/>
  <c r="M27" i="9"/>
  <c r="N27" i="9"/>
  <c r="P23" i="9"/>
  <c r="N23" i="9"/>
  <c r="M23" i="9"/>
  <c r="T19" i="9"/>
  <c r="U19" i="9" s="1"/>
  <c r="M19" i="9"/>
  <c r="N19" i="9"/>
  <c r="T15" i="9"/>
  <c r="U15" i="9" s="1"/>
  <c r="N15" i="9"/>
  <c r="M15" i="9"/>
  <c r="P11" i="9"/>
  <c r="M11" i="9"/>
  <c r="N11" i="9"/>
  <c r="N7" i="9"/>
  <c r="V7" i="9" s="1"/>
  <c r="M7" i="9"/>
  <c r="T69" i="9"/>
  <c r="U69" i="9" s="1"/>
  <c r="N69" i="9"/>
  <c r="M69" i="9"/>
  <c r="T63" i="9"/>
  <c r="N63" i="9"/>
  <c r="M63" i="9"/>
  <c r="T58" i="9"/>
  <c r="N58" i="9"/>
  <c r="M58" i="9"/>
  <c r="T54" i="9"/>
  <c r="U54" i="9" s="1"/>
  <c r="N54" i="9"/>
  <c r="M54" i="9"/>
  <c r="T50" i="9"/>
  <c r="U50" i="9" s="1"/>
  <c r="N50" i="9"/>
  <c r="M50" i="9"/>
  <c r="T46" i="9"/>
  <c r="U46" i="9" s="1"/>
  <c r="N46" i="9"/>
  <c r="M46" i="9"/>
  <c r="T42" i="9"/>
  <c r="U42" i="9" s="1"/>
  <c r="N42" i="9"/>
  <c r="M42" i="9"/>
  <c r="T38" i="9"/>
  <c r="U38" i="9" s="1"/>
  <c r="N38" i="9"/>
  <c r="M38" i="9"/>
  <c r="T34" i="9"/>
  <c r="U34" i="9" s="1"/>
  <c r="N34" i="9"/>
  <c r="M34" i="9"/>
  <c r="T30" i="9"/>
  <c r="U30" i="9" s="1"/>
  <c r="N30" i="9"/>
  <c r="M30" i="9"/>
  <c r="T26" i="9"/>
  <c r="N26" i="9"/>
  <c r="M26" i="9"/>
  <c r="T22" i="9"/>
  <c r="U22" i="9" s="1"/>
  <c r="N22" i="9"/>
  <c r="M22" i="9"/>
  <c r="T18" i="9"/>
  <c r="U18" i="9" s="1"/>
  <c r="N18" i="9"/>
  <c r="M18" i="9"/>
  <c r="T14" i="9"/>
  <c r="U14" i="9" s="1"/>
  <c r="N14" i="9"/>
  <c r="M14" i="9"/>
  <c r="T10" i="9"/>
  <c r="U10" i="9" s="1"/>
  <c r="N10" i="9"/>
  <c r="M10" i="9"/>
  <c r="P110" i="9"/>
  <c r="M110" i="9"/>
  <c r="P98" i="9"/>
  <c r="M98" i="9"/>
  <c r="P86" i="9"/>
  <c r="M86" i="9"/>
  <c r="P73" i="9"/>
  <c r="M73" i="9"/>
  <c r="P106" i="9"/>
  <c r="M106" i="9"/>
  <c r="P102" i="9"/>
  <c r="M102" i="9"/>
  <c r="P94" i="9"/>
  <c r="M94" i="9"/>
  <c r="P90" i="9"/>
  <c r="M90" i="9"/>
  <c r="P82" i="9"/>
  <c r="M82" i="9"/>
  <c r="P78" i="9"/>
  <c r="M78" i="9"/>
  <c r="T109" i="9"/>
  <c r="U109" i="9" s="1"/>
  <c r="M109" i="9"/>
  <c r="T105" i="9"/>
  <c r="U105" i="9" s="1"/>
  <c r="M105" i="9"/>
  <c r="P101" i="9"/>
  <c r="M101" i="9"/>
  <c r="T97" i="9"/>
  <c r="U97" i="9" s="1"/>
  <c r="M97" i="9"/>
  <c r="T93" i="9"/>
  <c r="U93" i="9" s="1"/>
  <c r="M93" i="9"/>
  <c r="T89" i="9"/>
  <c r="M89" i="9"/>
  <c r="T85" i="9"/>
  <c r="U85" i="9" s="1"/>
  <c r="M85" i="9"/>
  <c r="P81" i="9"/>
  <c r="M81" i="9"/>
  <c r="T77" i="9"/>
  <c r="U77" i="9" s="1"/>
  <c r="M77" i="9"/>
  <c r="T112" i="9"/>
  <c r="U112" i="9" s="1"/>
  <c r="M112" i="9"/>
  <c r="T108" i="9"/>
  <c r="U108" i="9" s="1"/>
  <c r="M108" i="9"/>
  <c r="T104" i="9"/>
  <c r="U104" i="9" s="1"/>
  <c r="M104" i="9"/>
  <c r="P100" i="9"/>
  <c r="M100" i="9"/>
  <c r="T96" i="9"/>
  <c r="U96" i="9" s="1"/>
  <c r="M96" i="9"/>
  <c r="P92" i="9"/>
  <c r="M92" i="9"/>
  <c r="T88" i="9"/>
  <c r="M88" i="9"/>
  <c r="T84" i="9"/>
  <c r="U84" i="9" s="1"/>
  <c r="M84" i="9"/>
  <c r="P80" i="9"/>
  <c r="M80" i="9"/>
  <c r="T76" i="9"/>
  <c r="U76" i="9" s="1"/>
  <c r="M76" i="9"/>
  <c r="T111" i="9"/>
  <c r="U111" i="9" s="1"/>
  <c r="M111" i="9"/>
  <c r="T107" i="9"/>
  <c r="U107" i="9" s="1"/>
  <c r="M107" i="9"/>
  <c r="T103" i="9"/>
  <c r="M103" i="9"/>
  <c r="T95" i="9"/>
  <c r="M95" i="9"/>
  <c r="T91" i="9"/>
  <c r="U91" i="9" s="1"/>
  <c r="M91" i="9"/>
  <c r="T87" i="9"/>
  <c r="U87" i="9" s="1"/>
  <c r="M87" i="9"/>
  <c r="T83" i="9"/>
  <c r="U83" i="9" s="1"/>
  <c r="M83" i="9"/>
  <c r="T79" i="9"/>
  <c r="U79" i="9" s="1"/>
  <c r="M79" i="9"/>
  <c r="T75" i="9"/>
  <c r="U75" i="9" s="1"/>
  <c r="M75" i="9"/>
  <c r="P66" i="9"/>
  <c r="T102" i="9"/>
  <c r="U102" i="9" s="1"/>
  <c r="T44" i="9"/>
  <c r="U44" i="9" s="1"/>
  <c r="P38" i="9"/>
  <c r="P50" i="9"/>
  <c r="P30" i="9"/>
  <c r="T81" i="9"/>
  <c r="U81" i="9" s="1"/>
  <c r="T33" i="9"/>
  <c r="U33" i="9" s="1"/>
  <c r="P97" i="9"/>
  <c r="P48" i="9"/>
  <c r="P28" i="9"/>
  <c r="T68" i="9"/>
  <c r="U68" i="9" s="1"/>
  <c r="T32" i="9"/>
  <c r="U32" i="9" s="1"/>
  <c r="P107" i="9"/>
  <c r="P79" i="9"/>
  <c r="P10" i="9"/>
  <c r="T12" i="9"/>
  <c r="U12" i="9" s="1"/>
  <c r="P112" i="9"/>
  <c r="P103" i="9"/>
  <c r="P91" i="9"/>
  <c r="P83" i="9"/>
  <c r="P76" i="9"/>
  <c r="P64" i="9"/>
  <c r="P58" i="9"/>
  <c r="P43" i="9"/>
  <c r="P34" i="9"/>
  <c r="P22" i="9"/>
  <c r="P14" i="9"/>
  <c r="T101" i="9"/>
  <c r="T92" i="9"/>
  <c r="U92" i="9" s="1"/>
  <c r="T55" i="9"/>
  <c r="U55" i="9" s="1"/>
  <c r="T23" i="9"/>
  <c r="U23" i="9" s="1"/>
  <c r="P111" i="9"/>
  <c r="P96" i="9"/>
  <c r="P87" i="9"/>
  <c r="P75" i="9"/>
  <c r="P63" i="9"/>
  <c r="P47" i="9"/>
  <c r="P42" i="9"/>
  <c r="P27" i="9"/>
  <c r="P18" i="9"/>
  <c r="T100" i="9"/>
  <c r="T86" i="9"/>
  <c r="T80" i="9"/>
  <c r="T49" i="9"/>
  <c r="U49" i="9" s="1"/>
  <c r="T31" i="9"/>
  <c r="U31" i="9" s="1"/>
  <c r="T17" i="9"/>
  <c r="U17" i="9" s="1"/>
  <c r="T11" i="9"/>
  <c r="U11" i="9" s="1"/>
  <c r="P84" i="9"/>
  <c r="P59" i="9"/>
  <c r="P15" i="9"/>
  <c r="L113" i="9"/>
  <c r="P108" i="9"/>
  <c r="P95" i="9"/>
  <c r="P85" i="9"/>
  <c r="P69" i="9"/>
  <c r="P60" i="9"/>
  <c r="P54" i="9"/>
  <c r="P46" i="9"/>
  <c r="P39" i="9"/>
  <c r="P26" i="9"/>
  <c r="P16" i="9"/>
  <c r="T106" i="9"/>
  <c r="U106" i="9" s="1"/>
  <c r="T90" i="9"/>
  <c r="U90" i="9" s="1"/>
  <c r="T73" i="9"/>
  <c r="U73" i="9" s="1"/>
  <c r="T53" i="9"/>
  <c r="U53" i="9" s="1"/>
  <c r="T37" i="9"/>
  <c r="U37" i="9" s="1"/>
  <c r="T21" i="9"/>
  <c r="U21" i="9" s="1"/>
  <c r="P105" i="9"/>
  <c r="P89" i="9"/>
  <c r="P71" i="9"/>
  <c r="P52" i="9"/>
  <c r="P36" i="9"/>
  <c r="P20" i="9"/>
  <c r="T110" i="9"/>
  <c r="U110" i="9" s="1"/>
  <c r="T94" i="9"/>
  <c r="T78" i="9"/>
  <c r="T57" i="9"/>
  <c r="U57" i="9" s="1"/>
  <c r="T41" i="9"/>
  <c r="U41" i="9" s="1"/>
  <c r="T25" i="9"/>
  <c r="U25" i="9" s="1"/>
  <c r="T9" i="9"/>
  <c r="U9" i="9" s="1"/>
  <c r="P109" i="9"/>
  <c r="P104" i="9"/>
  <c r="P93" i="9"/>
  <c r="P88" i="9"/>
  <c r="P77" i="9"/>
  <c r="P70" i="9"/>
  <c r="P56" i="9"/>
  <c r="P51" i="9"/>
  <c r="P40" i="9"/>
  <c r="P35" i="9"/>
  <c r="P24" i="9"/>
  <c r="P19" i="9"/>
  <c r="P8" i="9"/>
  <c r="T98" i="9"/>
  <c r="U98" i="9" s="1"/>
  <c r="T82" i="9"/>
  <c r="U82" i="9" s="1"/>
  <c r="T61" i="9"/>
  <c r="U61" i="9" s="1"/>
  <c r="T45" i="9"/>
  <c r="U45" i="9" s="1"/>
  <c r="T29" i="9"/>
  <c r="U29" i="9" s="1"/>
  <c r="T13" i="9"/>
  <c r="U13" i="9" s="1"/>
  <c r="CF31" i="9"/>
  <c r="W95" i="9" l="1"/>
  <c r="W80" i="9"/>
  <c r="W88" i="9"/>
  <c r="X88" i="9" s="1"/>
  <c r="W89" i="9"/>
  <c r="W78" i="9"/>
  <c r="W86" i="9"/>
  <c r="W94" i="9"/>
  <c r="W103" i="9"/>
  <c r="W100" i="9"/>
  <c r="W101" i="9"/>
  <c r="U103" i="9"/>
  <c r="U86" i="9"/>
  <c r="U88" i="9"/>
  <c r="U89" i="9"/>
  <c r="U63" i="9"/>
  <c r="U100" i="9"/>
  <c r="U26" i="9"/>
  <c r="U58" i="9"/>
  <c r="U78" i="9"/>
  <c r="X78" i="9" s="1"/>
  <c r="U101" i="9"/>
  <c r="U95" i="9"/>
  <c r="U51" i="9"/>
  <c r="U36" i="9"/>
  <c r="U71" i="9"/>
  <c r="U94" i="9"/>
  <c r="U80" i="9"/>
  <c r="X80" i="9" s="1"/>
  <c r="U64" i="9"/>
  <c r="U48" i="9"/>
  <c r="U66" i="9"/>
  <c r="R93" i="9"/>
  <c r="R91" i="9"/>
  <c r="R104" i="9"/>
  <c r="R85" i="9"/>
  <c r="R87" i="9"/>
  <c r="R103" i="9"/>
  <c r="R79" i="9"/>
  <c r="R80" i="9"/>
  <c r="R81" i="9"/>
  <c r="R78" i="9"/>
  <c r="R90" i="9"/>
  <c r="R102" i="9"/>
  <c r="R73" i="9"/>
  <c r="R98" i="9"/>
  <c r="R75" i="9"/>
  <c r="R77" i="9"/>
  <c r="R109" i="9"/>
  <c r="R89" i="9"/>
  <c r="R95" i="9"/>
  <c r="R96" i="9"/>
  <c r="R76" i="9"/>
  <c r="R112" i="9"/>
  <c r="R107" i="9"/>
  <c r="R88" i="9"/>
  <c r="R105" i="9"/>
  <c r="R108" i="9"/>
  <c r="R84" i="9"/>
  <c r="R111" i="9"/>
  <c r="R83" i="9"/>
  <c r="R97" i="9"/>
  <c r="R92" i="9"/>
  <c r="R101" i="9"/>
  <c r="R82" i="9"/>
  <c r="R94" i="9"/>
  <c r="R106" i="9"/>
  <c r="R86" i="9"/>
  <c r="R110" i="9"/>
  <c r="R100" i="9"/>
  <c r="Q10" i="9"/>
  <c r="R10" i="9" s="1"/>
  <c r="V10" i="9"/>
  <c r="W10" i="9" s="1"/>
  <c r="X10" i="9" s="1"/>
  <c r="Q26" i="9"/>
  <c r="R26" i="9" s="1"/>
  <c r="V26" i="9"/>
  <c r="Q42" i="9"/>
  <c r="R42" i="9" s="1"/>
  <c r="V42" i="9"/>
  <c r="W42" i="9" s="1"/>
  <c r="X42" i="9" s="1"/>
  <c r="Q58" i="9"/>
  <c r="R58" i="9" s="1"/>
  <c r="V58" i="9"/>
  <c r="Q19" i="9"/>
  <c r="R19" i="9" s="1"/>
  <c r="V19" i="9"/>
  <c r="W19" i="9" s="1"/>
  <c r="X19" i="9" s="1"/>
  <c r="Q23" i="9"/>
  <c r="R23" i="9" s="1"/>
  <c r="V23" i="9"/>
  <c r="W23" i="9" s="1"/>
  <c r="X23" i="9" s="1"/>
  <c r="Q35" i="9"/>
  <c r="R35" i="9" s="1"/>
  <c r="V35" i="9"/>
  <c r="W35" i="9" s="1"/>
  <c r="X35" i="9" s="1"/>
  <c r="Q39" i="9"/>
  <c r="V39" i="9"/>
  <c r="W39" i="9" s="1"/>
  <c r="X39" i="9" s="1"/>
  <c r="Q51" i="9"/>
  <c r="R51" i="9" s="1"/>
  <c r="V51" i="9"/>
  <c r="Q55" i="9"/>
  <c r="R55" i="9" s="1"/>
  <c r="V55" i="9"/>
  <c r="W55" i="9" s="1"/>
  <c r="X55" i="9" s="1"/>
  <c r="Q8" i="9"/>
  <c r="R8" i="9" s="1"/>
  <c r="V8" i="9"/>
  <c r="W8" i="9" s="1"/>
  <c r="X8" i="9" s="1"/>
  <c r="Q24" i="9"/>
  <c r="R24" i="9" s="1"/>
  <c r="V24" i="9"/>
  <c r="W24" i="9" s="1"/>
  <c r="X24" i="9" s="1"/>
  <c r="Q40" i="9"/>
  <c r="R40" i="9" s="1"/>
  <c r="V40" i="9"/>
  <c r="Q56" i="9"/>
  <c r="R56" i="9" s="1"/>
  <c r="V56" i="9"/>
  <c r="W56" i="9" s="1"/>
  <c r="X56" i="9" s="1"/>
  <c r="Q71" i="9"/>
  <c r="R71" i="9" s="1"/>
  <c r="V71" i="9"/>
  <c r="Q9" i="9"/>
  <c r="R9" i="9" s="1"/>
  <c r="V9" i="9"/>
  <c r="W9" i="9" s="1"/>
  <c r="X9" i="9" s="1"/>
  <c r="Q25" i="9"/>
  <c r="R25" i="9" s="1"/>
  <c r="V25" i="9"/>
  <c r="W25" i="9" s="1"/>
  <c r="X25" i="9" s="1"/>
  <c r="Q41" i="9"/>
  <c r="R41" i="9" s="1"/>
  <c r="V41" i="9"/>
  <c r="W41" i="9" s="1"/>
  <c r="X41" i="9" s="1"/>
  <c r="Q57" i="9"/>
  <c r="R57" i="9" s="1"/>
  <c r="V57" i="9"/>
  <c r="W57" i="9" s="1"/>
  <c r="X57" i="9" s="1"/>
  <c r="X77" i="9"/>
  <c r="X85" i="9"/>
  <c r="X93" i="9"/>
  <c r="X102" i="9"/>
  <c r="X110" i="9"/>
  <c r="X73" i="9"/>
  <c r="X82" i="9"/>
  <c r="X90" i="9"/>
  <c r="X98" i="9"/>
  <c r="X107" i="9"/>
  <c r="X112" i="9"/>
  <c r="X79" i="9"/>
  <c r="X87" i="9"/>
  <c r="X95" i="9"/>
  <c r="X108" i="9"/>
  <c r="X96" i="9"/>
  <c r="X105" i="9"/>
  <c r="Q22" i="9"/>
  <c r="R22" i="9" s="1"/>
  <c r="V22" i="9"/>
  <c r="W22" i="9" s="1"/>
  <c r="X22" i="9" s="1"/>
  <c r="Q38" i="9"/>
  <c r="R38" i="9" s="1"/>
  <c r="V38" i="9"/>
  <c r="W38" i="9" s="1"/>
  <c r="X38" i="9" s="1"/>
  <c r="Q54" i="9"/>
  <c r="R54" i="9" s="1"/>
  <c r="V54" i="9"/>
  <c r="W54" i="9" s="1"/>
  <c r="X54" i="9" s="1"/>
  <c r="W7" i="9"/>
  <c r="Q70" i="9"/>
  <c r="R70" i="9" s="1"/>
  <c r="V70" i="9"/>
  <c r="W70" i="9" s="1"/>
  <c r="X70" i="9" s="1"/>
  <c r="Q20" i="9"/>
  <c r="R20" i="9" s="1"/>
  <c r="V20" i="9"/>
  <c r="W20" i="9" s="1"/>
  <c r="X20" i="9" s="1"/>
  <c r="Q36" i="9"/>
  <c r="R36" i="9" s="1"/>
  <c r="V36" i="9"/>
  <c r="Q52" i="9"/>
  <c r="R52" i="9" s="1"/>
  <c r="V52" i="9"/>
  <c r="W52" i="9" s="1"/>
  <c r="X52" i="9" s="1"/>
  <c r="Q21" i="9"/>
  <c r="R21" i="9" s="1"/>
  <c r="V21" i="9"/>
  <c r="W21" i="9" s="1"/>
  <c r="X21" i="9" s="1"/>
  <c r="Q37" i="9"/>
  <c r="R37" i="9" s="1"/>
  <c r="V37" i="9"/>
  <c r="W37" i="9" s="1"/>
  <c r="X37" i="9" s="1"/>
  <c r="Q53" i="9"/>
  <c r="R53" i="9" s="1"/>
  <c r="V53" i="9"/>
  <c r="W53" i="9" s="1"/>
  <c r="X53" i="9" s="1"/>
  <c r="Q18" i="9"/>
  <c r="R18" i="9" s="1"/>
  <c r="V18" i="9"/>
  <c r="W18" i="9" s="1"/>
  <c r="X18" i="9" s="1"/>
  <c r="Q34" i="9"/>
  <c r="R34" i="9" s="1"/>
  <c r="V34" i="9"/>
  <c r="W34" i="9" s="1"/>
  <c r="X34" i="9" s="1"/>
  <c r="Q50" i="9"/>
  <c r="R50" i="9" s="1"/>
  <c r="V50" i="9"/>
  <c r="W50" i="9" s="1"/>
  <c r="X50" i="9" s="1"/>
  <c r="Q69" i="9"/>
  <c r="R69" i="9" s="1"/>
  <c r="V69" i="9"/>
  <c r="W69" i="9" s="1"/>
  <c r="X69" i="9" s="1"/>
  <c r="Q11" i="9"/>
  <c r="R11" i="9" s="1"/>
  <c r="V11" i="9"/>
  <c r="Q15" i="9"/>
  <c r="R15" i="9" s="1"/>
  <c r="V15" i="9"/>
  <c r="W15" i="9" s="1"/>
  <c r="X15" i="9" s="1"/>
  <c r="Q27" i="9"/>
  <c r="R27" i="9" s="1"/>
  <c r="V27" i="9"/>
  <c r="W27" i="9" s="1"/>
  <c r="X27" i="9" s="1"/>
  <c r="Q31" i="9"/>
  <c r="R31" i="9" s="1"/>
  <c r="V31" i="9"/>
  <c r="W31" i="9" s="1"/>
  <c r="X31" i="9" s="1"/>
  <c r="Q43" i="9"/>
  <c r="R43" i="9" s="1"/>
  <c r="V43" i="9"/>
  <c r="W43" i="9" s="1"/>
  <c r="X43" i="9" s="1"/>
  <c r="Q47" i="9"/>
  <c r="R47" i="9" s="1"/>
  <c r="V47" i="9"/>
  <c r="W47" i="9" s="1"/>
  <c r="X47" i="9" s="1"/>
  <c r="Q59" i="9"/>
  <c r="R59" i="9" s="1"/>
  <c r="V59" i="9"/>
  <c r="W59" i="9" s="1"/>
  <c r="X59" i="9" s="1"/>
  <c r="Q64" i="9"/>
  <c r="R64" i="9" s="1"/>
  <c r="V64" i="9"/>
  <c r="Q16" i="9"/>
  <c r="R16" i="9" s="1"/>
  <c r="V16" i="9"/>
  <c r="W16" i="9" s="1"/>
  <c r="X16" i="9" s="1"/>
  <c r="Q32" i="9"/>
  <c r="R32" i="9" s="1"/>
  <c r="V32" i="9"/>
  <c r="W32" i="9" s="1"/>
  <c r="X32" i="9" s="1"/>
  <c r="Q48" i="9"/>
  <c r="R48" i="9" s="1"/>
  <c r="V48" i="9"/>
  <c r="Q66" i="9"/>
  <c r="R66" i="9" s="1"/>
  <c r="V66" i="9"/>
  <c r="Q17" i="9"/>
  <c r="R17" i="9" s="1"/>
  <c r="V17" i="9"/>
  <c r="W17" i="9" s="1"/>
  <c r="X17" i="9" s="1"/>
  <c r="Q33" i="9"/>
  <c r="R33" i="9" s="1"/>
  <c r="V33" i="9"/>
  <c r="W33" i="9" s="1"/>
  <c r="X33" i="9" s="1"/>
  <c r="Q49" i="9"/>
  <c r="R49" i="9" s="1"/>
  <c r="V49" i="9"/>
  <c r="W49" i="9" s="1"/>
  <c r="X49" i="9" s="1"/>
  <c r="Q68" i="9"/>
  <c r="R68" i="9" s="1"/>
  <c r="V68" i="9"/>
  <c r="W68" i="9" s="1"/>
  <c r="X68" i="9" s="1"/>
  <c r="X81" i="9"/>
  <c r="X97" i="9"/>
  <c r="X106" i="9"/>
  <c r="X104" i="9"/>
  <c r="X111" i="9"/>
  <c r="X75" i="9"/>
  <c r="X83" i="9"/>
  <c r="X91" i="9"/>
  <c r="X76" i="9"/>
  <c r="X84" i="9"/>
  <c r="X92" i="9"/>
  <c r="X109" i="9"/>
  <c r="Q14" i="9"/>
  <c r="R14" i="9" s="1"/>
  <c r="V14" i="9"/>
  <c r="W14" i="9" s="1"/>
  <c r="X14" i="9" s="1"/>
  <c r="Q30" i="9"/>
  <c r="R30" i="9" s="1"/>
  <c r="V30" i="9"/>
  <c r="W30" i="9" s="1"/>
  <c r="X30" i="9" s="1"/>
  <c r="Q46" i="9"/>
  <c r="R46" i="9" s="1"/>
  <c r="V46" i="9"/>
  <c r="W46" i="9" s="1"/>
  <c r="X46" i="9" s="1"/>
  <c r="Q63" i="9"/>
  <c r="R63" i="9" s="1"/>
  <c r="V63" i="9"/>
  <c r="Q12" i="9"/>
  <c r="R12" i="9" s="1"/>
  <c r="V12" i="9"/>
  <c r="W12" i="9" s="1"/>
  <c r="X12" i="9" s="1"/>
  <c r="Q28" i="9"/>
  <c r="R28" i="9" s="1"/>
  <c r="V28" i="9"/>
  <c r="W28" i="9" s="1"/>
  <c r="X28" i="9" s="1"/>
  <c r="Q44" i="9"/>
  <c r="R44" i="9" s="1"/>
  <c r="V44" i="9"/>
  <c r="W44" i="9" s="1"/>
  <c r="X44" i="9" s="1"/>
  <c r="Q60" i="9"/>
  <c r="R60" i="9" s="1"/>
  <c r="V60" i="9"/>
  <c r="W60" i="9" s="1"/>
  <c r="X60" i="9" s="1"/>
  <c r="Q13" i="9"/>
  <c r="R13" i="9" s="1"/>
  <c r="V13" i="9"/>
  <c r="W13" i="9" s="1"/>
  <c r="X13" i="9" s="1"/>
  <c r="Q29" i="9"/>
  <c r="R29" i="9" s="1"/>
  <c r="V29" i="9"/>
  <c r="W29" i="9" s="1"/>
  <c r="X29" i="9" s="1"/>
  <c r="Q45" i="9"/>
  <c r="R45" i="9" s="1"/>
  <c r="V45" i="9"/>
  <c r="W45" i="9" s="1"/>
  <c r="X45" i="9" s="1"/>
  <c r="Q61" i="9"/>
  <c r="R61" i="9" s="1"/>
  <c r="V61" i="9"/>
  <c r="W61" i="9" s="1"/>
  <c r="X61" i="9" s="1"/>
  <c r="Q7" i="9"/>
  <c r="N113" i="9"/>
  <c r="R39" i="9"/>
  <c r="M113" i="9"/>
  <c r="T113" i="9"/>
  <c r="CM22" i="9"/>
  <c r="CM23" i="9"/>
  <c r="CM24" i="9"/>
  <c r="CM25" i="9"/>
  <c r="CM26" i="9"/>
  <c r="CM27" i="9"/>
  <c r="CM28" i="9"/>
  <c r="CM29" i="9"/>
  <c r="CM30" i="9"/>
  <c r="CM21" i="9"/>
  <c r="CK22" i="9"/>
  <c r="CK23" i="9"/>
  <c r="CK24" i="9"/>
  <c r="CK25" i="9"/>
  <c r="CK26" i="9"/>
  <c r="CK27" i="9"/>
  <c r="CK28" i="9"/>
  <c r="CK29" i="9"/>
  <c r="CK30" i="9"/>
  <c r="CK21" i="9"/>
  <c r="CI22" i="9"/>
  <c r="CI23" i="9"/>
  <c r="CI24" i="9"/>
  <c r="CI25" i="9"/>
  <c r="CI26" i="9"/>
  <c r="CI27" i="9"/>
  <c r="CI28" i="9"/>
  <c r="CI29" i="9"/>
  <c r="CI30" i="9"/>
  <c r="CI21" i="9"/>
  <c r="CG22" i="9"/>
  <c r="CG23" i="9"/>
  <c r="CG24" i="9"/>
  <c r="CG25" i="9"/>
  <c r="CG26" i="9"/>
  <c r="CG27" i="9"/>
  <c r="CG28" i="9"/>
  <c r="CG29" i="9"/>
  <c r="CG30" i="9"/>
  <c r="CG21" i="9"/>
  <c r="CE22" i="9"/>
  <c r="CE23" i="9"/>
  <c r="CE24" i="9"/>
  <c r="CE25" i="9"/>
  <c r="CE26" i="9"/>
  <c r="CE27" i="9"/>
  <c r="CE28" i="9"/>
  <c r="CE29" i="9"/>
  <c r="CE30" i="9"/>
  <c r="CE21" i="9"/>
  <c r="CC22" i="9"/>
  <c r="CC23" i="9"/>
  <c r="CC24" i="9"/>
  <c r="CC25" i="9"/>
  <c r="CC26" i="9"/>
  <c r="CC27" i="9"/>
  <c r="CC28" i="9"/>
  <c r="CC29" i="9"/>
  <c r="CC30" i="9"/>
  <c r="CC21" i="9"/>
  <c r="CA22" i="9"/>
  <c r="CA23" i="9"/>
  <c r="CA24" i="9"/>
  <c r="CA25" i="9"/>
  <c r="CA26" i="9"/>
  <c r="CA27" i="9"/>
  <c r="CA28" i="9"/>
  <c r="CA29" i="9"/>
  <c r="CA30" i="9"/>
  <c r="CA21" i="9"/>
  <c r="BY21" i="9"/>
  <c r="BY23" i="9"/>
  <c r="BY24" i="9"/>
  <c r="BY25" i="9"/>
  <c r="BY26" i="9"/>
  <c r="BY27" i="9"/>
  <c r="BY28" i="9"/>
  <c r="BY29" i="9"/>
  <c r="BY30" i="9"/>
  <c r="BY22" i="9"/>
  <c r="X94" i="9" l="1"/>
  <c r="X101" i="9"/>
  <c r="X100" i="9"/>
  <c r="X86" i="9"/>
  <c r="X103" i="9"/>
  <c r="X89" i="9"/>
  <c r="W63" i="9"/>
  <c r="X63" i="9" s="1"/>
  <c r="W48" i="9"/>
  <c r="X48" i="9" s="1"/>
  <c r="W11" i="9"/>
  <c r="X11" i="9" s="1"/>
  <c r="W71" i="9"/>
  <c r="X71" i="9" s="1"/>
  <c r="W40" i="9"/>
  <c r="X40" i="9" s="1"/>
  <c r="W51" i="9"/>
  <c r="X51" i="9" s="1"/>
  <c r="W64" i="9"/>
  <c r="X64" i="9" s="1"/>
  <c r="W36" i="9"/>
  <c r="X36" i="9" s="1"/>
  <c r="W66" i="9"/>
  <c r="X66" i="9" s="1"/>
  <c r="W58" i="9"/>
  <c r="X58" i="9" s="1"/>
  <c r="W26" i="9"/>
  <c r="X26" i="9" s="1"/>
  <c r="V113" i="9"/>
  <c r="Q113" i="9"/>
  <c r="D111" i="4"/>
  <c r="W113" i="9" l="1"/>
  <c r="CM58" i="9"/>
  <c r="CM59" i="9"/>
  <c r="CM60" i="9"/>
  <c r="CK58" i="9"/>
  <c r="CK59" i="9"/>
  <c r="CK60" i="9"/>
  <c r="CI58" i="9"/>
  <c r="CI59" i="9"/>
  <c r="CI60" i="9"/>
  <c r="CG58" i="9"/>
  <c r="CG59" i="9"/>
  <c r="CG60" i="9"/>
  <c r="CE58" i="9"/>
  <c r="CE59" i="9"/>
  <c r="CE60" i="9"/>
  <c r="CC58" i="9"/>
  <c r="CC59" i="9"/>
  <c r="CC60" i="9"/>
  <c r="CA58" i="9"/>
  <c r="CA59" i="9"/>
  <c r="CA60" i="9"/>
  <c r="BY58" i="9"/>
  <c r="BY59" i="9"/>
  <c r="BY60" i="9"/>
  <c r="BK58" i="9"/>
  <c r="BK59" i="9"/>
  <c r="BK60" i="9"/>
  <c r="AI113" i="9" l="1"/>
  <c r="BK7" i="9"/>
  <c r="BK8" i="9"/>
  <c r="BK9" i="9"/>
  <c r="BK10" i="9"/>
  <c r="BK11" i="9"/>
  <c r="BK12" i="9"/>
  <c r="BK13" i="9"/>
  <c r="BK15" i="9"/>
  <c r="BK16" i="9"/>
  <c r="BK17" i="9"/>
  <c r="BK18" i="9"/>
  <c r="BK19" i="9"/>
  <c r="BK20" i="9"/>
  <c r="BK21" i="9"/>
  <c r="BK22" i="9"/>
  <c r="BK23" i="9"/>
  <c r="BK24" i="9"/>
  <c r="BK25" i="9"/>
  <c r="BK26" i="9"/>
  <c r="BK27" i="9"/>
  <c r="BK28" i="9"/>
  <c r="BK29" i="9"/>
  <c r="BK30" i="9"/>
  <c r="BK31" i="9"/>
  <c r="BK32" i="9"/>
  <c r="BK33" i="9"/>
  <c r="BK34" i="9"/>
  <c r="BK35" i="9"/>
  <c r="BK36" i="9"/>
  <c r="BK37" i="9"/>
  <c r="BK38" i="9"/>
  <c r="BK39" i="9"/>
  <c r="BK40" i="9"/>
  <c r="BK41" i="9"/>
  <c r="BK43" i="9"/>
  <c r="BK44" i="9"/>
  <c r="BK45" i="9"/>
  <c r="BK46" i="9"/>
  <c r="BK47" i="9"/>
  <c r="BK48" i="9"/>
  <c r="BK49" i="9"/>
  <c r="BK50" i="9"/>
  <c r="BK51" i="9"/>
  <c r="BK52" i="9"/>
  <c r="BK53" i="9"/>
  <c r="BK54" i="9"/>
  <c r="BK55" i="9"/>
  <c r="BK56" i="9"/>
  <c r="BK57" i="9"/>
  <c r="BK61" i="9"/>
  <c r="BK63" i="9"/>
  <c r="BK64" i="9"/>
  <c r="BK66" i="9"/>
  <c r="BK68" i="9"/>
  <c r="BK69" i="9"/>
  <c r="BK70" i="9"/>
  <c r="BK71" i="9"/>
  <c r="BK73" i="9"/>
  <c r="BK75" i="9"/>
  <c r="BK76" i="9"/>
  <c r="BK77" i="9"/>
  <c r="BK78" i="9"/>
  <c r="BK79" i="9"/>
  <c r="BK80" i="9"/>
  <c r="BK81" i="9"/>
  <c r="BK82" i="9"/>
  <c r="BK83" i="9"/>
  <c r="BK84" i="9"/>
  <c r="BK85" i="9"/>
  <c r="BK86" i="9"/>
  <c r="BK87" i="9"/>
  <c r="BK88" i="9"/>
  <c r="BK89" i="9"/>
  <c r="BK90" i="9"/>
  <c r="BK91" i="9"/>
  <c r="BK92" i="9"/>
  <c r="BK93" i="9"/>
  <c r="BK94" i="9"/>
  <c r="BK95" i="9"/>
  <c r="BK96" i="9"/>
  <c r="BK97" i="9"/>
  <c r="BK98" i="9"/>
  <c r="BK99" i="9"/>
  <c r="BK100" i="9"/>
  <c r="BK101" i="9"/>
  <c r="BK102" i="9"/>
  <c r="BK103" i="9"/>
  <c r="BK104" i="9"/>
  <c r="BK105" i="9"/>
  <c r="BK106" i="9"/>
  <c r="BK107" i="9"/>
  <c r="BK108" i="9"/>
  <c r="BK110" i="9"/>
  <c r="BK111" i="9"/>
  <c r="K11" i="13" l="1"/>
  <c r="BA60" i="13" l="1"/>
  <c r="BA59" i="13"/>
  <c r="BA58" i="13"/>
  <c r="P8" i="13"/>
  <c r="BJ60" i="13" l="1"/>
  <c r="BJ59" i="13"/>
  <c r="BJ58" i="13"/>
  <c r="BJ21" i="13"/>
  <c r="BJ8" i="13"/>
  <c r="BJ103" i="13" l="1"/>
  <c r="BJ102" i="13"/>
  <c r="AA104" i="13" l="1"/>
  <c r="AB104" i="13" s="1"/>
  <c r="AA105" i="13"/>
  <c r="AB105" i="13" s="1"/>
  <c r="AA106" i="13"/>
  <c r="AB106" i="13" s="1"/>
  <c r="AA107" i="13"/>
  <c r="AB107" i="13" s="1"/>
  <c r="V104" i="13"/>
  <c r="V105" i="13"/>
  <c r="V106" i="13"/>
  <c r="V107" i="13"/>
  <c r="P104" i="13"/>
  <c r="P105" i="13"/>
  <c r="P106" i="13"/>
  <c r="P107" i="13"/>
  <c r="AA111" i="13"/>
  <c r="V111" i="13"/>
  <c r="P111" i="13"/>
  <c r="K111" i="13"/>
  <c r="L111" i="13" s="1"/>
  <c r="P21" i="13" l="1"/>
  <c r="BA98" i="13"/>
  <c r="BA99" i="13"/>
  <c r="BA100" i="13"/>
  <c r="BA101" i="13"/>
  <c r="AA98" i="13"/>
  <c r="AB98" i="13" s="1"/>
  <c r="AA99" i="13"/>
  <c r="AB99" i="13" s="1"/>
  <c r="AA100" i="13"/>
  <c r="AB100" i="13" s="1"/>
  <c r="AA101" i="13"/>
  <c r="AB101" i="13" s="1"/>
  <c r="V98" i="13"/>
  <c r="V99" i="13"/>
  <c r="V100" i="13"/>
  <c r="V101" i="13"/>
  <c r="P98" i="13"/>
  <c r="P99" i="13"/>
  <c r="P100" i="13"/>
  <c r="P101" i="13"/>
  <c r="K98" i="13"/>
  <c r="L98" i="13" s="1"/>
  <c r="K99" i="13"/>
  <c r="L99" i="13" s="1"/>
  <c r="K100" i="13"/>
  <c r="L100" i="13" s="1"/>
  <c r="K101" i="13"/>
  <c r="L101" i="13" s="1"/>
  <c r="L11" i="13" l="1"/>
  <c r="K15" i="13"/>
  <c r="L15" i="13" s="1"/>
  <c r="K16" i="13"/>
  <c r="L16" i="13" s="1"/>
  <c r="K17" i="13"/>
  <c r="L17" i="13" s="1"/>
  <c r="K18" i="13"/>
  <c r="L18" i="13" s="1"/>
  <c r="K19" i="13"/>
  <c r="L19" i="13" s="1"/>
  <c r="K20" i="13"/>
  <c r="L20" i="13" s="1"/>
  <c r="K21" i="13"/>
  <c r="L21" i="13" s="1"/>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3" i="13"/>
  <c r="K64" i="13"/>
  <c r="K66" i="13"/>
  <c r="K68" i="13"/>
  <c r="K69" i="13"/>
  <c r="K70" i="13"/>
  <c r="K71" i="13"/>
  <c r="K73" i="13"/>
  <c r="K75" i="13"/>
  <c r="K76" i="13"/>
  <c r="K77" i="13"/>
  <c r="K78" i="13"/>
  <c r="K79" i="13"/>
  <c r="K80" i="13"/>
  <c r="L80" i="13" s="1"/>
  <c r="K81" i="13"/>
  <c r="L81" i="13" s="1"/>
  <c r="K82" i="13"/>
  <c r="L82" i="13" s="1"/>
  <c r="K83" i="13"/>
  <c r="K84" i="13"/>
  <c r="K85" i="13"/>
  <c r="L85" i="13" s="1"/>
  <c r="K86" i="13"/>
  <c r="L86" i="13" s="1"/>
  <c r="K87" i="13"/>
  <c r="L87" i="13" s="1"/>
  <c r="K88" i="13"/>
  <c r="K89" i="13"/>
  <c r="K90" i="13"/>
  <c r="K91" i="13"/>
  <c r="K92" i="13"/>
  <c r="K93" i="13"/>
  <c r="K94" i="13"/>
  <c r="K95" i="13"/>
  <c r="K96" i="13"/>
  <c r="K97" i="13"/>
  <c r="K102" i="13"/>
  <c r="K103" i="13"/>
  <c r="K104" i="13"/>
  <c r="L104" i="13" s="1"/>
  <c r="K105" i="13"/>
  <c r="L105" i="13" s="1"/>
  <c r="K106" i="13"/>
  <c r="L106" i="13" s="1"/>
  <c r="K107" i="13"/>
  <c r="L107" i="13" s="1"/>
  <c r="K108" i="13"/>
  <c r="K109" i="13"/>
  <c r="K110" i="13"/>
  <c r="K14" i="13"/>
  <c r="L14" i="13" s="1"/>
  <c r="AB21" i="13"/>
  <c r="AB111" i="13"/>
  <c r="AB8" i="13"/>
  <c r="AA80" i="13"/>
  <c r="AB80" i="13" s="1"/>
  <c r="AA81" i="13"/>
  <c r="AB81" i="13" s="1"/>
  <c r="AA82" i="13"/>
  <c r="AB82" i="13" s="1"/>
  <c r="AA83" i="13"/>
  <c r="AB83" i="13" s="1"/>
  <c r="AA84" i="13"/>
  <c r="AB84" i="13" s="1"/>
  <c r="AA85" i="13"/>
  <c r="AB85" i="13" s="1"/>
  <c r="AA86" i="13"/>
  <c r="AB86" i="13" s="1"/>
  <c r="AA87" i="13"/>
  <c r="AB87" i="13" s="1"/>
  <c r="P80" i="13"/>
  <c r="P81" i="13"/>
  <c r="P82" i="13"/>
  <c r="P83" i="13"/>
  <c r="P84" i="13"/>
  <c r="P85" i="13"/>
  <c r="P86" i="13"/>
  <c r="P87" i="13"/>
  <c r="L83" i="13"/>
  <c r="L84" i="13"/>
  <c r="K8" i="13" l="1"/>
  <c r="L8" i="13" s="1"/>
  <c r="AA42" i="13"/>
  <c r="AB42" i="13" s="1"/>
  <c r="AA43" i="13"/>
  <c r="AB43" i="13" s="1"/>
  <c r="AA44" i="13"/>
  <c r="AB44" i="13" s="1"/>
  <c r="AA45" i="13"/>
  <c r="AB45" i="13" s="1"/>
  <c r="AA46" i="13"/>
  <c r="AB46" i="13" s="1"/>
  <c r="AA47" i="13"/>
  <c r="AB47" i="13" s="1"/>
  <c r="V42" i="13"/>
  <c r="V43" i="13"/>
  <c r="V44" i="13"/>
  <c r="V45" i="13"/>
  <c r="V46" i="13"/>
  <c r="V47" i="13"/>
  <c r="P42" i="13"/>
  <c r="P43" i="13"/>
  <c r="P44" i="13"/>
  <c r="P45" i="13"/>
  <c r="P46" i="13"/>
  <c r="P47" i="13"/>
  <c r="L42" i="13"/>
  <c r="L43" i="13"/>
  <c r="L44" i="13"/>
  <c r="L45" i="13"/>
  <c r="L46" i="13"/>
  <c r="L47" i="13"/>
  <c r="L48" i="13" l="1"/>
  <c r="P48" i="13"/>
  <c r="V48" i="13"/>
  <c r="AA48" i="13"/>
  <c r="AB48" i="13" s="1"/>
  <c r="BA48" i="13"/>
  <c r="BC48" i="13"/>
  <c r="BE48" i="13"/>
  <c r="BJ48" i="13"/>
  <c r="L49" i="13"/>
  <c r="P49" i="13"/>
  <c r="V49" i="13"/>
  <c r="AA49" i="13"/>
  <c r="AB49" i="13" s="1"/>
  <c r="BA49" i="13"/>
  <c r="BC49" i="13"/>
  <c r="BE49" i="13"/>
  <c r="BJ49" i="13"/>
  <c r="L50" i="13"/>
  <c r="P50" i="13"/>
  <c r="V50" i="13"/>
  <c r="AA50" i="13"/>
  <c r="AB50" i="13" s="1"/>
  <c r="BA50" i="13"/>
  <c r="BC50" i="13"/>
  <c r="BE50" i="13"/>
  <c r="BJ50" i="13"/>
  <c r="L51" i="13"/>
  <c r="P51" i="13"/>
  <c r="V51" i="13"/>
  <c r="AA51" i="13"/>
  <c r="AB51" i="13" s="1"/>
  <c r="BA51" i="13"/>
  <c r="BC51" i="13"/>
  <c r="BE51" i="13"/>
  <c r="BJ51" i="13"/>
  <c r="L52" i="13"/>
  <c r="P52" i="13"/>
  <c r="V52" i="13"/>
  <c r="AA52" i="13"/>
  <c r="AB52" i="13" s="1"/>
  <c r="BA52" i="13"/>
  <c r="BC52" i="13"/>
  <c r="BE52" i="13"/>
  <c r="BJ52" i="13"/>
  <c r="L53" i="13"/>
  <c r="P53" i="13"/>
  <c r="V53" i="13"/>
  <c r="AA53" i="13"/>
  <c r="AB53" i="13" s="1"/>
  <c r="BA53" i="13"/>
  <c r="BC53" i="13"/>
  <c r="BE53" i="13"/>
  <c r="BJ53" i="13"/>
  <c r="L54" i="13"/>
  <c r="P54" i="13"/>
  <c r="V54" i="13"/>
  <c r="AA54" i="13"/>
  <c r="AB54" i="13" s="1"/>
  <c r="BA54" i="13"/>
  <c r="BC54" i="13"/>
  <c r="BE54" i="13"/>
  <c r="BJ54" i="13"/>
  <c r="L55" i="13"/>
  <c r="P55" i="13"/>
  <c r="V55" i="13"/>
  <c r="AA55" i="13"/>
  <c r="AB55" i="13" s="1"/>
  <c r="BA55" i="13"/>
  <c r="BC55" i="13"/>
  <c r="BE55" i="13"/>
  <c r="BJ55" i="13"/>
  <c r="L56" i="13"/>
  <c r="P56" i="13"/>
  <c r="V56" i="13"/>
  <c r="AA56" i="13"/>
  <c r="AB56" i="13" s="1"/>
  <c r="BA56" i="13"/>
  <c r="BC56" i="13"/>
  <c r="BE56" i="13"/>
  <c r="BJ56" i="13"/>
  <c r="L57" i="13"/>
  <c r="P57" i="13"/>
  <c r="V57" i="13"/>
  <c r="AA57" i="13"/>
  <c r="AB57" i="13" s="1"/>
  <c r="BA57" i="13"/>
  <c r="BC57" i="13"/>
  <c r="BE57" i="13"/>
  <c r="BJ57" i="13"/>
  <c r="BJ12" i="13" l="1"/>
  <c r="BE12" i="13"/>
  <c r="BC12" i="13"/>
  <c r="BA12" i="13"/>
  <c r="AA12" i="13"/>
  <c r="AB12" i="13" s="1"/>
  <c r="P12" i="13"/>
  <c r="K12" i="13"/>
  <c r="L12" i="13" s="1"/>
  <c r="BK9" i="8" l="1"/>
  <c r="AA9" i="8"/>
  <c r="V9" i="8"/>
  <c r="U9" i="8"/>
  <c r="N9" i="8"/>
  <c r="I9" i="8"/>
  <c r="G9" i="8"/>
  <c r="BJ10" i="13"/>
  <c r="BE10" i="13"/>
  <c r="BC10" i="13"/>
  <c r="BA10" i="13"/>
  <c r="AA10" i="13"/>
  <c r="AB10" i="13" s="1"/>
  <c r="K10" i="13"/>
  <c r="L10" i="13" s="1"/>
  <c r="BJ9" i="13" l="1"/>
  <c r="BE9" i="13"/>
  <c r="BC9" i="13"/>
  <c r="BA9" i="13"/>
  <c r="AA9" i="13"/>
  <c r="AB9" i="13" s="1"/>
  <c r="P9" i="13"/>
  <c r="K9" i="13"/>
  <c r="L9" i="13" s="1"/>
  <c r="CM7" i="9" l="1"/>
  <c r="BB113" i="9"/>
  <c r="AZ113" i="9"/>
  <c r="AX113" i="9"/>
  <c r="AM7" i="9"/>
  <c r="AJ7" i="9"/>
  <c r="AJ113" i="9" s="1"/>
  <c r="U7" i="9"/>
  <c r="X7" i="9" s="1"/>
  <c r="X113" i="9" s="1"/>
  <c r="BJ7" i="13"/>
  <c r="BE7" i="13"/>
  <c r="BC7" i="13"/>
  <c r="BA7" i="13"/>
  <c r="AL7" i="13"/>
  <c r="AA7" i="13"/>
  <c r="P7" i="13"/>
  <c r="K7" i="13"/>
  <c r="L7" i="13" l="1"/>
  <c r="AB7" i="13"/>
  <c r="P7" i="9"/>
  <c r="P113" i="9" l="1"/>
  <c r="R113" i="9" s="1"/>
  <c r="R7" i="9"/>
  <c r="BJ13" i="13"/>
  <c r="BE13" i="13"/>
  <c r="BC13" i="13"/>
  <c r="BA13" i="13"/>
  <c r="AA13" i="13"/>
  <c r="AB13" i="13" s="1"/>
  <c r="P13" i="13"/>
  <c r="K13" i="13"/>
  <c r="L13" i="13" l="1"/>
  <c r="K113" i="13"/>
  <c r="BJ14" i="13"/>
  <c r="BE14" i="13"/>
  <c r="BC14" i="13"/>
  <c r="BA14" i="13"/>
  <c r="AM14" i="13"/>
  <c r="X14" i="13"/>
  <c r="P14" i="13"/>
  <c r="AA14" i="13" l="1"/>
  <c r="AB14" i="13" s="1"/>
  <c r="X113" i="13"/>
  <c r="AM113" i="13"/>
  <c r="AN14" i="13"/>
  <c r="AN113" i="13" s="1"/>
  <c r="AA110" i="8"/>
  <c r="AA106" i="8"/>
  <c r="BK105" i="8"/>
  <c r="AA105" i="8"/>
  <c r="AA104" i="8"/>
  <c r="AA103" i="8"/>
  <c r="BK112" i="9" l="1"/>
  <c r="BK113" i="9" s="1"/>
  <c r="BJ112" i="13"/>
  <c r="BE112" i="13"/>
  <c r="BC112" i="13"/>
  <c r="BA112" i="13"/>
  <c r="BJ111" i="13"/>
  <c r="BE111" i="13"/>
  <c r="BC111" i="13"/>
  <c r="BA111" i="13"/>
  <c r="BJ110" i="13"/>
  <c r="BE110" i="13"/>
  <c r="BC110" i="13"/>
  <c r="BA110" i="13"/>
  <c r="BJ109" i="13"/>
  <c r="BE109" i="13"/>
  <c r="BC109" i="13"/>
  <c r="BA109" i="13"/>
  <c r="BJ108" i="13"/>
  <c r="BE108" i="13"/>
  <c r="BC108" i="13"/>
  <c r="BA108" i="13"/>
  <c r="BJ97" i="13" l="1"/>
  <c r="BE97" i="13"/>
  <c r="BC97" i="13"/>
  <c r="BA97" i="13"/>
  <c r="AA97" i="13"/>
  <c r="AB97" i="13" s="1"/>
  <c r="V97" i="13"/>
  <c r="P97" i="13"/>
  <c r="L97" i="13"/>
  <c r="BJ96" i="13"/>
  <c r="BE96" i="13"/>
  <c r="BC96" i="13"/>
  <c r="BA96" i="13"/>
  <c r="AA96" i="13"/>
  <c r="AB96" i="13" s="1"/>
  <c r="V96" i="13"/>
  <c r="P96" i="13"/>
  <c r="L96" i="13"/>
  <c r="BJ95" i="13"/>
  <c r="BE95" i="13"/>
  <c r="BC95" i="13"/>
  <c r="BA95" i="13"/>
  <c r="AA95" i="13"/>
  <c r="AB95" i="13" s="1"/>
  <c r="V95" i="13"/>
  <c r="P95" i="13"/>
  <c r="L95" i="13"/>
  <c r="BJ94" i="13"/>
  <c r="BE94" i="13"/>
  <c r="BC94" i="13"/>
  <c r="BA94" i="13"/>
  <c r="AA94" i="13"/>
  <c r="AB94" i="13" s="1"/>
  <c r="V94" i="13"/>
  <c r="P94" i="13"/>
  <c r="L94" i="13"/>
  <c r="BJ93" i="13"/>
  <c r="BE93" i="13"/>
  <c r="BC93" i="13"/>
  <c r="BA93" i="13"/>
  <c r="AA93" i="13"/>
  <c r="AB93" i="13" s="1"/>
  <c r="V93" i="13"/>
  <c r="P93" i="13"/>
  <c r="L93" i="13"/>
  <c r="BJ92" i="13"/>
  <c r="BE92" i="13"/>
  <c r="BC92" i="13"/>
  <c r="BA92" i="13"/>
  <c r="AA92" i="13"/>
  <c r="AB92" i="13" s="1"/>
  <c r="V92" i="13"/>
  <c r="P92" i="13"/>
  <c r="L92" i="13"/>
  <c r="BJ91" i="13"/>
  <c r="BE91" i="13"/>
  <c r="BC91" i="13"/>
  <c r="BA91" i="13"/>
  <c r="AA91" i="13"/>
  <c r="AB91" i="13" s="1"/>
  <c r="V91" i="13"/>
  <c r="P91" i="13"/>
  <c r="L91" i="13"/>
  <c r="BJ90" i="13"/>
  <c r="BE90" i="13"/>
  <c r="BC90" i="13"/>
  <c r="BA90" i="13"/>
  <c r="AA90" i="13"/>
  <c r="AB90" i="13" s="1"/>
  <c r="V90" i="13"/>
  <c r="P90" i="13"/>
  <c r="L90" i="13"/>
  <c r="BJ89" i="13"/>
  <c r="BE89" i="13"/>
  <c r="BC89" i="13"/>
  <c r="BA89" i="13"/>
  <c r="AA89" i="13"/>
  <c r="AB89" i="13" s="1"/>
  <c r="V89" i="13"/>
  <c r="P89" i="13"/>
  <c r="L89" i="13"/>
  <c r="BJ88" i="13"/>
  <c r="BE88" i="13"/>
  <c r="BC88" i="13"/>
  <c r="BA88" i="13"/>
  <c r="AA88" i="13"/>
  <c r="AB88" i="13" s="1"/>
  <c r="V88" i="13"/>
  <c r="P88" i="13"/>
  <c r="L88" i="13"/>
  <c r="D68" i="7" l="1"/>
  <c r="BJ69" i="13"/>
  <c r="BE69" i="13"/>
  <c r="BC69" i="13"/>
  <c r="BA69" i="13"/>
  <c r="AA69" i="13"/>
  <c r="AB69" i="13" s="1"/>
  <c r="V69" i="13"/>
  <c r="P69" i="13"/>
  <c r="L69" i="13"/>
  <c r="BJ68" i="13"/>
  <c r="BE68" i="13"/>
  <c r="BC68" i="13"/>
  <c r="BA68" i="13"/>
  <c r="AA68" i="13"/>
  <c r="AB68" i="13" s="1"/>
  <c r="V68" i="13"/>
  <c r="P68" i="13"/>
  <c r="L68" i="13"/>
  <c r="BJ66" i="13"/>
  <c r="BE66" i="13"/>
  <c r="BC66" i="13"/>
  <c r="BA66" i="13"/>
  <c r="AA66" i="13"/>
  <c r="AB66" i="13" s="1"/>
  <c r="V66" i="13"/>
  <c r="P66" i="13"/>
  <c r="L66" i="13"/>
  <c r="BJ64" i="13"/>
  <c r="BE64" i="13"/>
  <c r="BC64" i="13"/>
  <c r="BA64" i="13"/>
  <c r="AA64" i="13"/>
  <c r="AB64" i="13" s="1"/>
  <c r="V64" i="13"/>
  <c r="P64" i="13"/>
  <c r="L64" i="13"/>
  <c r="BJ63" i="13"/>
  <c r="BE63" i="13"/>
  <c r="BC63" i="13"/>
  <c r="BA63" i="13"/>
  <c r="AA63" i="13"/>
  <c r="AB63" i="13" s="1"/>
  <c r="V63" i="13"/>
  <c r="P63" i="13"/>
  <c r="L63" i="13"/>
  <c r="BJ61" i="13"/>
  <c r="BE61" i="13"/>
  <c r="BC61" i="13"/>
  <c r="BA61" i="13"/>
  <c r="AA61" i="13"/>
  <c r="AB61" i="13" s="1"/>
  <c r="V61" i="13"/>
  <c r="P61" i="13"/>
  <c r="L61" i="13"/>
  <c r="AA59" i="8" l="1"/>
  <c r="N59" i="8"/>
  <c r="I59" i="8"/>
  <c r="G59" i="8"/>
  <c r="AA58" i="8"/>
  <c r="I58" i="8"/>
  <c r="G58" i="8"/>
  <c r="AA57" i="8"/>
  <c r="I57" i="8"/>
  <c r="G57" i="8"/>
  <c r="AL56" i="7" l="1"/>
  <c r="AK56" i="7"/>
  <c r="AI56" i="7"/>
  <c r="AM56" i="7" s="1"/>
  <c r="AG56" i="7"/>
  <c r="U56" i="7"/>
  <c r="AL55" i="7"/>
  <c r="AK55" i="7"/>
  <c r="AI55" i="7"/>
  <c r="AM55" i="7" s="1"/>
  <c r="AG55" i="7"/>
  <c r="U55" i="7"/>
  <c r="AL54" i="7"/>
  <c r="AK54" i="7"/>
  <c r="AI54" i="7"/>
  <c r="AM54" i="7" s="1"/>
  <c r="AG54" i="7"/>
  <c r="U54" i="7"/>
  <c r="AL53" i="7"/>
  <c r="AK53" i="7"/>
  <c r="AI53" i="7"/>
  <c r="AM53" i="7" s="1"/>
  <c r="AG53" i="7"/>
  <c r="U53" i="7"/>
  <c r="AL52" i="7"/>
  <c r="AK52" i="7"/>
  <c r="AI52" i="7"/>
  <c r="AM52" i="7" s="1"/>
  <c r="AG52" i="7"/>
  <c r="U52" i="7"/>
  <c r="AL51" i="7"/>
  <c r="AK51" i="7"/>
  <c r="AI51" i="7"/>
  <c r="AM51" i="7" s="1"/>
  <c r="AG51" i="7"/>
  <c r="U51" i="7"/>
  <c r="AL50" i="7"/>
  <c r="AK50" i="7"/>
  <c r="AI50" i="7"/>
  <c r="AM50" i="7" s="1"/>
  <c r="AG50" i="7"/>
  <c r="U50" i="7"/>
  <c r="AL49" i="7"/>
  <c r="AK49" i="7"/>
  <c r="AI49" i="7"/>
  <c r="AM49" i="7" s="1"/>
  <c r="AG49" i="7"/>
  <c r="U49" i="7"/>
  <c r="AL48" i="7"/>
  <c r="AK48" i="7"/>
  <c r="AI48" i="7"/>
  <c r="AM48" i="7" s="1"/>
  <c r="AG48" i="7"/>
  <c r="U48" i="7"/>
  <c r="AL47" i="7"/>
  <c r="AK47" i="7"/>
  <c r="AI47" i="7"/>
  <c r="AM47" i="7" s="1"/>
  <c r="AG47" i="7"/>
  <c r="U47" i="7"/>
  <c r="BK56" i="8"/>
  <c r="AA56" i="8"/>
  <c r="U56" i="8"/>
  <c r="N56" i="8"/>
  <c r="I56" i="8"/>
  <c r="G56" i="8"/>
  <c r="BK55" i="8"/>
  <c r="AA55" i="8"/>
  <c r="U55" i="8"/>
  <c r="N55" i="8"/>
  <c r="I55" i="8"/>
  <c r="G55" i="8"/>
  <c r="BK54" i="8"/>
  <c r="AA54" i="8"/>
  <c r="U54" i="8"/>
  <c r="N54" i="8"/>
  <c r="I54" i="8"/>
  <c r="G54" i="8"/>
  <c r="BK53" i="8"/>
  <c r="AA53" i="8"/>
  <c r="U53" i="8"/>
  <c r="N53" i="8"/>
  <c r="I53" i="8"/>
  <c r="G53" i="8"/>
  <c r="BK52" i="8"/>
  <c r="AA52" i="8"/>
  <c r="U52" i="8"/>
  <c r="N52" i="8"/>
  <c r="I52" i="8"/>
  <c r="G52" i="8"/>
  <c r="BK51" i="8"/>
  <c r="AA51" i="8"/>
  <c r="U51" i="8"/>
  <c r="N51" i="8"/>
  <c r="I51" i="8"/>
  <c r="G51" i="8"/>
  <c r="BK50" i="8"/>
  <c r="AA50" i="8"/>
  <c r="U50" i="8"/>
  <c r="N50" i="8"/>
  <c r="I50" i="8"/>
  <c r="G50" i="8"/>
  <c r="BK49" i="8"/>
  <c r="AA49" i="8"/>
  <c r="U49" i="8"/>
  <c r="N49" i="8"/>
  <c r="I49" i="8"/>
  <c r="G49" i="8"/>
  <c r="BK48" i="8"/>
  <c r="AA48" i="8"/>
  <c r="U48" i="8"/>
  <c r="N48" i="8"/>
  <c r="I48" i="8"/>
  <c r="G48" i="8"/>
  <c r="BK47" i="8"/>
  <c r="AA47" i="8"/>
  <c r="U47" i="8"/>
  <c r="N47" i="8"/>
  <c r="I47" i="8"/>
  <c r="G47" i="8"/>
  <c r="CM57" i="9"/>
  <c r="CK57" i="9"/>
  <c r="CI57" i="9"/>
  <c r="CG57" i="9"/>
  <c r="CE57" i="9"/>
  <c r="CC57" i="9"/>
  <c r="CA57" i="9"/>
  <c r="BY57" i="9"/>
  <c r="CM56" i="9"/>
  <c r="CK56" i="9"/>
  <c r="CI56" i="9"/>
  <c r="CG56" i="9"/>
  <c r="CE56" i="9"/>
  <c r="CC56" i="9"/>
  <c r="CA56" i="9"/>
  <c r="BY56" i="9"/>
  <c r="CM55" i="9"/>
  <c r="CK55" i="9"/>
  <c r="CI55" i="9"/>
  <c r="CG55" i="9"/>
  <c r="CE55" i="9"/>
  <c r="CC55" i="9"/>
  <c r="CA55" i="9"/>
  <c r="BY55" i="9"/>
  <c r="CM54" i="9"/>
  <c r="CK54" i="9"/>
  <c r="CI54" i="9"/>
  <c r="CG54" i="9"/>
  <c r="CE54" i="9"/>
  <c r="CC54" i="9"/>
  <c r="CA54" i="9"/>
  <c r="BY54" i="9"/>
  <c r="CM53" i="9"/>
  <c r="CK53" i="9"/>
  <c r="CI53" i="9"/>
  <c r="CG53" i="9"/>
  <c r="CE53" i="9"/>
  <c r="CC53" i="9"/>
  <c r="CA53" i="9"/>
  <c r="BY53" i="9"/>
  <c r="CM52" i="9"/>
  <c r="CK52" i="9"/>
  <c r="CI52" i="9"/>
  <c r="CG52" i="9"/>
  <c r="CE52" i="9"/>
  <c r="CC52" i="9"/>
  <c r="CA52" i="9"/>
  <c r="BY52" i="9"/>
  <c r="CM51" i="9"/>
  <c r="CK51" i="9"/>
  <c r="CI51" i="9"/>
  <c r="CG51" i="9"/>
  <c r="CE51" i="9"/>
  <c r="CC51" i="9"/>
  <c r="CA51" i="9"/>
  <c r="BY51" i="9"/>
  <c r="CM50" i="9"/>
  <c r="CK50" i="9"/>
  <c r="CI50" i="9"/>
  <c r="CG50" i="9"/>
  <c r="CE50" i="9"/>
  <c r="CC50" i="9"/>
  <c r="CA50" i="9"/>
  <c r="BY50" i="9"/>
  <c r="CM49" i="9"/>
  <c r="CK49" i="9"/>
  <c r="CI49" i="9"/>
  <c r="CG49" i="9"/>
  <c r="CE49" i="9"/>
  <c r="CC49" i="9"/>
  <c r="CA49" i="9"/>
  <c r="BY49" i="9"/>
  <c r="CM48" i="9"/>
  <c r="CK48" i="9"/>
  <c r="CI48" i="9"/>
  <c r="CG48" i="9"/>
  <c r="CE48" i="9"/>
  <c r="CC48" i="9"/>
  <c r="CA48" i="9"/>
  <c r="BY48" i="9"/>
  <c r="CM41" i="9" l="1"/>
  <c r="CK41" i="9"/>
  <c r="CI41" i="9"/>
  <c r="CG41" i="9"/>
  <c r="CE41" i="9"/>
  <c r="CC41" i="9"/>
  <c r="CA41" i="9"/>
  <c r="BY41" i="9"/>
  <c r="CM40" i="9"/>
  <c r="CK40" i="9"/>
  <c r="CI40" i="9"/>
  <c r="CG40" i="9"/>
  <c r="CE40" i="9"/>
  <c r="CC40" i="9"/>
  <c r="CA40" i="9"/>
  <c r="BY40" i="9"/>
  <c r="CM39" i="9"/>
  <c r="CK39" i="9"/>
  <c r="CI39" i="9"/>
  <c r="CG39" i="9"/>
  <c r="CE39" i="9"/>
  <c r="CC39" i="9"/>
  <c r="CA39" i="9"/>
  <c r="BY39" i="9"/>
  <c r="CM38" i="9"/>
  <c r="CK38" i="9"/>
  <c r="CI38" i="9"/>
  <c r="CG38" i="9"/>
  <c r="CE38" i="9"/>
  <c r="CC38" i="9"/>
  <c r="CA38" i="9"/>
  <c r="BY38" i="9"/>
  <c r="CM37" i="9"/>
  <c r="CK37" i="9"/>
  <c r="CI37" i="9"/>
  <c r="CG37" i="9"/>
  <c r="CE37" i="9"/>
  <c r="CC37" i="9"/>
  <c r="CA37" i="9"/>
  <c r="BY37" i="9"/>
  <c r="CM36" i="9"/>
  <c r="CK36" i="9"/>
  <c r="CI36" i="9"/>
  <c r="CG36" i="9"/>
  <c r="CE36" i="9"/>
  <c r="CC36" i="9"/>
  <c r="CA36" i="9"/>
  <c r="BY36" i="9"/>
  <c r="CM35" i="9"/>
  <c r="CK35" i="9"/>
  <c r="CI35" i="9"/>
  <c r="CG35" i="9"/>
  <c r="CE35" i="9"/>
  <c r="CC35" i="9"/>
  <c r="CA35" i="9"/>
  <c r="BY35" i="9"/>
  <c r="CM34" i="9"/>
  <c r="CK34" i="9"/>
  <c r="CI34" i="9"/>
  <c r="CG34" i="9"/>
  <c r="CE34" i="9"/>
  <c r="CC34" i="9"/>
  <c r="CA34" i="9"/>
  <c r="BY34" i="9"/>
  <c r="CM33" i="9"/>
  <c r="CK33" i="9"/>
  <c r="CI33" i="9"/>
  <c r="CG33" i="9"/>
  <c r="CE33" i="9"/>
  <c r="CC33" i="9"/>
  <c r="CA33" i="9"/>
  <c r="BY33" i="9"/>
  <c r="CM32" i="9"/>
  <c r="CK32" i="9"/>
  <c r="CI32" i="9"/>
  <c r="CG32" i="9"/>
  <c r="CE32" i="9"/>
  <c r="CC32" i="9"/>
  <c r="CA32" i="9"/>
  <c r="BY32" i="9"/>
  <c r="CM31" i="9"/>
  <c r="CK31" i="9"/>
  <c r="CI31" i="9"/>
  <c r="CG31" i="9"/>
  <c r="CE31" i="9"/>
  <c r="CC31" i="9"/>
  <c r="CA31" i="9"/>
  <c r="BY31" i="9"/>
  <c r="BJ41" i="13"/>
  <c r="BE41" i="13"/>
  <c r="BC41" i="13"/>
  <c r="BA41" i="13"/>
  <c r="AA41" i="13"/>
  <c r="AB41" i="13" s="1"/>
  <c r="P41" i="13"/>
  <c r="L41" i="13"/>
  <c r="BJ40" i="13"/>
  <c r="BE40" i="13"/>
  <c r="BC40" i="13"/>
  <c r="BA40" i="13"/>
  <c r="AA40" i="13"/>
  <c r="AB40" i="13" s="1"/>
  <c r="P40" i="13"/>
  <c r="L40" i="13"/>
  <c r="BJ39" i="13"/>
  <c r="BE39" i="13"/>
  <c r="BC39" i="13"/>
  <c r="BA39" i="13"/>
  <c r="AA39" i="13"/>
  <c r="AB39" i="13" s="1"/>
  <c r="P39" i="13"/>
  <c r="L39" i="13"/>
  <c r="BJ38" i="13"/>
  <c r="BE38" i="13"/>
  <c r="BC38" i="13"/>
  <c r="BA38" i="13"/>
  <c r="AA38" i="13"/>
  <c r="AB38" i="13" s="1"/>
  <c r="P38" i="13"/>
  <c r="L38" i="13"/>
  <c r="BJ37" i="13"/>
  <c r="BE37" i="13"/>
  <c r="BC37" i="13"/>
  <c r="BA37" i="13"/>
  <c r="AA37" i="13"/>
  <c r="AB37" i="13" s="1"/>
  <c r="P37" i="13"/>
  <c r="L37" i="13"/>
  <c r="BJ36" i="13"/>
  <c r="BE36" i="13"/>
  <c r="BC36" i="13"/>
  <c r="BA36" i="13"/>
  <c r="AA36" i="13"/>
  <c r="AB36" i="13" s="1"/>
  <c r="P36" i="13"/>
  <c r="L36" i="13"/>
  <c r="BJ35" i="13"/>
  <c r="BE35" i="13"/>
  <c r="BC35" i="13"/>
  <c r="BA35" i="13"/>
  <c r="AA35" i="13"/>
  <c r="AB35" i="13" s="1"/>
  <c r="P35" i="13"/>
  <c r="L35" i="13"/>
  <c r="BJ34" i="13"/>
  <c r="BE34" i="13"/>
  <c r="BC34" i="13"/>
  <c r="BA34" i="13"/>
  <c r="AA34" i="13"/>
  <c r="AB34" i="13" s="1"/>
  <c r="P34" i="13"/>
  <c r="L34" i="13"/>
  <c r="BJ33" i="13"/>
  <c r="BE33" i="13"/>
  <c r="BC33" i="13"/>
  <c r="BA33" i="13"/>
  <c r="AA33" i="13"/>
  <c r="AB33" i="13" s="1"/>
  <c r="P33" i="13"/>
  <c r="L33" i="13"/>
  <c r="BJ32" i="13"/>
  <c r="BE32" i="13"/>
  <c r="BC32" i="13"/>
  <c r="BA32" i="13"/>
  <c r="AA32" i="13"/>
  <c r="AB32" i="13" s="1"/>
  <c r="P32" i="13"/>
  <c r="L32" i="13"/>
  <c r="BJ31" i="13"/>
  <c r="BE31" i="13"/>
  <c r="BC31" i="13"/>
  <c r="BA31" i="13"/>
  <c r="AA31" i="13"/>
  <c r="AB31" i="13" s="1"/>
  <c r="P31" i="13"/>
  <c r="L31" i="13"/>
  <c r="BJ30" i="13" l="1"/>
  <c r="BE30" i="13"/>
  <c r="BC30" i="13"/>
  <c r="BA30" i="13"/>
  <c r="AA30" i="13"/>
  <c r="AB30" i="13" s="1"/>
  <c r="P30" i="13"/>
  <c r="L30" i="13"/>
  <c r="BJ29" i="13"/>
  <c r="BE29" i="13"/>
  <c r="BC29" i="13"/>
  <c r="BA29" i="13"/>
  <c r="AA29" i="13"/>
  <c r="AB29" i="13" s="1"/>
  <c r="P29" i="13"/>
  <c r="L29" i="13"/>
  <c r="BJ28" i="13"/>
  <c r="BE28" i="13"/>
  <c r="BC28" i="13"/>
  <c r="BA28" i="13"/>
  <c r="AA28" i="13"/>
  <c r="AB28" i="13" s="1"/>
  <c r="P28" i="13"/>
  <c r="L28" i="13"/>
  <c r="BJ27" i="13"/>
  <c r="BE27" i="13"/>
  <c r="BC27" i="13"/>
  <c r="BA27" i="13"/>
  <c r="AA27" i="13"/>
  <c r="AB27" i="13" s="1"/>
  <c r="P27" i="13"/>
  <c r="L27" i="13"/>
  <c r="BJ26" i="13"/>
  <c r="BE26" i="13"/>
  <c r="BC26" i="13"/>
  <c r="BA26" i="13"/>
  <c r="AA26" i="13"/>
  <c r="AB26" i="13" s="1"/>
  <c r="P26" i="13"/>
  <c r="L26" i="13"/>
  <c r="BJ25" i="13"/>
  <c r="BE25" i="13"/>
  <c r="BC25" i="13"/>
  <c r="BA25" i="13"/>
  <c r="AA25" i="13"/>
  <c r="AB25" i="13" s="1"/>
  <c r="P25" i="13"/>
  <c r="L25" i="13"/>
  <c r="BJ24" i="13"/>
  <c r="BE24" i="13"/>
  <c r="BC24" i="13"/>
  <c r="BA24" i="13"/>
  <c r="AA24" i="13"/>
  <c r="AB24" i="13" s="1"/>
  <c r="P24" i="13"/>
  <c r="L24" i="13"/>
  <c r="BJ23" i="13"/>
  <c r="BE23" i="13"/>
  <c r="BC23" i="13"/>
  <c r="BA23" i="13"/>
  <c r="AA23" i="13"/>
  <c r="AB23" i="13" s="1"/>
  <c r="P23" i="13"/>
  <c r="L23" i="13"/>
  <c r="BJ22" i="13"/>
  <c r="BE22" i="13"/>
  <c r="BC22" i="13"/>
  <c r="BA22" i="13"/>
  <c r="AA22" i="13"/>
  <c r="AB22" i="13" s="1"/>
  <c r="P22" i="13"/>
  <c r="L22" i="13"/>
  <c r="BE21" i="13"/>
  <c r="BC21" i="13"/>
  <c r="BA21" i="13"/>
  <c r="U113" i="9" l="1"/>
  <c r="BJ20" i="13" l="1"/>
  <c r="BE20" i="13"/>
  <c r="BC20" i="13"/>
  <c r="BA20" i="13"/>
  <c r="AA20" i="13"/>
  <c r="AB20" i="13" s="1"/>
  <c r="P20" i="13"/>
  <c r="BJ19" i="13"/>
  <c r="BE19" i="13"/>
  <c r="BC19" i="13"/>
  <c r="BA19" i="13"/>
  <c r="AA19" i="13"/>
  <c r="AB19" i="13" s="1"/>
  <c r="P19" i="13"/>
  <c r="BJ18" i="13"/>
  <c r="BE18" i="13"/>
  <c r="BC18" i="13"/>
  <c r="BA18" i="13"/>
  <c r="AA18" i="13"/>
  <c r="AB18" i="13" s="1"/>
  <c r="P18" i="13"/>
  <c r="BJ17" i="13"/>
  <c r="BE17" i="13"/>
  <c r="BC17" i="13"/>
  <c r="BA17" i="13"/>
  <c r="AA17" i="13"/>
  <c r="AB17" i="13" s="1"/>
  <c r="P17" i="13"/>
  <c r="BJ16" i="13"/>
  <c r="BE16" i="13"/>
  <c r="BC16" i="13"/>
  <c r="BA16" i="13"/>
  <c r="AA16" i="13"/>
  <c r="AB16" i="13" s="1"/>
  <c r="P16" i="13"/>
  <c r="BJ15" i="13"/>
  <c r="BE15" i="13"/>
  <c r="BC15" i="13"/>
  <c r="BA15" i="13"/>
  <c r="AA15" i="13"/>
  <c r="AB15" i="13" s="1"/>
  <c r="P15" i="13"/>
  <c r="BA42" i="13"/>
  <c r="BC42" i="13"/>
  <c r="BE42" i="13"/>
  <c r="BJ42" i="13"/>
  <c r="BA43" i="13"/>
  <c r="BC43" i="13"/>
  <c r="BE43" i="13"/>
  <c r="BJ43" i="13"/>
  <c r="BA44" i="13"/>
  <c r="BC44" i="13"/>
  <c r="BE44" i="13"/>
  <c r="BJ44" i="13"/>
  <c r="BA45" i="13"/>
  <c r="BC45" i="13"/>
  <c r="BE45" i="13"/>
  <c r="BJ45" i="13"/>
  <c r="BA46" i="13"/>
  <c r="BC46" i="13"/>
  <c r="BE46" i="13"/>
  <c r="BJ46" i="13"/>
  <c r="BA47" i="13"/>
  <c r="BC47" i="13"/>
  <c r="BE47" i="13"/>
  <c r="BJ47" i="13"/>
  <c r="L58" i="13"/>
  <c r="P58" i="13"/>
  <c r="V58" i="13"/>
  <c r="AA58" i="13"/>
  <c r="AB58" i="13" s="1"/>
  <c r="BC58" i="13"/>
  <c r="BE58" i="13"/>
  <c r="L59" i="13"/>
  <c r="P59" i="13"/>
  <c r="V59" i="13"/>
  <c r="AA59" i="13"/>
  <c r="AB59" i="13" s="1"/>
  <c r="BC59" i="13"/>
  <c r="BE59" i="13"/>
  <c r="L60" i="13"/>
  <c r="P60" i="13"/>
  <c r="V60" i="13"/>
  <c r="AA60" i="13"/>
  <c r="AB60" i="13" s="1"/>
  <c r="BC60" i="13"/>
  <c r="BE60" i="13"/>
  <c r="L70" i="13"/>
  <c r="P70" i="13"/>
  <c r="V70" i="13"/>
  <c r="AA70" i="13"/>
  <c r="AB70" i="13" s="1"/>
  <c r="BE70" i="13"/>
  <c r="BJ70" i="13"/>
  <c r="L71" i="13"/>
  <c r="P71" i="13"/>
  <c r="V71" i="13"/>
  <c r="AA71" i="13"/>
  <c r="AB71" i="13" s="1"/>
  <c r="BE71" i="13"/>
  <c r="BJ71" i="13"/>
  <c r="L73" i="13"/>
  <c r="P73" i="13"/>
  <c r="V73" i="13"/>
  <c r="AA73" i="13"/>
  <c r="AB73" i="13" s="1"/>
  <c r="BE73" i="13"/>
  <c r="BJ73" i="13"/>
  <c r="L75" i="13"/>
  <c r="P75" i="13"/>
  <c r="V75" i="13"/>
  <c r="AA75" i="13"/>
  <c r="AB75" i="13" s="1"/>
  <c r="BE75" i="13"/>
  <c r="BJ75" i="13"/>
  <c r="L76" i="13"/>
  <c r="P76" i="13"/>
  <c r="V76" i="13"/>
  <c r="AA76" i="13"/>
  <c r="AB76" i="13" s="1"/>
  <c r="BE76" i="13"/>
  <c r="BJ76" i="13"/>
  <c r="L77" i="13"/>
  <c r="P77" i="13"/>
  <c r="V77" i="13"/>
  <c r="AA77" i="13"/>
  <c r="AB77" i="13" s="1"/>
  <c r="BE77" i="13"/>
  <c r="BJ77" i="13"/>
  <c r="L78" i="13"/>
  <c r="P78" i="13"/>
  <c r="V78" i="13"/>
  <c r="AA78" i="13"/>
  <c r="AB78" i="13" s="1"/>
  <c r="BE78" i="13"/>
  <c r="BJ78" i="13"/>
  <c r="L79" i="13"/>
  <c r="P79" i="13"/>
  <c r="V79" i="13"/>
  <c r="AA79" i="13"/>
  <c r="AB79" i="13" s="1"/>
  <c r="BE79" i="13"/>
  <c r="BJ79" i="13"/>
  <c r="BA80" i="13"/>
  <c r="BC80" i="13"/>
  <c r="BE80" i="13"/>
  <c r="BJ80" i="13"/>
  <c r="BA81" i="13"/>
  <c r="BC81" i="13"/>
  <c r="BE81" i="13"/>
  <c r="BJ81" i="13"/>
  <c r="BA82" i="13"/>
  <c r="BC82" i="13"/>
  <c r="BE82" i="13"/>
  <c r="BJ82" i="13"/>
  <c r="BA83" i="13"/>
  <c r="BC83" i="13"/>
  <c r="BE83" i="13"/>
  <c r="BJ83" i="13"/>
  <c r="BA84" i="13"/>
  <c r="BC84" i="13"/>
  <c r="BE84" i="13"/>
  <c r="BJ84" i="13"/>
  <c r="BA85" i="13"/>
  <c r="BC85" i="13"/>
  <c r="BE85" i="13"/>
  <c r="BJ85" i="13"/>
  <c r="BA86" i="13"/>
  <c r="BC86" i="13"/>
  <c r="BE86" i="13"/>
  <c r="BJ86" i="13"/>
  <c r="BA87" i="13"/>
  <c r="BC87" i="13"/>
  <c r="BE87" i="13"/>
  <c r="BJ87" i="13"/>
  <c r="BC98" i="13"/>
  <c r="BE98" i="13"/>
  <c r="BJ98" i="13"/>
  <c r="BC99" i="13"/>
  <c r="BE99" i="13"/>
  <c r="BJ99" i="13"/>
  <c r="BC100" i="13"/>
  <c r="BE100" i="13"/>
  <c r="BJ100" i="13"/>
  <c r="BC101" i="13"/>
  <c r="BE101" i="13"/>
  <c r="BJ101" i="13"/>
  <c r="L102" i="13"/>
  <c r="P102" i="13"/>
  <c r="V102" i="13"/>
  <c r="AA102" i="13"/>
  <c r="AB102" i="13" s="1"/>
  <c r="BA102" i="13"/>
  <c r="BC102" i="13"/>
  <c r="BE102" i="13"/>
  <c r="L103" i="13"/>
  <c r="P103" i="13"/>
  <c r="V103" i="13"/>
  <c r="AA103" i="13"/>
  <c r="AB103" i="13" s="1"/>
  <c r="BA103" i="13"/>
  <c r="BC103" i="13"/>
  <c r="BE103" i="13"/>
  <c r="BA104" i="13"/>
  <c r="BC104" i="13"/>
  <c r="BE104" i="13"/>
  <c r="BJ104" i="13"/>
  <c r="BA105" i="13"/>
  <c r="BC105" i="13"/>
  <c r="BE105" i="13"/>
  <c r="BJ105" i="13"/>
  <c r="BA106" i="13"/>
  <c r="BC106" i="13"/>
  <c r="BE106" i="13"/>
  <c r="BJ106" i="13"/>
  <c r="BA107" i="13"/>
  <c r="BC107" i="13"/>
  <c r="BE107" i="13"/>
  <c r="BJ107" i="13"/>
  <c r="L108" i="13"/>
  <c r="P108" i="13"/>
  <c r="V108" i="13"/>
  <c r="AA108" i="13"/>
  <c r="AB108" i="13" s="1"/>
  <c r="L109" i="13"/>
  <c r="P109" i="13"/>
  <c r="V109" i="13"/>
  <c r="AA109" i="13"/>
  <c r="AB109" i="13" s="1"/>
  <c r="L110" i="13"/>
  <c r="P110" i="13"/>
  <c r="V110" i="13"/>
  <c r="AA110" i="13"/>
  <c r="AB110" i="13" s="1"/>
  <c r="K112" i="13"/>
  <c r="L112" i="13" s="1"/>
  <c r="P112" i="13"/>
  <c r="V112" i="13"/>
  <c r="AA112" i="13"/>
  <c r="AB112" i="13" s="1"/>
  <c r="L113" i="13" l="1"/>
  <c r="AA11" i="13"/>
  <c r="P11" i="13"/>
  <c r="P113" i="13" s="1"/>
  <c r="CM70" i="9"/>
  <c r="CM71" i="9"/>
  <c r="CM73" i="9"/>
  <c r="CM75" i="9"/>
  <c r="CM76" i="9"/>
  <c r="CM77" i="9"/>
  <c r="CM78" i="9"/>
  <c r="CM79" i="9"/>
  <c r="CM88" i="9"/>
  <c r="CM89" i="9"/>
  <c r="CM90" i="9"/>
  <c r="CM91" i="9"/>
  <c r="CM92" i="9"/>
  <c r="CM93" i="9"/>
  <c r="CM94" i="9"/>
  <c r="CM95" i="9"/>
  <c r="CM96" i="9"/>
  <c r="CM97" i="9"/>
  <c r="CK70" i="9"/>
  <c r="CK71" i="9"/>
  <c r="CK73" i="9"/>
  <c r="CK75" i="9"/>
  <c r="CK76" i="9"/>
  <c r="CK77" i="9"/>
  <c r="CK78" i="9"/>
  <c r="CK79" i="9"/>
  <c r="CK88" i="9"/>
  <c r="CK89" i="9"/>
  <c r="CK90" i="9"/>
  <c r="CK91" i="9"/>
  <c r="CK92" i="9"/>
  <c r="CK93" i="9"/>
  <c r="CK94" i="9"/>
  <c r="CK95" i="9"/>
  <c r="CK96" i="9"/>
  <c r="CK97" i="9"/>
  <c r="CI70" i="9"/>
  <c r="CI71" i="9"/>
  <c r="CI73" i="9"/>
  <c r="CI75" i="9"/>
  <c r="CI76" i="9"/>
  <c r="CI77" i="9"/>
  <c r="CI78" i="9"/>
  <c r="CI79" i="9"/>
  <c r="CI88" i="9"/>
  <c r="CI89" i="9"/>
  <c r="CI90" i="9"/>
  <c r="CI91" i="9"/>
  <c r="CI92" i="9"/>
  <c r="CI93" i="9"/>
  <c r="CI94" i="9"/>
  <c r="CI95" i="9"/>
  <c r="CI96" i="9"/>
  <c r="CI97" i="9"/>
  <c r="CG70" i="9"/>
  <c r="CG71" i="9"/>
  <c r="CG73" i="9"/>
  <c r="CG75" i="9"/>
  <c r="CG76" i="9"/>
  <c r="CG77" i="9"/>
  <c r="CG78" i="9"/>
  <c r="CG79" i="9"/>
  <c r="CG88" i="9"/>
  <c r="CG89" i="9"/>
  <c r="CG90" i="9"/>
  <c r="CG91" i="9"/>
  <c r="CG92" i="9"/>
  <c r="CG93" i="9"/>
  <c r="CG94" i="9"/>
  <c r="CG95" i="9"/>
  <c r="CG96" i="9"/>
  <c r="CG97" i="9"/>
  <c r="CE70" i="9"/>
  <c r="CE71" i="9"/>
  <c r="CE73" i="9"/>
  <c r="CE75" i="9"/>
  <c r="CE76" i="9"/>
  <c r="CE77" i="9"/>
  <c r="CE78" i="9"/>
  <c r="CE79" i="9"/>
  <c r="CE88" i="9"/>
  <c r="CE89" i="9"/>
  <c r="CE90" i="9"/>
  <c r="CE91" i="9"/>
  <c r="CE92" i="9"/>
  <c r="CE93" i="9"/>
  <c r="CE94" i="9"/>
  <c r="CE95" i="9"/>
  <c r="CE96" i="9"/>
  <c r="CE97" i="9"/>
  <c r="CC70" i="9"/>
  <c r="CC71" i="9"/>
  <c r="CC73" i="9"/>
  <c r="CC75" i="9"/>
  <c r="CC76" i="9"/>
  <c r="CC77" i="9"/>
  <c r="CC78" i="9"/>
  <c r="CC79" i="9"/>
  <c r="CC88" i="9"/>
  <c r="CC89" i="9"/>
  <c r="CC90" i="9"/>
  <c r="CC91" i="9"/>
  <c r="CC92" i="9"/>
  <c r="CC93" i="9"/>
  <c r="CC94" i="9"/>
  <c r="CC95" i="9"/>
  <c r="CC96" i="9"/>
  <c r="CC97" i="9"/>
  <c r="CA70" i="9"/>
  <c r="CA71" i="9"/>
  <c r="CA73" i="9"/>
  <c r="CA75" i="9"/>
  <c r="CA76" i="9"/>
  <c r="CA77" i="9"/>
  <c r="CA78" i="9"/>
  <c r="CA79" i="9"/>
  <c r="CA88" i="9"/>
  <c r="CA89" i="9"/>
  <c r="CA90" i="9"/>
  <c r="CA91" i="9"/>
  <c r="CA92" i="9"/>
  <c r="CA93" i="9"/>
  <c r="CA94" i="9"/>
  <c r="CA95" i="9"/>
  <c r="CA96" i="9"/>
  <c r="CA97" i="9"/>
  <c r="BY70" i="9"/>
  <c r="BY71" i="9"/>
  <c r="BY73" i="9"/>
  <c r="BY75" i="9"/>
  <c r="BY76" i="9"/>
  <c r="BY77" i="9"/>
  <c r="BY78" i="9"/>
  <c r="BY79" i="9"/>
  <c r="BY88" i="9"/>
  <c r="BY89" i="9"/>
  <c r="BY90" i="9"/>
  <c r="BY91" i="9"/>
  <c r="BY92" i="9"/>
  <c r="BY93" i="9"/>
  <c r="BY94" i="9"/>
  <c r="BY95" i="9"/>
  <c r="BY96" i="9"/>
  <c r="BY97" i="9"/>
  <c r="AB11" i="13" l="1"/>
  <c r="AB113" i="13" s="1"/>
  <c r="AA113" i="13"/>
  <c r="BJ11" i="13"/>
  <c r="BJ113" i="13" s="1"/>
  <c r="BE11" i="13"/>
  <c r="BE113" i="13" s="1"/>
  <c r="BC11" i="13"/>
  <c r="BC113" i="13" s="1"/>
  <c r="BA11" i="13"/>
  <c r="BA113" i="13" s="1"/>
  <c r="AL113" i="13"/>
  <c r="V113" i="13"/>
  <c r="BK8" i="8" l="1"/>
  <c r="BK10" i="8"/>
  <c r="AA7" i="8"/>
  <c r="AA8" i="8"/>
  <c r="AA10" i="8"/>
  <c r="AA11" i="8"/>
  <c r="AA12" i="8"/>
  <c r="AA13" i="8"/>
  <c r="AA14" i="8"/>
  <c r="AA15" i="8"/>
  <c r="AA16" i="8"/>
  <c r="AA17" i="8"/>
  <c r="AA18" i="8"/>
  <c r="AA19" i="8"/>
  <c r="AA20" i="8"/>
  <c r="AA21" i="8"/>
  <c r="AA22" i="8"/>
  <c r="AA23" i="8"/>
  <c r="AA24" i="8"/>
  <c r="AA25" i="8"/>
  <c r="AA26" i="8"/>
  <c r="AA27" i="8"/>
  <c r="AA28" i="8"/>
  <c r="AA29" i="8"/>
  <c r="AA30" i="8"/>
  <c r="AA31" i="8"/>
  <c r="AA32" i="8"/>
  <c r="AA33" i="8"/>
  <c r="AA34" i="8"/>
  <c r="AA35" i="8"/>
  <c r="AA36" i="8"/>
  <c r="AA37" i="8"/>
  <c r="AA38" i="8"/>
  <c r="AA39" i="8"/>
  <c r="AA40" i="8"/>
  <c r="AA41" i="8"/>
  <c r="AA42" i="8"/>
  <c r="AA43" i="8"/>
  <c r="AA44" i="8"/>
  <c r="AA45" i="8"/>
  <c r="AA46" i="8"/>
  <c r="AA60" i="8"/>
  <c r="AA62" i="8"/>
  <c r="AA63" i="8"/>
  <c r="AA65" i="8"/>
  <c r="AA67" i="8"/>
  <c r="AA68" i="8"/>
  <c r="AA69" i="8"/>
  <c r="AA70" i="8"/>
  <c r="AA71" i="8"/>
  <c r="AA72" i="8"/>
  <c r="AA73" i="8"/>
  <c r="AA74" i="8"/>
  <c r="AA75" i="8"/>
  <c r="AA76" i="8"/>
  <c r="AA77" i="8"/>
  <c r="AA78" i="8"/>
  <c r="AA79" i="8"/>
  <c r="AA80" i="8"/>
  <c r="AA81" i="8"/>
  <c r="AA82" i="8"/>
  <c r="AA83" i="8"/>
  <c r="AA84" i="8"/>
  <c r="AA85" i="8"/>
  <c r="AA86" i="8"/>
  <c r="AA87" i="8"/>
  <c r="AA88" i="8"/>
  <c r="AA89" i="8"/>
  <c r="AA90" i="8"/>
  <c r="AA91" i="8"/>
  <c r="AA92" i="8"/>
  <c r="AA93" i="8"/>
  <c r="AA94" i="8"/>
  <c r="AA95" i="8"/>
  <c r="AA96" i="8"/>
  <c r="AA97" i="8"/>
  <c r="AA98" i="8"/>
  <c r="AA99" i="8"/>
  <c r="AA100" i="8"/>
  <c r="AA101" i="8"/>
  <c r="AA102" i="8"/>
  <c r="AA107" i="8"/>
  <c r="AA108" i="8"/>
  <c r="AA109" i="8"/>
  <c r="AA111" i="8"/>
  <c r="AA6" i="8"/>
  <c r="V8" i="8"/>
  <c r="V10" i="8"/>
  <c r="N10" i="8"/>
  <c r="I88" i="8" l="1"/>
  <c r="I89" i="8"/>
  <c r="I90" i="8"/>
  <c r="I91" i="8"/>
  <c r="I92" i="8"/>
  <c r="I93" i="8"/>
  <c r="I94" i="8"/>
  <c r="I95" i="8"/>
  <c r="I96" i="8"/>
  <c r="I87" i="8"/>
  <c r="D111" i="5" l="1"/>
  <c r="D111" i="6"/>
  <c r="D113" i="7" l="1"/>
  <c r="D113" i="8"/>
  <c r="BK7" i="8" l="1"/>
  <c r="V7" i="8"/>
  <c r="U7" i="8"/>
  <c r="Q7" i="8"/>
  <c r="R7" i="8" s="1"/>
  <c r="O7" i="8"/>
  <c r="N7" i="8"/>
  <c r="I7" i="8"/>
  <c r="J7" i="8" s="1"/>
  <c r="G7" i="8"/>
  <c r="G20" i="8" l="1"/>
  <c r="I20" i="8"/>
  <c r="J20" i="8" s="1"/>
  <c r="N20" i="8"/>
  <c r="O20" i="8"/>
  <c r="R20" i="8"/>
  <c r="U20" i="8"/>
  <c r="V20" i="8"/>
  <c r="BK20" i="8"/>
  <c r="G21" i="8"/>
  <c r="I21" i="8"/>
  <c r="J21" i="8" s="1"/>
  <c r="N21" i="8"/>
  <c r="O21" i="8"/>
  <c r="R21" i="8"/>
  <c r="U21" i="8"/>
  <c r="V21" i="8"/>
  <c r="BK21" i="8"/>
  <c r="G22" i="8"/>
  <c r="I22" i="8"/>
  <c r="J22" i="8" s="1"/>
  <c r="N22" i="8"/>
  <c r="O22" i="8"/>
  <c r="R22" i="8"/>
  <c r="U22" i="8"/>
  <c r="V22" i="8"/>
  <c r="BK22" i="8"/>
  <c r="G23" i="8"/>
  <c r="I23" i="8"/>
  <c r="J23" i="8" s="1"/>
  <c r="N23" i="8"/>
  <c r="O23" i="8"/>
  <c r="R23" i="8"/>
  <c r="U23" i="8"/>
  <c r="V23" i="8"/>
  <c r="BK23" i="8"/>
  <c r="G24" i="8"/>
  <c r="I24" i="8"/>
  <c r="J24" i="8" s="1"/>
  <c r="N24" i="8"/>
  <c r="O24" i="8"/>
  <c r="R24" i="8"/>
  <c r="U24" i="8"/>
  <c r="V24" i="8"/>
  <c r="BK24" i="8"/>
  <c r="G25" i="8"/>
  <c r="I25" i="8"/>
  <c r="J25" i="8" s="1"/>
  <c r="N25" i="8"/>
  <c r="O25" i="8"/>
  <c r="R25" i="8"/>
  <c r="U25" i="8"/>
  <c r="V25" i="8"/>
  <c r="BK25" i="8"/>
  <c r="G26" i="8"/>
  <c r="I26" i="8"/>
  <c r="J26" i="8" s="1"/>
  <c r="N26" i="8"/>
  <c r="O26" i="8"/>
  <c r="R26" i="8"/>
  <c r="U26" i="8"/>
  <c r="V26" i="8"/>
  <c r="BK26" i="8"/>
  <c r="G27" i="8"/>
  <c r="I27" i="8"/>
  <c r="J27" i="8" s="1"/>
  <c r="N27" i="8"/>
  <c r="O27" i="8"/>
  <c r="R27" i="8"/>
  <c r="U27" i="8"/>
  <c r="V27" i="8"/>
  <c r="BK27" i="8"/>
  <c r="G28" i="8"/>
  <c r="I28" i="8"/>
  <c r="J28" i="8" s="1"/>
  <c r="N28" i="8"/>
  <c r="O28" i="8"/>
  <c r="R28" i="8"/>
  <c r="U28" i="8"/>
  <c r="V28" i="8"/>
  <c r="BK28" i="8"/>
  <c r="G29" i="8"/>
  <c r="I29" i="8"/>
  <c r="J29" i="8" s="1"/>
  <c r="N29" i="8"/>
  <c r="O29" i="8"/>
  <c r="R29" i="8"/>
  <c r="U29" i="8"/>
  <c r="V29" i="8"/>
  <c r="BK29" i="8"/>
  <c r="G14" i="8" l="1"/>
  <c r="G15" i="8"/>
  <c r="G16" i="8"/>
  <c r="G17" i="8"/>
  <c r="G18" i="8"/>
  <c r="G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Westphal Marco</author>
  </authors>
  <commentList>
    <comment ref="D3" authorId="0" shapeId="0" xr:uid="{094F40F9-A199-4651-B5C5-2BF5E90D3BD3}">
      <text>
        <r>
          <rPr>
            <b/>
            <sz val="8"/>
            <color indexed="81"/>
            <rFont val="Segoe UI"/>
            <family val="2"/>
          </rPr>
          <t>Westphal Marco:</t>
        </r>
        <r>
          <rPr>
            <sz val="8"/>
            <color indexed="81"/>
            <rFont val="Segoe UI"/>
            <family val="2"/>
          </rPr>
          <t xml:space="preserve">
Einwohner nach www.laiv-mv.de korrigiert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Westphal Marco</author>
  </authors>
  <commentList>
    <comment ref="S3" authorId="0" shapeId="0" xr:uid="{00000000-0006-0000-0700-000001000000}">
      <text>
        <r>
          <rPr>
            <b/>
            <sz val="9"/>
            <color indexed="81"/>
            <rFont val="Tahoma"/>
            <family val="2"/>
          </rPr>
          <t>Westphal Marco:</t>
        </r>
        <r>
          <rPr>
            <sz val="9"/>
            <color indexed="81"/>
            <rFont val="Tahoma"/>
            <family val="2"/>
          </rPr>
          <t xml:space="preserve">
Liquide Mittel ergeben sich aus dem Kassenbestand, Bundesbankguthaben, Guthaben bei der Europäischen Zentralbank, Guthaben bei Kreditinstituten und Schecks</t>
        </r>
      </text>
    </comment>
    <comment ref="V3" authorId="0" shapeId="0" xr:uid="{00000000-0006-0000-0700-000002000000}">
      <text>
        <r>
          <rPr>
            <b/>
            <sz val="9"/>
            <color indexed="81"/>
            <rFont val="Tahoma"/>
            <family val="2"/>
          </rPr>
          <t>Westphal Marco:</t>
        </r>
        <r>
          <rPr>
            <sz val="9"/>
            <color indexed="81"/>
            <rFont val="Tahoma"/>
            <family val="2"/>
          </rPr>
          <t xml:space="preserve">
Als abundant werden Gemeinden bezeichnet, deren Steuerkraft über der Bedarfsmesszahl laut FAG M-V liegt. Diese Gemeinden erhalten somit keine Schlüsselzuweisungen nach dem FAG M-V.</t>
        </r>
      </text>
    </comment>
    <comment ref="AH5" authorId="0" shapeId="0" xr:uid="{E863A14D-3F18-4232-83AA-D2A7158B0226}">
      <text>
        <r>
          <rPr>
            <b/>
            <sz val="8"/>
            <color indexed="81"/>
            <rFont val="Segoe UI"/>
            <family val="2"/>
          </rPr>
          <t>Westphal Marco:</t>
        </r>
        <r>
          <rPr>
            <sz val="8"/>
            <color indexed="81"/>
            <rFont val="Segoe UI"/>
            <family val="2"/>
          </rPr>
          <t xml:space="preserve">
Werte durch Landkreis angepasst.</t>
        </r>
      </text>
    </comment>
    <comment ref="AK5" authorId="0" shapeId="0" xr:uid="{C171A600-BDDC-4369-8B25-8444FF4D3E4E}">
      <text>
        <r>
          <rPr>
            <b/>
            <sz val="8"/>
            <color indexed="81"/>
            <rFont val="Segoe UI"/>
            <family val="2"/>
          </rPr>
          <t>Westphal Marco:</t>
        </r>
        <r>
          <rPr>
            <sz val="8"/>
            <color indexed="81"/>
            <rFont val="Segoe UI"/>
            <family val="2"/>
          </rPr>
          <t xml:space="preserve">
Überprüfung und ggf. Änderung durch Landkreis erfolgt.</t>
        </r>
      </text>
    </comment>
    <comment ref="AL5" authorId="0" shapeId="0" xr:uid="{FFD88316-5B7B-4B7B-8967-95D82C86E936}">
      <text>
        <r>
          <rPr>
            <b/>
            <sz val="8"/>
            <color indexed="81"/>
            <rFont val="Segoe UI"/>
            <family val="2"/>
          </rPr>
          <t>Westphal Marco:</t>
        </r>
        <r>
          <rPr>
            <sz val="8"/>
            <color indexed="81"/>
            <rFont val="Segoe UI"/>
            <family val="2"/>
          </rPr>
          <t xml:space="preserve">
Werte durch Landkreis angepasst.</t>
        </r>
      </text>
    </comment>
    <comment ref="AO5" authorId="0" shapeId="0" xr:uid="{01663487-70C5-4D6D-9933-40D7295CCBBA}">
      <text>
        <r>
          <rPr>
            <b/>
            <sz val="8"/>
            <color indexed="81"/>
            <rFont val="Segoe UI"/>
            <family val="2"/>
          </rPr>
          <t>Westphal Marco:</t>
        </r>
        <r>
          <rPr>
            <sz val="8"/>
            <color indexed="81"/>
            <rFont val="Segoe UI"/>
            <family val="2"/>
          </rPr>
          <t xml:space="preserve">
Überprüfung und ggf. Änderung durch Landkreis erfolgt.</t>
        </r>
      </text>
    </comment>
    <comment ref="AP5" authorId="0" shapeId="0" xr:uid="{A5C8B433-F9B7-41F2-A516-45ED7FC12560}">
      <text>
        <r>
          <rPr>
            <b/>
            <sz val="8"/>
            <color indexed="81"/>
            <rFont val="Segoe UI"/>
            <family val="2"/>
          </rPr>
          <t>Westphal Marco:</t>
        </r>
        <r>
          <rPr>
            <sz val="8"/>
            <color indexed="81"/>
            <rFont val="Segoe UI"/>
            <family val="2"/>
          </rPr>
          <t xml:space="preserve">
Werte durch Landkreis angepasst.</t>
        </r>
      </text>
    </comment>
    <comment ref="AU5" authorId="0" shapeId="0" xr:uid="{A1294FB5-9629-494A-ABA8-AB5193B0BCD9}">
      <text>
        <r>
          <rPr>
            <b/>
            <sz val="8"/>
            <color indexed="81"/>
            <rFont val="Segoe UI"/>
            <family val="2"/>
          </rPr>
          <t>Westphal Marco:</t>
        </r>
        <r>
          <rPr>
            <sz val="8"/>
            <color indexed="81"/>
            <rFont val="Segoe UI"/>
            <family val="2"/>
          </rPr>
          <t xml:space="preserve">
Überprüfung und ggf. Änderung durch Landkreis erfolgt.</t>
        </r>
      </text>
    </comment>
    <comment ref="BP8" authorId="0" shapeId="0" xr:uid="{F22AA284-7763-4B86-9C17-8A6E59899FB7}">
      <text>
        <r>
          <rPr>
            <b/>
            <sz val="8"/>
            <color indexed="81"/>
            <rFont val="Segoe UI"/>
            <family val="2"/>
          </rPr>
          <t>Westphal Marco:</t>
        </r>
        <r>
          <rPr>
            <sz val="8"/>
            <color indexed="81"/>
            <rFont val="Segoe UI"/>
            <family val="2"/>
          </rPr>
          <t xml:space="preserve">
Ergebnis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Westphal Marco</author>
    <author>Voigt</author>
  </authors>
  <commentList>
    <comment ref="AF4" authorId="0" shapeId="0" xr:uid="{1B53D60B-F043-41EE-9C35-3C5E2D83F8F5}">
      <text>
        <r>
          <rPr>
            <b/>
            <sz val="9"/>
            <color indexed="81"/>
            <rFont val="Tahoma"/>
            <family val="2"/>
          </rPr>
          <t>Westphal Marco:</t>
        </r>
        <r>
          <rPr>
            <sz val="9"/>
            <color indexed="81"/>
            <rFont val="Tahoma"/>
            <family val="2"/>
          </rPr>
          <t xml:space="preserve">
Liquide Mittel ergeben sich aus dem Kassenbestand, Bundesbankguthaben, Guthaben bei der Europäischen Zentralbank, Guthaben bei Kreditinstituten und Schecks</t>
        </r>
      </text>
    </comment>
    <comment ref="AJ4" authorId="0" shapeId="0" xr:uid="{265A6C49-2FAB-4547-B077-EA5234A367E0}">
      <text>
        <r>
          <rPr>
            <b/>
            <sz val="8"/>
            <color indexed="81"/>
            <rFont val="Segoe UI"/>
            <family val="2"/>
          </rPr>
          <t>Westphal Marco:</t>
        </r>
        <r>
          <rPr>
            <sz val="8"/>
            <color indexed="81"/>
            <rFont val="Segoe UI"/>
            <family val="2"/>
          </rPr>
          <t xml:space="preserve">
Als abundant werden Gemeinden bezeichnet, deren Steuerkraft über der Bedarfsmesszahl laut FAG M-V liegt. Diese Gemeinden erhalten somit keine Schlüsselzuweisungen nach dem FAG M-V.</t>
        </r>
      </text>
    </comment>
    <comment ref="BD4" authorId="0" shapeId="0" xr:uid="{BB503D84-C6A4-4F8E-891A-975F316DCD6D}">
      <text>
        <r>
          <rPr>
            <b/>
            <sz val="8"/>
            <color indexed="81"/>
            <rFont val="Segoe UI"/>
            <family val="2"/>
          </rPr>
          <t>Westphal Marco:</t>
        </r>
        <r>
          <rPr>
            <sz val="8"/>
            <color indexed="81"/>
            <rFont val="Segoe UI"/>
            <family val="2"/>
          </rPr>
          <t xml:space="preserve">
Daten aus gfronline:
http://download.laiv-mv.de/gfronline/2020/index.html</t>
        </r>
      </text>
    </comment>
    <comment ref="BG4" authorId="0" shapeId="0" xr:uid="{AC0F05F9-D963-4899-9ADA-3773BEB48691}">
      <text>
        <r>
          <rPr>
            <b/>
            <sz val="8"/>
            <color indexed="81"/>
            <rFont val="Segoe UI"/>
            <family val="2"/>
          </rPr>
          <t>Westphal Marco:</t>
        </r>
        <r>
          <rPr>
            <sz val="8"/>
            <color indexed="81"/>
            <rFont val="Segoe UI"/>
            <family val="2"/>
          </rPr>
          <t xml:space="preserve">
Daten aus gfronline:
http://download.laiv-mv.de/gfronline/2020/index.html</t>
        </r>
      </text>
    </comment>
    <comment ref="BS4" authorId="0" shapeId="0" xr:uid="{37EEB3D5-4B95-4735-869B-CE8AB02656DE}">
      <text>
        <r>
          <rPr>
            <b/>
            <sz val="8"/>
            <color indexed="81"/>
            <rFont val="Segoe UI"/>
            <family val="2"/>
          </rPr>
          <t>Westphal Marco:</t>
        </r>
        <r>
          <rPr>
            <sz val="8"/>
            <color indexed="81"/>
            <rFont val="Segoe UI"/>
            <family val="2"/>
          </rPr>
          <t xml:space="preserve">
Jahresbezogener Saldo der laufenden Ein- und Auszahlungen</t>
        </r>
      </text>
    </comment>
    <comment ref="BT4" authorId="0" shapeId="0" xr:uid="{F6614FF1-8234-4B52-B597-314BE458729F}">
      <text>
        <r>
          <rPr>
            <b/>
            <sz val="8"/>
            <color indexed="81"/>
            <rFont val="Segoe UI"/>
            <family val="2"/>
          </rPr>
          <t>Westphal Marco:</t>
        </r>
        <r>
          <rPr>
            <sz val="8"/>
            <color indexed="81"/>
            <rFont val="Segoe UI"/>
            <family val="2"/>
          </rPr>
          <t xml:space="preserve">
Jahresbezogener Saldo der laufenden Ein- und Auszahlungen</t>
        </r>
      </text>
    </comment>
    <comment ref="BU4" authorId="0" shapeId="0" xr:uid="{6227065D-D6DA-4016-AD88-FEC69F26EC6A}">
      <text>
        <r>
          <rPr>
            <b/>
            <sz val="8"/>
            <color indexed="81"/>
            <rFont val="Segoe UI"/>
            <family val="2"/>
          </rPr>
          <t>Westphal Marco:</t>
        </r>
        <r>
          <rPr>
            <sz val="8"/>
            <color indexed="81"/>
            <rFont val="Segoe UI"/>
            <family val="2"/>
          </rPr>
          <t xml:space="preserve">
Jahresbezogener Saldo der laufenden Ein- und Auszahlungen</t>
        </r>
      </text>
    </comment>
    <comment ref="BV4" authorId="0" shapeId="0" xr:uid="{F8F2B0E8-D8DB-4BB6-A99E-2D1902B20410}">
      <text>
        <r>
          <rPr>
            <b/>
            <sz val="8"/>
            <color indexed="81"/>
            <rFont val="Segoe UI"/>
            <family val="2"/>
          </rPr>
          <t>Westphal Marco:</t>
        </r>
        <r>
          <rPr>
            <sz val="8"/>
            <color indexed="81"/>
            <rFont val="Segoe UI"/>
            <family val="2"/>
          </rPr>
          <t xml:space="preserve">
Jahresbezogener Saldo der laufenden Ein- und Auszahlungen</t>
        </r>
      </text>
    </comment>
    <comment ref="BW4" authorId="0" shapeId="0" xr:uid="{C86CD1DB-B2BC-4EB1-9151-AA36D62D3715}">
      <text>
        <r>
          <rPr>
            <b/>
            <sz val="8"/>
            <color indexed="81"/>
            <rFont val="Segoe UI"/>
            <family val="2"/>
          </rPr>
          <t>Westphal Marco:</t>
        </r>
        <r>
          <rPr>
            <sz val="8"/>
            <color indexed="81"/>
            <rFont val="Segoe UI"/>
            <family val="2"/>
          </rPr>
          <t xml:space="preserve">
Jahresbezogener Saldo der laufenden Ein- und Auszahlungen</t>
        </r>
      </text>
    </comment>
    <comment ref="BQ9" authorId="1" shapeId="0" xr:uid="{FB5EC173-9D06-432A-8D5D-8E1A1F6BD266}">
      <text>
        <r>
          <rPr>
            <b/>
            <sz val="9"/>
            <color indexed="81"/>
            <rFont val="Segoe UI"/>
            <family val="2"/>
          </rPr>
          <t>Voigt:</t>
        </r>
        <r>
          <rPr>
            <sz val="9"/>
            <color indexed="81"/>
            <rFont val="Segoe UI"/>
            <family val="2"/>
          </rPr>
          <t xml:space="preserve">
Da offensichtlich bei den Gemeinden innerhalb des LK VR unterschiedlich verfahren wird, 
siehe z.B. Stadt Barth:
hier 7,4% Anteil freiwillige Leistungen an Aufwendungen = 64.390 € 
&gt; daraus folgt ein Aufwandsvolumen gesamt von ca. 870 T€ ,
 was für eine Stadt mit knapp 8.600 Ew jedoch kaum vorstellbar ist
werden wegen der damit fraglichen Vergleichbarkeit hier keine Angaben gemacht. 
Eine entsprechende (detaillierte) Aufstellung wird allerdings mit
den Haushaltsplänen und Jahresabschlüssen der Stadt Grimmen
ausgewiesen und kann nach Klärung der "Vergleichbarkeits-Problematik" nachgereicht werden.
</t>
        </r>
        <r>
          <rPr>
            <b/>
            <sz val="9"/>
            <color indexed="81"/>
            <rFont val="Segoe UI"/>
            <family val="2"/>
          </rPr>
          <t>Marco Westphal:</t>
        </r>
        <r>
          <rPr>
            <sz val="9"/>
            <color indexed="81"/>
            <rFont val="Segoe UI"/>
            <family val="2"/>
          </rPr>
          <t xml:space="preserve">
Hinsichtlich der Definition zu den freiwilligen Leistungen auf Gemeinde-Ebene haben sich die Gemeinden aus Sicht des Landkreises V-R an den Städte- und Gemeindetag zu wenden.
Hier sollte seitens der Gemeinden eine einheitliche Vorgehensweise angestrebt werden.
Bezüglich der Verwertung dieser Daten wird auf die Ausführungen im Haushaltsplan des Landkreises V-R unter Punkt 7 Kreisumlage verwiesen.</t>
        </r>
      </text>
    </comment>
    <comment ref="BR9" authorId="0" shapeId="0" xr:uid="{C1526E14-F18D-40E1-97BA-30B6E56AE175}">
      <text>
        <r>
          <rPr>
            <b/>
            <sz val="8"/>
            <color indexed="81"/>
            <rFont val="Segoe UI"/>
            <family val="2"/>
          </rPr>
          <t>Westphal Marco:</t>
        </r>
        <r>
          <rPr>
            <sz val="8"/>
            <color indexed="81"/>
            <rFont val="Segoe UI"/>
            <family val="2"/>
          </rPr>
          <t xml:space="preserve">
Mitteilung Stadt Grimmen: 
Bitte zwecks Vergleichbarkeit prüfen, welche Leistungen/Aufgaben als "freiwillige Leistungen" durch die Gemeinden bei der Meldung berücksichtigt werden. Siehe auch Telefonat mit Hr. Westphal am 16.06.2020
Ini der Stadt Grimmen sind folgende Leistungen als freiwillige Leistungen gelistet:
114.01 Jugend- und Vereinshaus
114.01 Sportforum
114.02 Baubetriebshof
119.01 Stabstelle Recht
252.01 Heimatmuseum
253.01 Tierpark
272.01 Bibliothek
281.01 Kulturförderung
331.01 Wohlfahrtpflege/Seniorenarbeit
362.01 Außerschulische Jugendarbeit
366.01 Öffentliche Spielplätze
421.01 Sportförderung
424.01 Kommunale Sportstätten
551.01 Öffentliches Grün
555.01 Kommunale Forstwirtschaft
571.01 Kommunale Wirtschaftsförderung
573.01 Allgemeine kommunale Einrichtungen
(Kulturhaus, Wasserturm, Veranstaltungszentrum, Marktwesen)</t>
        </r>
      </text>
    </comment>
    <comment ref="BX9" authorId="1" shapeId="0" xr:uid="{04CA191D-9E3D-4D46-B84E-020476EC21CC}">
      <text>
        <r>
          <rPr>
            <b/>
            <sz val="9"/>
            <color indexed="81"/>
            <rFont val="Segoe UI"/>
            <family val="2"/>
          </rPr>
          <t>Voigt:</t>
        </r>
        <r>
          <rPr>
            <sz val="9"/>
            <color indexed="81"/>
            <rFont val="Segoe UI"/>
            <family val="2"/>
          </rPr>
          <t xml:space="preserve">
Hier ist der Eintrag von EUR-Werten nicht möglich, siehe vordefinierte Auswahl 0 oder 1
daher folgend als Notiz:
2012 =  - 1.672.407
2013 =  - 1.873.098
2014 =  - 1.108.922
2015 =  -    959.666
2016 =        117.675
2017 =              ---0
2018 =              ---0
2019 =              ---0
2020 =              ---0</t>
        </r>
      </text>
    </comment>
    <comment ref="BU10" authorId="0" shapeId="0" xr:uid="{FCE4A8B7-8F76-4B26-A996-FAEFC32F7BC7}">
      <text>
        <r>
          <rPr>
            <b/>
            <sz val="8"/>
            <color indexed="81"/>
            <rFont val="Segoe UI"/>
            <family val="2"/>
          </rPr>
          <t>Westphal Marco:</t>
        </r>
        <r>
          <rPr>
            <sz val="8"/>
            <color indexed="81"/>
            <rFont val="Segoe UI"/>
            <family val="2"/>
          </rPr>
          <t xml:space="preserve">
Änderung auf Grund Übersicht IM zu § 27 FAG M-V mit Stand 03.03.2021</t>
        </r>
      </text>
    </comment>
    <comment ref="BW10" authorId="0" shapeId="0" xr:uid="{70555129-8D1F-42E1-BFBA-5F66EB031C11}">
      <text>
        <r>
          <rPr>
            <b/>
            <sz val="8"/>
            <color indexed="81"/>
            <rFont val="Segoe UI"/>
            <family val="2"/>
          </rPr>
          <t>Westphal Marco:</t>
        </r>
        <r>
          <rPr>
            <sz val="8"/>
            <color indexed="81"/>
            <rFont val="Segoe UI"/>
            <family val="2"/>
          </rPr>
          <t xml:space="preserve">
Änderung auf Grund Übersicht IM zu § 27 FAG M-V mit Stand 03.03.2021</t>
        </r>
      </text>
    </comment>
    <comment ref="AS11" authorId="0" shapeId="0" xr:uid="{A94B4608-3176-4761-9764-F8FF8EB09854}">
      <text>
        <r>
          <rPr>
            <b/>
            <sz val="8"/>
            <color indexed="81"/>
            <rFont val="Segoe UI"/>
            <family val="2"/>
          </rPr>
          <t>Westphal Marco:</t>
        </r>
        <r>
          <rPr>
            <sz val="8"/>
            <color indexed="81"/>
            <rFont val="Segoe UI"/>
            <family val="2"/>
          </rPr>
          <t xml:space="preserve">
Zuweisung nach § 27 Abs. 1 FAG M-V für das HHJ 2019</t>
        </r>
      </text>
    </comment>
    <comment ref="BS12" authorId="0" shapeId="0" xr:uid="{4EDCEA4B-79A8-4F0E-8761-36303A70EE45}">
      <text>
        <r>
          <rPr>
            <b/>
            <sz val="8"/>
            <color indexed="81"/>
            <rFont val="Segoe UI"/>
            <family val="2"/>
          </rPr>
          <t>Westphal Marco:</t>
        </r>
        <r>
          <rPr>
            <sz val="8"/>
            <color indexed="81"/>
            <rFont val="Segoe UI"/>
            <family val="2"/>
          </rPr>
          <t xml:space="preserve">
Änderung auf Grund Übersicht IM zu § 27 FAG M-V mit Stand 03.03.2021</t>
        </r>
      </text>
    </comment>
    <comment ref="BT12" authorId="0" shapeId="0" xr:uid="{2E84AEEC-86AC-48F4-880F-92C43BA51EAB}">
      <text>
        <r>
          <rPr>
            <b/>
            <sz val="8"/>
            <color indexed="81"/>
            <rFont val="Segoe UI"/>
            <family val="2"/>
          </rPr>
          <t>Westphal Marco:</t>
        </r>
        <r>
          <rPr>
            <sz val="8"/>
            <color indexed="81"/>
            <rFont val="Segoe UI"/>
            <family val="2"/>
          </rPr>
          <t xml:space="preserve">
Änderung auf Grund Übersicht IM zu § 27 FAG M-V mit Stand 03.03.2021</t>
        </r>
      </text>
    </comment>
    <comment ref="BV12" authorId="0" shapeId="0" xr:uid="{1985677A-6381-49A6-99AD-31AF3C841112}">
      <text>
        <r>
          <rPr>
            <b/>
            <sz val="8"/>
            <color indexed="81"/>
            <rFont val="Segoe UI"/>
            <family val="2"/>
          </rPr>
          <t>Westphal Marco:</t>
        </r>
        <r>
          <rPr>
            <sz val="8"/>
            <color indexed="81"/>
            <rFont val="Segoe UI"/>
            <family val="2"/>
          </rPr>
          <t xml:space="preserve">
Änderung auf Grund Übersicht IM zu § 27 FAG M-V mit Stand 03.03.2021</t>
        </r>
      </text>
    </comment>
    <comment ref="BS13" authorId="0" shapeId="0" xr:uid="{60A1AA28-17B6-4583-A73C-611361B4858E}">
      <text>
        <r>
          <rPr>
            <b/>
            <sz val="8"/>
            <color indexed="81"/>
            <rFont val="Segoe UI"/>
            <family val="2"/>
          </rPr>
          <t>Westphal Marco:</t>
        </r>
        <r>
          <rPr>
            <sz val="8"/>
            <color indexed="81"/>
            <rFont val="Segoe UI"/>
            <family val="2"/>
          </rPr>
          <t xml:space="preserve">
Änderung auf Grund Übersicht IM zu § 27 FAG M-V mit Stand 03.03.2021</t>
        </r>
      </text>
    </comment>
    <comment ref="BT13" authorId="0" shapeId="0" xr:uid="{C31AB805-82BA-4850-8D22-337FC6C3D594}">
      <text>
        <r>
          <rPr>
            <b/>
            <sz val="8"/>
            <color indexed="81"/>
            <rFont val="Segoe UI"/>
            <family val="2"/>
          </rPr>
          <t>Westphal Marco:</t>
        </r>
        <r>
          <rPr>
            <sz val="8"/>
            <color indexed="81"/>
            <rFont val="Segoe UI"/>
            <family val="2"/>
          </rPr>
          <t xml:space="preserve">
Änderung auf Grund Übersicht IM zu § 27 FAG M-V mit Stand 03.03.2021</t>
        </r>
      </text>
    </comment>
    <comment ref="BW14" authorId="0" shapeId="0" xr:uid="{65290B1E-9E59-42D7-A2E4-A7E7A4DC6F1B}">
      <text>
        <r>
          <rPr>
            <b/>
            <sz val="8"/>
            <color indexed="81"/>
            <rFont val="Segoe UI"/>
            <family val="2"/>
          </rPr>
          <t>Westphal Marco:</t>
        </r>
        <r>
          <rPr>
            <sz val="8"/>
            <color indexed="81"/>
            <rFont val="Segoe UI"/>
            <family val="2"/>
          </rPr>
          <t xml:space="preserve">
Änderung auf Grund Übersicht IM zu § 27 FAG M-V mit Stand 03.03.2021</t>
        </r>
      </text>
    </comment>
    <comment ref="BS15" authorId="0" shapeId="0" xr:uid="{30D5CC5C-3031-4E55-A75D-EE362F72CE57}">
      <text>
        <r>
          <rPr>
            <b/>
            <sz val="8"/>
            <color indexed="81"/>
            <rFont val="Segoe UI"/>
            <family val="2"/>
          </rPr>
          <t>Westphal Marco:</t>
        </r>
        <r>
          <rPr>
            <sz val="8"/>
            <color indexed="81"/>
            <rFont val="Segoe UI"/>
            <family val="2"/>
          </rPr>
          <t xml:space="preserve">
Änderung auf Grund Übersicht IM zu § 27 FAG M-V mit Stand 03.03.2021</t>
        </r>
      </text>
    </comment>
    <comment ref="BU15" authorId="0" shapeId="0" xr:uid="{A5A3D0EE-E7A2-4074-ADCC-6AC0932E5895}">
      <text>
        <r>
          <rPr>
            <b/>
            <sz val="8"/>
            <color indexed="81"/>
            <rFont val="Segoe UI"/>
            <family val="2"/>
          </rPr>
          <t>Westphal Marco:</t>
        </r>
        <r>
          <rPr>
            <sz val="8"/>
            <color indexed="81"/>
            <rFont val="Segoe UI"/>
            <family val="2"/>
          </rPr>
          <t xml:space="preserve">
Änderung auf Grund Übersicht IM zu § 27 FAG M-V mit Stand 03.03.2021</t>
        </r>
      </text>
    </comment>
    <comment ref="CN15" authorId="0" shapeId="0" xr:uid="{0998A59A-8988-49CE-877F-6D3E1944D39E}">
      <text>
        <r>
          <rPr>
            <b/>
            <sz val="8"/>
            <color indexed="81"/>
            <rFont val="Segoe UI"/>
            <family val="2"/>
          </rPr>
          <t>Westphal Marco:</t>
        </r>
        <r>
          <rPr>
            <sz val="8"/>
            <color indexed="81"/>
            <rFont val="Segoe UI"/>
            <family val="2"/>
          </rPr>
          <t xml:space="preserve">
Mitteiliung Amt; Frau Bosse, vom 11.11.2021</t>
        </r>
      </text>
    </comment>
    <comment ref="CO15" authorId="0" shapeId="0" xr:uid="{9FC446D5-B0FA-4118-93AD-BBB5F324A28F}">
      <text>
        <r>
          <rPr>
            <b/>
            <sz val="8"/>
            <color indexed="81"/>
            <rFont val="Segoe UI"/>
            <family val="2"/>
          </rPr>
          <t>Westphal Marco:</t>
        </r>
        <r>
          <rPr>
            <sz val="8"/>
            <color indexed="81"/>
            <rFont val="Segoe UI"/>
            <family val="2"/>
          </rPr>
          <t xml:space="preserve">
Mitteiliung Amt; Frau Bosse, vom 11.11.2021</t>
        </r>
      </text>
    </comment>
    <comment ref="BT18" authorId="0" shapeId="0" xr:uid="{083CFE7F-6211-453E-BC40-F07382AD5DA2}">
      <text>
        <r>
          <rPr>
            <b/>
            <sz val="8"/>
            <color indexed="81"/>
            <rFont val="Segoe UI"/>
            <family val="2"/>
          </rPr>
          <t>Westphal Marco:</t>
        </r>
        <r>
          <rPr>
            <sz val="8"/>
            <color indexed="81"/>
            <rFont val="Segoe UI"/>
            <family val="2"/>
          </rPr>
          <t xml:space="preserve">
Änderung auf Grund Übersicht IM zu § 27 FAG M-V mit Stand 03.03.2021</t>
        </r>
      </text>
    </comment>
    <comment ref="BS19" authorId="0" shapeId="0" xr:uid="{DC128867-D9DC-485F-BBC6-82D3653DC1C0}">
      <text>
        <r>
          <rPr>
            <b/>
            <sz val="8"/>
            <color indexed="81"/>
            <rFont val="Segoe UI"/>
            <family val="2"/>
          </rPr>
          <t>Westphal Marco:</t>
        </r>
        <r>
          <rPr>
            <sz val="8"/>
            <color indexed="81"/>
            <rFont val="Segoe UI"/>
            <family val="2"/>
          </rPr>
          <t xml:space="preserve">
Änderung auf Grund Übersicht IM zu § 27 FAG M-V mit Stand 03.03.2021</t>
        </r>
      </text>
    </comment>
    <comment ref="BT19" authorId="0" shapeId="0" xr:uid="{F4C6732C-72B1-4D7E-A758-58D2CD8F67B1}">
      <text>
        <r>
          <rPr>
            <b/>
            <sz val="8"/>
            <color indexed="81"/>
            <rFont val="Segoe UI"/>
            <family val="2"/>
          </rPr>
          <t>Westphal Marco:</t>
        </r>
        <r>
          <rPr>
            <sz val="8"/>
            <color indexed="81"/>
            <rFont val="Segoe UI"/>
            <family val="2"/>
          </rPr>
          <t xml:space="preserve">
Änderung auf Grund Übersicht IM zu § 27 FAG M-V mit Stand 03.03.2021</t>
        </r>
      </text>
    </comment>
    <comment ref="AF21" authorId="0" shapeId="0" xr:uid="{6014BD79-369F-450A-A727-39D28DFB93E5}">
      <text>
        <r>
          <rPr>
            <b/>
            <sz val="8"/>
            <color indexed="81"/>
            <rFont val="Segoe UI"/>
            <family val="2"/>
          </rPr>
          <t>Westphal Marco:</t>
        </r>
        <r>
          <rPr>
            <sz val="8"/>
            <color indexed="81"/>
            <rFont val="Segoe UI"/>
            <family val="2"/>
          </rPr>
          <t xml:space="preserve">
Angabe durch Kommune: 6.932.521,00 EUR. Dies entspricht dem Wert in Spalte 18, sodass der Wert in Spalte 17 durch Landkreis geändert wurde.</t>
        </r>
      </text>
    </comment>
    <comment ref="BV21" authorId="0" shapeId="0" xr:uid="{781C1B8F-5F56-4F07-B07E-E262549DCAF7}">
      <text>
        <r>
          <rPr>
            <b/>
            <sz val="8"/>
            <color indexed="81"/>
            <rFont val="Segoe UI"/>
            <family val="2"/>
          </rPr>
          <t>Westphal Marco:</t>
        </r>
        <r>
          <rPr>
            <sz val="8"/>
            <color indexed="81"/>
            <rFont val="Segoe UI"/>
            <family val="2"/>
          </rPr>
          <t xml:space="preserve">
Änderung auf Grund Übersicht IM zu § 27 FAG M-V mit Stand 03.03.2021</t>
        </r>
      </text>
    </comment>
    <comment ref="BV24" authorId="0" shapeId="0" xr:uid="{7DC0CFAE-C30B-45BC-ADB4-D27AEB5D7A7F}">
      <text>
        <r>
          <rPr>
            <b/>
            <sz val="8"/>
            <color indexed="81"/>
            <rFont val="Segoe UI"/>
            <family val="2"/>
          </rPr>
          <t>Westphal Marco:</t>
        </r>
        <r>
          <rPr>
            <sz val="8"/>
            <color indexed="81"/>
            <rFont val="Segoe UI"/>
            <family val="2"/>
          </rPr>
          <t xml:space="preserve">
Änderung auf Grund Übersicht IM zu § 27 FAG M-V mit Stand 03.03.2021</t>
        </r>
      </text>
    </comment>
    <comment ref="AS26" authorId="0" shapeId="0" xr:uid="{7D2BED5E-8AA4-4034-832A-513AB1465BE4}">
      <text>
        <r>
          <rPr>
            <b/>
            <sz val="8"/>
            <color indexed="81"/>
            <rFont val="Segoe UI"/>
            <family val="2"/>
          </rPr>
          <t>Westphal Marco:</t>
        </r>
        <r>
          <rPr>
            <sz val="8"/>
            <color indexed="81"/>
            <rFont val="Segoe UI"/>
            <family val="2"/>
          </rPr>
          <t xml:space="preserve">
Zuweisung nach § 27 Abs. 2 FAG M-V für das HHJ 2019</t>
        </r>
      </text>
    </comment>
    <comment ref="AH36" authorId="0" shapeId="0" xr:uid="{C663374F-97DD-4505-8205-06536E5E2E2A}">
      <text>
        <r>
          <rPr>
            <b/>
            <sz val="8"/>
            <color indexed="81"/>
            <rFont val="Segoe UI"/>
            <family val="2"/>
          </rPr>
          <t>Westphal Marco:</t>
        </r>
        <r>
          <rPr>
            <sz val="8"/>
            <color indexed="81"/>
            <rFont val="Segoe UI"/>
            <family val="2"/>
          </rPr>
          <t xml:space="preserve">
Wert wurde zuvor als negativer Werte in der Spalte 17 eingetragen. Durch Landkreis angepasst.</t>
        </r>
      </text>
    </comment>
    <comment ref="AS36" authorId="0" shapeId="0" xr:uid="{4EE34F80-0AD5-4B73-AD7B-15902569F5D2}">
      <text>
        <r>
          <rPr>
            <b/>
            <sz val="8"/>
            <color indexed="81"/>
            <rFont val="Segoe UI"/>
            <family val="2"/>
          </rPr>
          <t>Westphal Marco:</t>
        </r>
        <r>
          <rPr>
            <sz val="8"/>
            <color indexed="81"/>
            <rFont val="Segoe UI"/>
            <family val="2"/>
          </rPr>
          <t xml:space="preserve">
Zuweisung nach § 27 Abs. 1 FAG M-V vom 30.10.2020 für das HHJ 2019</t>
        </r>
      </text>
    </comment>
    <comment ref="AS37" authorId="0" shapeId="0" xr:uid="{47B5F04A-D69E-46A5-A7D6-9C9B90A63587}">
      <text>
        <r>
          <rPr>
            <b/>
            <sz val="8"/>
            <color indexed="81"/>
            <rFont val="Segoe UI"/>
            <family val="2"/>
          </rPr>
          <t>Westphal Marco:</t>
        </r>
        <r>
          <rPr>
            <sz val="8"/>
            <color indexed="81"/>
            <rFont val="Segoe UI"/>
            <family val="2"/>
          </rPr>
          <t xml:space="preserve">
Zuweisung nach § 27 Abs. 2 FAG M-V für das HHJ 2019</t>
        </r>
      </text>
    </comment>
    <comment ref="AH40" authorId="0" shapeId="0" xr:uid="{219C7E8E-F2F7-4266-9D56-264FA85C6B80}">
      <text>
        <r>
          <rPr>
            <b/>
            <sz val="8"/>
            <color indexed="81"/>
            <rFont val="Segoe UI"/>
            <family val="2"/>
          </rPr>
          <t>Westphal Marco:</t>
        </r>
        <r>
          <rPr>
            <sz val="8"/>
            <color indexed="81"/>
            <rFont val="Segoe UI"/>
            <family val="2"/>
          </rPr>
          <t xml:space="preserve">
Wert wurde zuvor als negativer Werte in der Spalte 17 eingetragen. Durch Landkreis angepasst.</t>
        </r>
      </text>
    </comment>
    <comment ref="AS40" authorId="0" shapeId="0" xr:uid="{9345D397-B84A-4EDA-8AD8-19D92EABF068}">
      <text>
        <r>
          <rPr>
            <b/>
            <sz val="8"/>
            <color indexed="81"/>
            <rFont val="Segoe UI"/>
            <family val="2"/>
          </rPr>
          <t>Westphal Marco:</t>
        </r>
        <r>
          <rPr>
            <sz val="8"/>
            <color indexed="81"/>
            <rFont val="Segoe UI"/>
            <family val="2"/>
          </rPr>
          <t xml:space="preserve">
Zuweisung nach § 27 Abs. 1 FAG M-V für das HHJ 2019</t>
        </r>
      </text>
    </comment>
    <comment ref="AH48" authorId="0" shapeId="0" xr:uid="{88CE5DDA-B8B6-4D6E-9A45-81CB3424F8D9}">
      <text>
        <r>
          <rPr>
            <b/>
            <sz val="8"/>
            <color indexed="81"/>
            <rFont val="Segoe UI"/>
            <family val="2"/>
          </rPr>
          <t xml:space="preserve">Westphal Marco:
</t>
        </r>
        <r>
          <rPr>
            <sz val="8"/>
            <color indexed="81"/>
            <rFont val="Segoe UI"/>
            <family val="2"/>
          </rPr>
          <t>Wert wurde zuvor als negativer Werte in der Spalte 17 eingetragen. Durch Landkreis angepasst.</t>
        </r>
      </text>
    </comment>
    <comment ref="AS48" authorId="0" shapeId="0" xr:uid="{46CE2E1F-F327-4A0E-BB5A-FEE2AEC60EC7}">
      <text>
        <r>
          <rPr>
            <b/>
            <sz val="8"/>
            <color indexed="81"/>
            <rFont val="Segoe UI"/>
            <family val="2"/>
          </rPr>
          <t>Westphal Marco:</t>
        </r>
        <r>
          <rPr>
            <sz val="8"/>
            <color indexed="81"/>
            <rFont val="Segoe UI"/>
            <family val="2"/>
          </rPr>
          <t xml:space="preserve">
Zuweisung nach § 27 Abs. 2 FAG M-V für das HHJ 2019</t>
        </r>
      </text>
    </comment>
    <comment ref="AS49" authorId="0" shapeId="0" xr:uid="{CBF18642-9C61-403D-BF89-720125A509FF}">
      <text>
        <r>
          <rPr>
            <b/>
            <sz val="8"/>
            <color indexed="81"/>
            <rFont val="Segoe UI"/>
            <family val="2"/>
          </rPr>
          <t>Westphal Marco:</t>
        </r>
        <r>
          <rPr>
            <sz val="8"/>
            <color indexed="81"/>
            <rFont val="Segoe UI"/>
            <family val="2"/>
          </rPr>
          <t xml:space="preserve">
Zuweisung nach § 27 Abs. 1 FAG M-V für das HHJ 2019</t>
        </r>
      </text>
    </comment>
    <comment ref="BU50" authorId="0" shapeId="0" xr:uid="{C3B3E27C-7E64-4542-9E61-20EC7C88E7E1}">
      <text>
        <r>
          <rPr>
            <b/>
            <sz val="8"/>
            <color indexed="81"/>
            <rFont val="Segoe UI"/>
            <family val="2"/>
          </rPr>
          <t>Westphal Marco:</t>
        </r>
        <r>
          <rPr>
            <sz val="8"/>
            <color indexed="81"/>
            <rFont val="Segoe UI"/>
            <family val="2"/>
          </rPr>
          <t xml:space="preserve">
Änderung auf Grund Übersicht IM zu § 27 FAG M-V mit Stand 03.03.2021</t>
        </r>
      </text>
    </comment>
    <comment ref="AH51" authorId="0" shapeId="0" xr:uid="{EE1066BA-5DE9-44B5-AC3C-1B84ED90F049}">
      <text>
        <r>
          <rPr>
            <b/>
            <sz val="8"/>
            <color indexed="81"/>
            <rFont val="Segoe UI"/>
            <family val="2"/>
          </rPr>
          <t>Westphal Marco:</t>
        </r>
        <r>
          <rPr>
            <sz val="8"/>
            <color indexed="81"/>
            <rFont val="Segoe UI"/>
            <family val="2"/>
          </rPr>
          <t xml:space="preserve">
Wert wurde zuvor als negativer Werte in der Spalte 17 eingetragen. Durch Landkreis angepasst.</t>
        </r>
      </text>
    </comment>
    <comment ref="AS51" authorId="0" shapeId="0" xr:uid="{5721659A-F09E-4B50-B279-3BACD7BAAC5B}">
      <text>
        <r>
          <rPr>
            <b/>
            <sz val="8"/>
            <color indexed="81"/>
            <rFont val="Segoe UI"/>
            <family val="2"/>
          </rPr>
          <t>Westphal Marco:</t>
        </r>
        <r>
          <rPr>
            <sz val="8"/>
            <color indexed="81"/>
            <rFont val="Segoe UI"/>
            <family val="2"/>
          </rPr>
          <t xml:space="preserve">
Zuweisung nach § 27 Abs. 1 FAG M-V für das HHJ 2019</t>
        </r>
      </text>
    </comment>
    <comment ref="AS52" authorId="0" shapeId="0" xr:uid="{A89F4506-1833-413F-9077-B9E368F2CF20}">
      <text>
        <r>
          <rPr>
            <b/>
            <sz val="8"/>
            <color indexed="81"/>
            <rFont val="Segoe UI"/>
            <family val="2"/>
          </rPr>
          <t>Westphal Marco:</t>
        </r>
        <r>
          <rPr>
            <sz val="8"/>
            <color indexed="81"/>
            <rFont val="Segoe UI"/>
            <family val="2"/>
          </rPr>
          <t xml:space="preserve">
Zuweisung nach § 27 Abs. 1 FAG M-V für das HHJ 2019</t>
        </r>
      </text>
    </comment>
    <comment ref="AS53" authorId="0" shapeId="0" xr:uid="{69C3E484-E2C1-4166-9889-C17FD4C8BF05}">
      <text>
        <r>
          <rPr>
            <b/>
            <sz val="8"/>
            <color indexed="81"/>
            <rFont val="Segoe UI"/>
            <family val="2"/>
          </rPr>
          <t>Westphal Marco:</t>
        </r>
        <r>
          <rPr>
            <sz val="8"/>
            <color indexed="81"/>
            <rFont val="Segoe UI"/>
            <family val="2"/>
          </rPr>
          <t xml:space="preserve">
Zuweisung nach § 27 Abs. 1 FAG M-V für das HHJ 2019</t>
        </r>
      </text>
    </comment>
    <comment ref="BS55" authorId="0" shapeId="0" xr:uid="{45B7A955-4FBA-42A7-A194-4D89F1689F10}">
      <text>
        <r>
          <rPr>
            <b/>
            <sz val="8"/>
            <color indexed="81"/>
            <rFont val="Segoe UI"/>
            <family val="2"/>
          </rPr>
          <t>Westphal Marco:</t>
        </r>
        <r>
          <rPr>
            <sz val="8"/>
            <color indexed="81"/>
            <rFont val="Segoe UI"/>
            <family val="2"/>
          </rPr>
          <t xml:space="preserve">
Änderung auf Grund Übersicht IM zu § 27 FAG M-V mit Stand 03.03.2021</t>
        </r>
      </text>
    </comment>
    <comment ref="BV55" authorId="0" shapeId="0" xr:uid="{63EE4D3A-2FEA-4C10-8899-DB2397A6141D}">
      <text>
        <r>
          <rPr>
            <b/>
            <sz val="8"/>
            <color indexed="81"/>
            <rFont val="Segoe UI"/>
            <family val="2"/>
          </rPr>
          <t>Westphal Marco:</t>
        </r>
        <r>
          <rPr>
            <sz val="8"/>
            <color indexed="81"/>
            <rFont val="Segoe UI"/>
            <family val="2"/>
          </rPr>
          <t xml:space="preserve">
Änderung auf Grund Übersicht IM zu § 27 FAG M-V mit Stand 03.03.2021</t>
        </r>
      </text>
    </comment>
    <comment ref="AS56" authorId="0" shapeId="0" xr:uid="{5F3B685A-F953-444C-8143-F8DA444EE81F}">
      <text>
        <r>
          <rPr>
            <b/>
            <sz val="8"/>
            <color indexed="81"/>
            <rFont val="Segoe UI"/>
            <family val="2"/>
          </rPr>
          <t>Westphal Marco:</t>
        </r>
        <r>
          <rPr>
            <sz val="8"/>
            <color indexed="81"/>
            <rFont val="Segoe UI"/>
            <family val="2"/>
          </rPr>
          <t xml:space="preserve">
Zuweisung nach § 27 Abs. 1 FAG M-V für das HHJ 2019</t>
        </r>
      </text>
    </comment>
    <comment ref="BS56" authorId="0" shapeId="0" xr:uid="{6244F4C3-C0E0-4BEC-A181-3CC0F3DD2570}">
      <text>
        <r>
          <rPr>
            <b/>
            <sz val="8"/>
            <color indexed="81"/>
            <rFont val="Segoe UI"/>
            <family val="2"/>
          </rPr>
          <t>Westphal Marco:</t>
        </r>
        <r>
          <rPr>
            <sz val="8"/>
            <color indexed="81"/>
            <rFont val="Segoe UI"/>
            <family val="2"/>
          </rPr>
          <t xml:space="preserve">
Nachfrage notwendig</t>
        </r>
      </text>
    </comment>
    <comment ref="BV56" authorId="0" shapeId="0" xr:uid="{D42B995C-BC4A-4BEE-9E00-C869B94846AF}">
      <text>
        <r>
          <rPr>
            <b/>
            <sz val="8"/>
            <color indexed="81"/>
            <rFont val="Segoe UI"/>
            <family val="2"/>
          </rPr>
          <t>Westphal Marco:</t>
        </r>
        <r>
          <rPr>
            <sz val="8"/>
            <color indexed="81"/>
            <rFont val="Segoe UI"/>
            <family val="2"/>
          </rPr>
          <t xml:space="preserve">
Änderung auf Grund Übersicht IM zu § 27 FAG M-V mit Stand 03.03.2021</t>
        </r>
      </text>
    </comment>
    <comment ref="AH58" authorId="0" shapeId="0" xr:uid="{C32F1AD4-8A49-41E6-AA14-20388362631F}">
      <text>
        <r>
          <rPr>
            <b/>
            <sz val="8"/>
            <color indexed="81"/>
            <rFont val="Segoe UI"/>
            <family val="2"/>
          </rPr>
          <t>Westphal Marco:</t>
        </r>
        <r>
          <rPr>
            <sz val="8"/>
            <color indexed="81"/>
            <rFont val="Segoe UI"/>
            <family val="2"/>
          </rPr>
          <t xml:space="preserve">
Vorzeichen geändert</t>
        </r>
      </text>
    </comment>
    <comment ref="AS58" authorId="0" shapeId="0" xr:uid="{67AF0CD2-C1AE-4365-9B55-28E9C35A959D}">
      <text>
        <r>
          <rPr>
            <b/>
            <sz val="8"/>
            <color indexed="81"/>
            <rFont val="Segoe UI"/>
            <family val="2"/>
          </rPr>
          <t>Westphal Marco:</t>
        </r>
        <r>
          <rPr>
            <sz val="8"/>
            <color indexed="81"/>
            <rFont val="Segoe UI"/>
            <family val="2"/>
          </rPr>
          <t xml:space="preserve">
Zuweisung nach § 27 Abs. 2 FAG M-V vom 16.09.2020 für das HHJ 2019</t>
        </r>
      </text>
    </comment>
    <comment ref="AS66" authorId="0" shapeId="0" xr:uid="{EBD9FAB1-1DF9-4619-BF90-F6D4E4BD8625}">
      <text>
        <r>
          <rPr>
            <b/>
            <sz val="8"/>
            <color indexed="81"/>
            <rFont val="Segoe UI"/>
            <family val="2"/>
          </rPr>
          <t>Westphal Marco:</t>
        </r>
        <r>
          <rPr>
            <sz val="8"/>
            <color indexed="81"/>
            <rFont val="Segoe UI"/>
            <family val="2"/>
          </rPr>
          <t xml:space="preserve">
Zuweisung nach § 27 Abs. 2 FAG M-V vom 09.11.2020 für das HHJ 2019</t>
        </r>
      </text>
    </comment>
    <comment ref="BW68" authorId="0" shapeId="0" xr:uid="{5375574A-80EB-4FE9-B0DB-DB7AD1E19D03}">
      <text>
        <r>
          <rPr>
            <b/>
            <sz val="8"/>
            <color indexed="81"/>
            <rFont val="Segoe UI"/>
            <family val="2"/>
          </rPr>
          <t>Westphal Marco:</t>
        </r>
        <r>
          <rPr>
            <sz val="8"/>
            <color indexed="81"/>
            <rFont val="Segoe UI"/>
            <family val="2"/>
          </rPr>
          <t xml:space="preserve">
Änderung auf Grund Übersicht IM zu § 27 FAG M-V mit Stand 03.03.2021</t>
        </r>
      </text>
    </comment>
    <comment ref="S70" authorId="0" shapeId="0" xr:uid="{F2BE7246-1489-47CD-9804-3E4B595E03DB}">
      <text>
        <r>
          <rPr>
            <b/>
            <sz val="8"/>
            <color indexed="81"/>
            <rFont val="Segoe UI"/>
            <family val="2"/>
          </rPr>
          <t>Westphal Marco:</t>
        </r>
        <r>
          <rPr>
            <sz val="8"/>
            <color indexed="81"/>
            <rFont val="Segoe UI"/>
            <family val="2"/>
          </rPr>
          <t xml:space="preserve">
Änderung auf Grund Übersicht IM zu § 27 FAG M-V mit Stand 03.03.2021 vorgenommen, da negativer Vortrag nicht nachvollzehbar.</t>
        </r>
      </text>
    </comment>
    <comment ref="S71" authorId="0" shapeId="0" xr:uid="{F271AD47-0650-4DE8-85A1-FEA62DE0805A}">
      <text>
        <r>
          <rPr>
            <b/>
            <sz val="8"/>
            <color indexed="81"/>
            <rFont val="Segoe UI"/>
            <family val="2"/>
          </rPr>
          <t>Westphal Marco:</t>
        </r>
        <r>
          <rPr>
            <sz val="8"/>
            <color indexed="81"/>
            <rFont val="Segoe UI"/>
            <family val="2"/>
          </rPr>
          <t xml:space="preserve">
Änderung auf Grund Übersicht IM zu § 27 FAG M-V mit Stand 03.03.2021 vorgenommen, da negativer Vortrag nicht nachvollzehbar.</t>
        </r>
      </text>
    </comment>
    <comment ref="AH71" authorId="0" shapeId="0" xr:uid="{A06DA45D-301D-49E7-937C-B531DE3C7FB5}">
      <text>
        <r>
          <rPr>
            <b/>
            <sz val="8"/>
            <color indexed="81"/>
            <rFont val="Segoe UI"/>
            <family val="2"/>
          </rPr>
          <t>Westphal Marco:</t>
        </r>
        <r>
          <rPr>
            <sz val="8"/>
            <color indexed="81"/>
            <rFont val="Segoe UI"/>
            <family val="2"/>
          </rPr>
          <t xml:space="preserve">
Wert wurde zuvor als negativer Werte in der Spalte 17 eingetragen. Durch Landkreis angepasst.</t>
        </r>
      </text>
    </comment>
    <comment ref="AS71" authorId="0" shapeId="0" xr:uid="{B32ED879-9C75-4DF5-AED7-FF00669E117F}">
      <text>
        <r>
          <rPr>
            <b/>
            <sz val="8"/>
            <color indexed="81"/>
            <rFont val="Segoe UI"/>
            <family val="2"/>
          </rPr>
          <t>Westphal Marco:</t>
        </r>
        <r>
          <rPr>
            <sz val="8"/>
            <color indexed="81"/>
            <rFont val="Segoe UI"/>
            <family val="2"/>
          </rPr>
          <t xml:space="preserve">
Zuweisung nach § 27 Abs. 1 FAG M-V für das HHJ 2019</t>
        </r>
      </text>
    </comment>
    <comment ref="BW72" authorId="0" shapeId="0" xr:uid="{67E5795F-B547-475B-AAFB-113FEE4C43B9}">
      <text>
        <r>
          <rPr>
            <b/>
            <sz val="8"/>
            <color indexed="81"/>
            <rFont val="Segoe UI"/>
            <family val="2"/>
          </rPr>
          <t>Westphal Marco:</t>
        </r>
        <r>
          <rPr>
            <sz val="8"/>
            <color indexed="81"/>
            <rFont val="Segoe UI"/>
            <family val="2"/>
          </rPr>
          <t xml:space="preserve">
Änderung auf Grund Übersicht IM zu § 27 FAG M-V mit Stand 03.03.2021</t>
        </r>
      </text>
    </comment>
    <comment ref="S73" authorId="0" shapeId="0" xr:uid="{B093EE71-0EAE-499A-A926-5A65B10FE8CC}">
      <text>
        <r>
          <rPr>
            <b/>
            <sz val="8"/>
            <color indexed="81"/>
            <rFont val="Segoe UI"/>
            <family val="2"/>
          </rPr>
          <t>Westphal Marco:</t>
        </r>
        <r>
          <rPr>
            <sz val="8"/>
            <color indexed="81"/>
            <rFont val="Segoe UI"/>
            <family val="2"/>
          </rPr>
          <t xml:space="preserve">
Änderung auf Grund Übersicht IM zu § 27 FAG M-V mit Stand 03.03.2021 vorgenommen, da negativer Vortrag nicht nachvollzehbar.</t>
        </r>
      </text>
    </comment>
    <comment ref="BV74" authorId="0" shapeId="0" xr:uid="{C7BA44A9-33D1-4E41-B404-8343DAC178CF}">
      <text>
        <r>
          <rPr>
            <b/>
            <sz val="8"/>
            <color indexed="81"/>
            <rFont val="Segoe UI"/>
            <family val="2"/>
          </rPr>
          <t>Westphal Marco:</t>
        </r>
        <r>
          <rPr>
            <sz val="8"/>
            <color indexed="81"/>
            <rFont val="Segoe UI"/>
            <family val="2"/>
          </rPr>
          <t xml:space="preserve">
Änderung auf Grund Übersicht IM zu § 27 FAG M-V mit Stand 03.03.2021</t>
        </r>
      </text>
    </comment>
    <comment ref="BW74" authorId="0" shapeId="0" xr:uid="{1F1405D6-BF90-4E07-B847-A6FA8808195A}">
      <text>
        <r>
          <rPr>
            <b/>
            <sz val="8"/>
            <color indexed="81"/>
            <rFont val="Segoe UI"/>
            <family val="2"/>
          </rPr>
          <t>Westphal Marco:</t>
        </r>
        <r>
          <rPr>
            <sz val="8"/>
            <color indexed="81"/>
            <rFont val="Segoe UI"/>
            <family val="2"/>
          </rPr>
          <t xml:space="preserve">
Änderung auf Grund Übersicht IM zu § 27 FAG M-V mit Stand 03.03.2021</t>
        </r>
      </text>
    </comment>
    <comment ref="BU75" authorId="0" shapeId="0" xr:uid="{A67BCB9E-AFF2-4B7F-A6B4-E903D31C1E47}">
      <text>
        <r>
          <rPr>
            <b/>
            <sz val="8"/>
            <color indexed="81"/>
            <rFont val="Segoe UI"/>
            <family val="2"/>
          </rPr>
          <t>Westphal Marco:</t>
        </r>
        <r>
          <rPr>
            <sz val="8"/>
            <color indexed="81"/>
            <rFont val="Segoe UI"/>
            <family val="2"/>
          </rPr>
          <t xml:space="preserve">
Änderung auf Grund Übersicht IM zu § 27 FAG M-V mit Stand 03.03.2021</t>
        </r>
      </text>
    </comment>
    <comment ref="BW77" authorId="0" shapeId="0" xr:uid="{F445AED7-A69C-4031-8BDF-14857ABC520D}">
      <text>
        <r>
          <rPr>
            <b/>
            <sz val="8"/>
            <color indexed="81"/>
            <rFont val="Segoe UI"/>
            <family val="2"/>
          </rPr>
          <t>Westphal Marco:</t>
        </r>
        <r>
          <rPr>
            <sz val="8"/>
            <color indexed="81"/>
            <rFont val="Segoe UI"/>
            <family val="2"/>
          </rPr>
          <t xml:space="preserve">
Änderung auf Grund Übersicht IM zu § 27 FAG M-V mit Stand 03.03.2021</t>
        </r>
      </text>
    </comment>
    <comment ref="AS78" authorId="0" shapeId="0" xr:uid="{66772CF3-481B-4C98-B7CD-539E7C5CA5E9}">
      <text>
        <r>
          <rPr>
            <b/>
            <sz val="8"/>
            <color indexed="81"/>
            <rFont val="Segoe UI"/>
            <family val="2"/>
          </rPr>
          <t>Westphal Marco:</t>
        </r>
        <r>
          <rPr>
            <sz val="8"/>
            <color indexed="81"/>
            <rFont val="Segoe UI"/>
            <family val="2"/>
          </rPr>
          <t xml:space="preserve">
Zuweisung nach § 27 Abs. 1 FAG M-V für das HHJ 2019</t>
        </r>
      </text>
    </comment>
    <comment ref="BT78" authorId="0" shapeId="0" xr:uid="{574918A9-B84A-48E7-B2FA-B6C3C6726524}">
      <text>
        <r>
          <rPr>
            <b/>
            <sz val="8"/>
            <color indexed="81"/>
            <rFont val="Segoe UI"/>
            <family val="2"/>
          </rPr>
          <t>Westphal Marco:</t>
        </r>
        <r>
          <rPr>
            <sz val="8"/>
            <color indexed="81"/>
            <rFont val="Segoe UI"/>
            <family val="2"/>
          </rPr>
          <t xml:space="preserve">
Änderung auf Grund Übersicht IM zu § 27 FAG M-V mit Stand 03.03.2021</t>
        </r>
      </text>
    </comment>
    <comment ref="BV79" authorId="0" shapeId="0" xr:uid="{C7D8B14F-91BE-4423-BA0B-0352CA9A960B}">
      <text>
        <r>
          <rPr>
            <b/>
            <sz val="8"/>
            <color indexed="81"/>
            <rFont val="Segoe UI"/>
            <family val="2"/>
          </rPr>
          <t>Westphal Marco:</t>
        </r>
        <r>
          <rPr>
            <sz val="8"/>
            <color indexed="81"/>
            <rFont val="Segoe UI"/>
            <family val="2"/>
          </rPr>
          <t xml:space="preserve">
Änderung auf Grund Übersicht IM zu § 27 FAG M-V mit Stand 03.03.2021</t>
        </r>
      </text>
    </comment>
    <comment ref="BW79" authorId="0" shapeId="0" xr:uid="{C797D732-797F-4AB8-91EB-B7FDA8C61BF2}">
      <text>
        <r>
          <rPr>
            <b/>
            <sz val="8"/>
            <color indexed="81"/>
            <rFont val="Segoe UI"/>
            <family val="2"/>
          </rPr>
          <t>Westphal Marco:</t>
        </r>
        <r>
          <rPr>
            <sz val="8"/>
            <color indexed="81"/>
            <rFont val="Segoe UI"/>
            <family val="2"/>
          </rPr>
          <t xml:space="preserve">
Änderung auf Grund Übersicht IM zu § 27 FAG M-V mit Stand 03.03.2021</t>
        </r>
      </text>
    </comment>
    <comment ref="S80" authorId="0" shapeId="0" xr:uid="{8AB43053-0C27-43A1-BDBB-F98F5991F806}">
      <text>
        <r>
          <rPr>
            <b/>
            <sz val="8"/>
            <color indexed="81"/>
            <rFont val="Segoe UI"/>
            <family val="2"/>
          </rPr>
          <t>Westphal Marco:</t>
        </r>
        <r>
          <rPr>
            <sz val="8"/>
            <color indexed="81"/>
            <rFont val="Segoe UI"/>
            <family val="2"/>
          </rPr>
          <t xml:space="preserve">
Angaben Kommune beruhen auf Planzahlen, sodass Änderung auf Grund Übersicht IM zu § 27 FAG M-V mit Stand 03.03.2021 vorgenommen wurde.</t>
        </r>
      </text>
    </comment>
    <comment ref="BU87" authorId="0" shapeId="0" xr:uid="{B560D26A-FB34-4059-89A8-1170C6AE171E}">
      <text>
        <r>
          <rPr>
            <b/>
            <sz val="8"/>
            <color indexed="81"/>
            <rFont val="Segoe UI"/>
            <family val="2"/>
          </rPr>
          <t>Westphal Marco:</t>
        </r>
        <r>
          <rPr>
            <sz val="8"/>
            <color indexed="81"/>
            <rFont val="Segoe UI"/>
            <family val="2"/>
          </rPr>
          <t xml:space="preserve">
Änderung auf Grund Übersicht IM zu § 27 FAG M-V mit Stand 03.03.2021</t>
        </r>
      </text>
    </comment>
    <comment ref="C88" authorId="0" shapeId="0" xr:uid="{65B33C4C-0B1A-40B9-89BD-D38ED858C35D}">
      <text>
        <r>
          <rPr>
            <b/>
            <i/>
            <u/>
            <sz val="8"/>
            <color indexed="81"/>
            <rFont val="Segoe UI"/>
            <family val="2"/>
          </rPr>
          <t>Westphal Marco:</t>
        </r>
        <r>
          <rPr>
            <i/>
            <u/>
            <sz val="8"/>
            <color indexed="81"/>
            <rFont val="Segoe UI"/>
            <family val="2"/>
          </rPr>
          <t xml:space="preserve">
Anmerkung Amt zu den eingetragen Daten der amtsangehörigen Gemeinden:</t>
        </r>
        <r>
          <rPr>
            <b/>
            <sz val="8"/>
            <color indexed="81"/>
            <rFont val="Segoe UI"/>
            <family val="2"/>
          </rPr>
          <t xml:space="preserve">
Anmerkung zu Zelle J6: </t>
        </r>
        <r>
          <rPr>
            <sz val="8"/>
            <color indexed="81"/>
            <rFont val="Segoe UI"/>
            <family val="2"/>
          </rPr>
          <t>Aufgrund von noch nicht im JAB gebuchten Mittelverschiebungen vom investiven in den laufenden Bereich wurde der Wert aus dem Muster 5b eingetragen, da dort die Mittelverschiebungen bereits berücksichtigt sind</t>
        </r>
        <r>
          <rPr>
            <b/>
            <sz val="8"/>
            <color indexed="81"/>
            <rFont val="Segoe UI"/>
            <family val="2"/>
          </rPr>
          <t xml:space="preserve">
Anmerkung zu Spalte J: </t>
        </r>
        <r>
          <rPr>
            <sz val="8"/>
            <color indexed="81"/>
            <rFont val="Segoe UI"/>
            <family val="2"/>
          </rPr>
          <t xml:space="preserve">Die Daten wurden aus dem Muster 5b übernommen, da aufgrund der vorläufigen Jahresabschlüsse die Vorträge in Muster 13 von der Haushaltssoftware teilweise nicht korrekt berechnet werden.
</t>
        </r>
      </text>
    </comment>
    <comment ref="BV88" authorId="0" shapeId="0" xr:uid="{DF972C31-156A-426B-9134-C1B1A4FB92D6}">
      <text>
        <r>
          <rPr>
            <b/>
            <sz val="8"/>
            <color indexed="81"/>
            <rFont val="Segoe UI"/>
            <family val="2"/>
          </rPr>
          <t>Westphal Marco:</t>
        </r>
        <r>
          <rPr>
            <sz val="8"/>
            <color indexed="81"/>
            <rFont val="Segoe UI"/>
            <family val="2"/>
          </rPr>
          <t xml:space="preserve">
Änderung auf Grund Übersicht IM zu § 27 FAG M-V mit Stand 03.03.2021</t>
        </r>
      </text>
    </comment>
    <comment ref="BW88" authorId="0" shapeId="0" xr:uid="{82709F44-CF61-4AF7-9404-7A30184D3148}">
      <text>
        <r>
          <rPr>
            <b/>
            <sz val="8"/>
            <color indexed="81"/>
            <rFont val="Segoe UI"/>
            <family val="2"/>
          </rPr>
          <t>Westphal Marco:</t>
        </r>
        <r>
          <rPr>
            <sz val="8"/>
            <color indexed="81"/>
            <rFont val="Segoe UI"/>
            <family val="2"/>
          </rPr>
          <t xml:space="preserve">
Änderung auf Grund Übersicht IM zu § 27 FAG M-V mit Stand 03.03.2021</t>
        </r>
      </text>
    </comment>
    <comment ref="AH89" authorId="0" shapeId="0" xr:uid="{2D503B7A-589A-4B0B-9736-D8C1E16DD769}">
      <text>
        <r>
          <rPr>
            <b/>
            <sz val="8"/>
            <color indexed="81"/>
            <rFont val="Segoe UI"/>
            <family val="2"/>
          </rPr>
          <t>Westphal Marco:</t>
        </r>
        <r>
          <rPr>
            <sz val="8"/>
            <color indexed="81"/>
            <rFont val="Segoe UI"/>
            <family val="2"/>
          </rPr>
          <t xml:space="preserve">
Wert wurde zuvor als negativer Werte in der Spalte 17 eingetragen. Durch Landkreis angepasst.</t>
        </r>
      </text>
    </comment>
    <comment ref="BP90" authorId="0" shapeId="0" xr:uid="{A88D52CB-CEDE-48B3-9A90-D3E855027C24}">
      <text>
        <r>
          <rPr>
            <b/>
            <sz val="8"/>
            <color indexed="81"/>
            <rFont val="Segoe UI"/>
            <family val="2"/>
          </rPr>
          <t>Westphal Marco:</t>
        </r>
        <r>
          <rPr>
            <sz val="8"/>
            <color indexed="81"/>
            <rFont val="Segoe UI"/>
            <family val="2"/>
          </rPr>
          <t xml:space="preserve">
negatives Vorzeichen wurde durch Landkreis geändert</t>
        </r>
      </text>
    </comment>
    <comment ref="BU91" authorId="0" shapeId="0" xr:uid="{0D6775E7-4BCB-403A-BFD6-A970BC953122}">
      <text>
        <r>
          <rPr>
            <b/>
            <sz val="8"/>
            <color indexed="81"/>
            <rFont val="Segoe UI"/>
            <family val="2"/>
          </rPr>
          <t>Westphal Marco:</t>
        </r>
        <r>
          <rPr>
            <sz val="8"/>
            <color indexed="81"/>
            <rFont val="Segoe UI"/>
            <family val="2"/>
          </rPr>
          <t xml:space="preserve">
Änderung auf Grund Übersicht IM zu § 27 FAG M-V mit Stand 03.03.2021</t>
        </r>
      </text>
    </comment>
    <comment ref="BP92" authorId="0" shapeId="0" xr:uid="{1C327795-DC7C-49A1-8D62-651DFF358D59}">
      <text>
        <r>
          <rPr>
            <b/>
            <sz val="8"/>
            <color indexed="81"/>
            <rFont val="Segoe UI"/>
            <family val="2"/>
          </rPr>
          <t>Westphal Marco:</t>
        </r>
        <r>
          <rPr>
            <sz val="8"/>
            <color indexed="81"/>
            <rFont val="Segoe UI"/>
            <family val="2"/>
          </rPr>
          <t xml:space="preserve">
negatives Vorzeichen wurde durch Landkreis geändert</t>
        </r>
      </text>
    </comment>
    <comment ref="AS94" authorId="0" shapeId="0" xr:uid="{DB0F235C-839C-4CBD-939E-AF90CF78BF47}">
      <text>
        <r>
          <rPr>
            <b/>
            <sz val="8"/>
            <color indexed="81"/>
            <rFont val="Segoe UI"/>
            <family val="2"/>
          </rPr>
          <t>Westphal Marco:</t>
        </r>
        <r>
          <rPr>
            <sz val="8"/>
            <color indexed="81"/>
            <rFont val="Segoe UI"/>
            <family val="2"/>
          </rPr>
          <t xml:space="preserve">
Zuweisung nach § 27 Abs. 1 FAG M-V für das HHJ 2019</t>
        </r>
      </text>
    </comment>
    <comment ref="BT94" authorId="0" shapeId="0" xr:uid="{767972EC-395C-452F-86DA-640333B84845}">
      <text>
        <r>
          <rPr>
            <b/>
            <sz val="8"/>
            <color indexed="81"/>
            <rFont val="Segoe UI"/>
            <family val="2"/>
          </rPr>
          <t>Westphal Marco:</t>
        </r>
        <r>
          <rPr>
            <sz val="8"/>
            <color indexed="81"/>
            <rFont val="Segoe UI"/>
            <family val="2"/>
          </rPr>
          <t xml:space="preserve">
Änderung auf Grund Übersicht IM zu § 27 FAG M-V mit Stand 03.03.2021</t>
        </r>
      </text>
    </comment>
    <comment ref="AH95" authorId="0" shapeId="0" xr:uid="{ABBD6FE4-142A-49CD-8494-7542595961B9}">
      <text>
        <r>
          <rPr>
            <b/>
            <sz val="8"/>
            <color indexed="81"/>
            <rFont val="Segoe UI"/>
            <family val="2"/>
          </rPr>
          <t>Westphal Marco:</t>
        </r>
        <r>
          <rPr>
            <sz val="8"/>
            <color indexed="81"/>
            <rFont val="Segoe UI"/>
            <family val="2"/>
          </rPr>
          <t xml:space="preserve">
Wert wurde zuvor als negativer Werte in der Spalte 17 eingetragen. Durch Landkreis angepasst.</t>
        </r>
      </text>
    </comment>
    <comment ref="AS95" authorId="0" shapeId="0" xr:uid="{A7FABE66-74C5-4B95-85C8-A5A8D58974E0}">
      <text>
        <r>
          <rPr>
            <b/>
            <sz val="8"/>
            <color indexed="81"/>
            <rFont val="Segoe UI"/>
            <family val="2"/>
          </rPr>
          <t>Westphal Marco:</t>
        </r>
        <r>
          <rPr>
            <sz val="8"/>
            <color indexed="81"/>
            <rFont val="Segoe UI"/>
            <family val="2"/>
          </rPr>
          <t xml:space="preserve">
Zuweisung nach § 27 Abs. 2 FAG M-V vom 06.08.2020 für das HHJ 2019</t>
        </r>
      </text>
    </comment>
    <comment ref="BU96" authorId="0" shapeId="0" xr:uid="{0909323D-8B83-45E3-8BFE-CF82C319052A}">
      <text>
        <r>
          <rPr>
            <b/>
            <sz val="8"/>
            <color indexed="81"/>
            <rFont val="Segoe UI"/>
            <family val="2"/>
          </rPr>
          <t>Westphal Marco:</t>
        </r>
        <r>
          <rPr>
            <sz val="8"/>
            <color indexed="81"/>
            <rFont val="Segoe UI"/>
            <family val="2"/>
          </rPr>
          <t xml:space="preserve">
Änderung auf Grund Übersicht IM zu § 27 FAG M-V mit Stand 03.03.2021</t>
        </r>
      </text>
    </comment>
    <comment ref="BA97" authorId="0" shapeId="0" xr:uid="{9F14F191-C41F-46C7-8D85-292F06A20816}">
      <text>
        <r>
          <rPr>
            <b/>
            <sz val="8"/>
            <color indexed="81"/>
            <rFont val="Segoe UI"/>
            <family val="2"/>
          </rPr>
          <t>Westphal Marco:</t>
        </r>
        <r>
          <rPr>
            <sz val="8"/>
            <color indexed="81"/>
            <rFont val="Segoe UI"/>
            <family val="2"/>
          </rPr>
          <t xml:space="preserve">
aus Haushaltssatzung vom 17.01.2020
</t>
        </r>
      </text>
    </comment>
    <comment ref="BT97" authorId="0" shapeId="0" xr:uid="{B91718CE-3FC7-42D4-A773-78A667540776}">
      <text>
        <r>
          <rPr>
            <b/>
            <sz val="8"/>
            <color indexed="81"/>
            <rFont val="Segoe UI"/>
            <family val="2"/>
          </rPr>
          <t>Westphal Marco:</t>
        </r>
        <r>
          <rPr>
            <sz val="8"/>
            <color indexed="81"/>
            <rFont val="Segoe UI"/>
            <family val="2"/>
          </rPr>
          <t xml:space="preserve">
Änderung auf Grund Übersicht IM zu § 27 FAG M-V mit Stand 03.03.2021</t>
        </r>
      </text>
    </comment>
    <comment ref="BV97" authorId="0" shapeId="0" xr:uid="{ECC565BD-6DB0-48D4-9F77-1682254B7B47}">
      <text>
        <r>
          <rPr>
            <b/>
            <sz val="8"/>
            <color indexed="81"/>
            <rFont val="Segoe UI"/>
            <family val="2"/>
          </rPr>
          <t>Westphal Marco:</t>
        </r>
        <r>
          <rPr>
            <sz val="8"/>
            <color indexed="81"/>
            <rFont val="Segoe UI"/>
            <family val="2"/>
          </rPr>
          <t xml:space="preserve">
Änderung auf Grund Übersicht IM zu § 27 FAG M-V mit Stand 03.03.2021</t>
        </r>
      </text>
    </comment>
    <comment ref="C98" authorId="0" shapeId="0" xr:uid="{1FD44B4B-873C-47E1-BDCA-6B0363655715}">
      <text>
        <r>
          <rPr>
            <b/>
            <sz val="8"/>
            <color indexed="81"/>
            <rFont val="Segoe UI"/>
            <family val="2"/>
          </rPr>
          <t>Westphal Marco:</t>
        </r>
        <r>
          <rPr>
            <sz val="8"/>
            <color indexed="81"/>
            <rFont val="Segoe UI"/>
            <family val="2"/>
          </rPr>
          <t xml:space="preserve">
Angaben der Kommune, auf Grund der Datenabfrage 2021, sind lediglich Planzahlen statt der geforderten vorläufigen IST-Zahlen. Geänderte Angaben beruhen auf der Übersicht IM zu den Hilfen nach § 27 FAG M-V mit Stand 03.03.2021. </t>
        </r>
      </text>
    </comment>
    <comment ref="C99" authorId="0" shapeId="0" xr:uid="{7434E324-D1A6-4C24-A637-AFF34DD108EE}">
      <text>
        <r>
          <rPr>
            <b/>
            <sz val="8"/>
            <color indexed="81"/>
            <rFont val="Segoe UI"/>
            <family val="2"/>
          </rPr>
          <t>Westphal Marco:</t>
        </r>
        <r>
          <rPr>
            <sz val="8"/>
            <color indexed="81"/>
            <rFont val="Segoe UI"/>
            <family val="2"/>
          </rPr>
          <t xml:space="preserve">
Angaben der Kommune, auf Grund der Datenabfrage 2021, sind lediglich Planzahlen statt der geforderten vorläufigen IST-Zahlen. Geänderte Angaben beruhen auf der Übersicht IM zu den Hilfen nach § 27 FAG M-V mit Stand 03.03.2021.</t>
        </r>
      </text>
    </comment>
    <comment ref="BS99" authorId="0" shapeId="0" xr:uid="{6BEEFBAB-2491-416E-884E-5ACD25F78A30}">
      <text>
        <r>
          <rPr>
            <b/>
            <sz val="8"/>
            <color indexed="81"/>
            <rFont val="Segoe UI"/>
            <family val="2"/>
          </rPr>
          <t>Westphal Marco:</t>
        </r>
        <r>
          <rPr>
            <sz val="8"/>
            <color indexed="81"/>
            <rFont val="Segoe UI"/>
            <family val="2"/>
          </rPr>
          <t xml:space="preserve">
Änderung auf Grund Übersicht IM zu § 27 FAG M-V mit Stand 03.03.2021</t>
        </r>
      </text>
    </comment>
    <comment ref="BT99" authorId="0" shapeId="0" xr:uid="{3900F571-DFBB-410C-A5EA-7BDB570F281C}">
      <text>
        <r>
          <rPr>
            <b/>
            <sz val="8"/>
            <color indexed="81"/>
            <rFont val="Segoe UI"/>
            <family val="2"/>
          </rPr>
          <t>Westphal Marco:</t>
        </r>
        <r>
          <rPr>
            <sz val="8"/>
            <color indexed="81"/>
            <rFont val="Segoe UI"/>
            <family val="2"/>
          </rPr>
          <t xml:space="preserve">
Änderung auf Grund Übersicht IM zu § 27 FAG M-V mit Stand 03.03.2021</t>
        </r>
      </text>
    </comment>
    <comment ref="C100" authorId="0" shapeId="0" xr:uid="{12A47539-5128-458A-967B-0E4563C69AA8}">
      <text>
        <r>
          <rPr>
            <b/>
            <sz val="8"/>
            <color indexed="81"/>
            <rFont val="Segoe UI"/>
            <family val="2"/>
          </rPr>
          <t>Westphal Marco:</t>
        </r>
        <r>
          <rPr>
            <sz val="8"/>
            <color indexed="81"/>
            <rFont val="Segoe UI"/>
            <family val="2"/>
          </rPr>
          <t xml:space="preserve">
Angaben der Kommune, auf Grund der Datenabfrage 2021, sind lediglich Planzahlen statt der geforderten vorläufigen IST-Zahlen. Geänderte Angaben beruhen auf der Übersicht IM zu den Hilfen nach § 27 FAG M-V mit Stand 03.03.2021.</t>
        </r>
      </text>
    </comment>
    <comment ref="AH100" authorId="0" shapeId="0" xr:uid="{3A012089-1653-4110-A488-6D42DBD9D8E1}">
      <text>
        <r>
          <rPr>
            <b/>
            <sz val="8"/>
            <color indexed="81"/>
            <rFont val="Segoe UI"/>
            <family val="2"/>
          </rPr>
          <t>Westphal Marco:</t>
        </r>
        <r>
          <rPr>
            <sz val="8"/>
            <color indexed="81"/>
            <rFont val="Segoe UI"/>
            <family val="2"/>
          </rPr>
          <t xml:space="preserve">
Wert wurde zuvor als negativer Werte in der Spalte 17 eingetragen. Durch Landkreis angepasst.</t>
        </r>
      </text>
    </comment>
    <comment ref="C101" authorId="0" shapeId="0" xr:uid="{04284A15-DE53-4130-8A67-F8472ADA5E9D}">
      <text>
        <r>
          <rPr>
            <b/>
            <sz val="8"/>
            <color indexed="81"/>
            <rFont val="Segoe UI"/>
            <family val="2"/>
          </rPr>
          <t>Westphal Marco:</t>
        </r>
        <r>
          <rPr>
            <sz val="8"/>
            <color indexed="81"/>
            <rFont val="Segoe UI"/>
            <family val="2"/>
          </rPr>
          <t xml:space="preserve">
Angaben der Kommune, auf Grund der Datenabfrage 2021, sind lediglich Planzahlen statt der geforderten vorläufigen IST-Zahlen. Geänderte Angaben beruhen auf der Übersicht IM zu den Hilfen nach § 27 FAG M-V mit Stand 03.03.2021.</t>
        </r>
      </text>
    </comment>
    <comment ref="AH101" authorId="0" shapeId="0" xr:uid="{21C223D6-14FF-432F-8B2D-F887B048F824}">
      <text>
        <r>
          <rPr>
            <b/>
            <sz val="8"/>
            <color indexed="81"/>
            <rFont val="Segoe UI"/>
            <family val="2"/>
          </rPr>
          <t>Westphal Marco:</t>
        </r>
        <r>
          <rPr>
            <sz val="8"/>
            <color indexed="81"/>
            <rFont val="Segoe UI"/>
            <family val="2"/>
          </rPr>
          <t xml:space="preserve">
Wert wurde zuvor als negativer Werte in der Spalte 17 eingetragen. Durch Landkreis angepasst.</t>
        </r>
      </text>
    </comment>
    <comment ref="AS103" authorId="0" shapeId="0" xr:uid="{481F3AE0-CD28-4547-8BC4-473A0892ADA5}">
      <text>
        <r>
          <rPr>
            <b/>
            <sz val="8"/>
            <color indexed="81"/>
            <rFont val="Segoe UI"/>
            <family val="2"/>
          </rPr>
          <t>Westphal Marco:</t>
        </r>
        <r>
          <rPr>
            <sz val="8"/>
            <color indexed="81"/>
            <rFont val="Segoe UI"/>
            <family val="2"/>
          </rPr>
          <t xml:space="preserve">
Zuweisung nach § 27 Abs. 2 FAG M-V vom 30.11.2020 für das HHJ 2019</t>
        </r>
      </text>
    </comment>
    <comment ref="BS106" authorId="0" shapeId="0" xr:uid="{4ED4F476-6DB2-4825-BCAF-9EC4317D95B7}">
      <text>
        <r>
          <rPr>
            <b/>
            <sz val="8"/>
            <color indexed="81"/>
            <rFont val="Segoe UI"/>
            <family val="2"/>
          </rPr>
          <t>Westphal Marco:</t>
        </r>
        <r>
          <rPr>
            <sz val="8"/>
            <color indexed="81"/>
            <rFont val="Segoe UI"/>
            <family val="2"/>
          </rPr>
          <t xml:space="preserve">
Änderung auf Grund Übersicht IM zu § 27 FAG M-V mit Stand 03.03.2021</t>
        </r>
      </text>
    </comment>
    <comment ref="BU106" authorId="0" shapeId="0" xr:uid="{9A2B5C95-AC47-4B69-89AB-70C52D6B1CD8}">
      <text>
        <r>
          <rPr>
            <b/>
            <sz val="8"/>
            <color indexed="81"/>
            <rFont val="Segoe UI"/>
            <family val="2"/>
          </rPr>
          <t>Westphal Marco:</t>
        </r>
        <r>
          <rPr>
            <sz val="8"/>
            <color indexed="81"/>
            <rFont val="Segoe UI"/>
            <family val="2"/>
          </rPr>
          <t xml:space="preserve">
Änderung auf Grund Übersicht IM zu § 27 FAG M-V mit Stand 03.03.2021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Westphal Marco</author>
    <author>Voigt</author>
    <author>Herr Zornow</author>
    <author>Julia Griep</author>
  </authors>
  <commentList>
    <comment ref="AA4" authorId="0" shapeId="0" xr:uid="{2E9C6CEB-BCC4-4B74-984C-9346B42CFBDD}">
      <text>
        <r>
          <rPr>
            <b/>
            <sz val="8"/>
            <color indexed="81"/>
            <rFont val="Segoe UI"/>
            <family val="2"/>
          </rPr>
          <t>Westphal Marco:</t>
        </r>
        <r>
          <rPr>
            <sz val="8"/>
            <color indexed="81"/>
            <rFont val="Segoe UI"/>
            <family val="2"/>
          </rPr>
          <t xml:space="preserve">
Ergebnis zum 31.12. des Haushaltsjahres</t>
        </r>
      </text>
    </comment>
    <comment ref="AH4" authorId="0" shapeId="0" xr:uid="{37857FAE-0ABF-4CB2-AF55-F98D19773D97}">
      <text>
        <r>
          <rPr>
            <b/>
            <sz val="9"/>
            <color indexed="81"/>
            <rFont val="Tahoma"/>
            <family val="2"/>
          </rPr>
          <t>Westphal Marco:</t>
        </r>
        <r>
          <rPr>
            <sz val="9"/>
            <color indexed="81"/>
            <rFont val="Tahoma"/>
            <family val="2"/>
          </rPr>
          <t xml:space="preserve">
Liquide Mittel ergeben sich aus dem Kassenbestand, Bundesbankguthaben, Guthaben bei der Europäischen Zentralbank, Guthaben bei Kreditinstituten und Schecks
</t>
        </r>
      </text>
    </comment>
    <comment ref="N9" authorId="1" shapeId="0" xr:uid="{96085E00-D596-427C-B0DD-E64EE7B5F0C8}">
      <text>
        <r>
          <rPr>
            <b/>
            <sz val="9"/>
            <color indexed="81"/>
            <rFont val="Segoe UI"/>
            <family val="2"/>
          </rPr>
          <t>Voigt:</t>
        </r>
        <r>
          <rPr>
            <sz val="9"/>
            <color indexed="81"/>
            <rFont val="Segoe UI"/>
            <family val="2"/>
          </rPr>
          <t xml:space="preserve">
Ist hier im Vermerk
Zeile 38 tatsächlich Spalte 4 gemeint?
Das lfd. Jahr (2021) ist
Spalte 3….
</t>
        </r>
        <r>
          <rPr>
            <b/>
            <sz val="9"/>
            <color indexed="81"/>
            <rFont val="Segoe UI"/>
            <family val="2"/>
          </rPr>
          <t>Marco Westphal:</t>
        </r>
        <r>
          <rPr>
            <sz val="9"/>
            <color indexed="81"/>
            <rFont val="Segoe UI"/>
            <family val="2"/>
          </rPr>
          <t xml:space="preserve">
Muster 7 Zeile 39 Spalte 3 ist gemeint und wurde im Tabellenkopf angepasst.</t>
        </r>
      </text>
    </comment>
    <comment ref="BO9" authorId="1" shapeId="0" xr:uid="{1FCA5B25-925F-4A9C-AAD5-A9E12CA86AEA}">
      <text>
        <r>
          <rPr>
            <b/>
            <sz val="9"/>
            <color indexed="81"/>
            <rFont val="Segoe UI"/>
            <family val="2"/>
          </rPr>
          <t>Voigt:</t>
        </r>
        <r>
          <rPr>
            <sz val="9"/>
            <color indexed="81"/>
            <rFont val="Segoe UI"/>
            <family val="2"/>
          </rPr>
          <t xml:space="preserve">
siehe Hinweis zu den freiwilligen Leistungen 2020
</t>
        </r>
        <r>
          <rPr>
            <b/>
            <sz val="9"/>
            <color indexed="81"/>
            <rFont val="Segoe UI"/>
            <family val="2"/>
          </rPr>
          <t>Marco Westphal:</t>
        </r>
        <r>
          <rPr>
            <sz val="9"/>
            <color indexed="81"/>
            <rFont val="Segoe UI"/>
            <family val="2"/>
          </rPr>
          <t xml:space="preserve">
Hinsichtlich der Definition zu den freiwilligen Leistungen auf Gemeinde-Ebene haben sich die Gemeinden aus Sicht des Landkreises V-R an den Städte- und Gemeindetag zu wenden.
Hier sollte seitens der Gemeinden eine einheitliche Vorgehensweise angestrebt werden.
Bezüglich der Verwertung dieser Daten wird auf die Ausführungen im Haushaltsplan des Landkreises V-R unter Punkt 7 Kreisumlage verwiesen.</t>
        </r>
      </text>
    </comment>
    <comment ref="I10" authorId="0" shapeId="0" xr:uid="{53EFE44A-CF78-4E5E-B133-164CF91E991C}">
      <text>
        <r>
          <rPr>
            <b/>
            <sz val="8"/>
            <color indexed="81"/>
            <rFont val="Segoe UI"/>
            <family val="2"/>
          </rPr>
          <t>Westphal Marco:</t>
        </r>
        <r>
          <rPr>
            <sz val="8"/>
            <color indexed="81"/>
            <rFont val="Segoe UI"/>
            <family val="2"/>
          </rPr>
          <t xml:space="preserve">
Rubikon 2021: -499,800 EUR
</t>
        </r>
        <r>
          <rPr>
            <b/>
            <u/>
            <sz val="8"/>
            <color indexed="81"/>
            <rFont val="Segoe UI"/>
            <family val="2"/>
          </rPr>
          <t>22.12.2021:</t>
        </r>
        <r>
          <rPr>
            <sz val="8"/>
            <color indexed="81"/>
            <rFont val="Segoe UI"/>
            <family val="2"/>
          </rPr>
          <t xml:space="preserve"> Änderung auf Grund Mitteilung Marlow auf Anhörung </t>
        </r>
        <r>
          <rPr>
            <b/>
            <sz val="8"/>
            <color indexed="81"/>
            <rFont val="Segoe UI"/>
            <family val="2"/>
          </rPr>
          <t xml:space="preserve">
</t>
        </r>
      </text>
    </comment>
    <comment ref="O10" authorId="0" shapeId="0" xr:uid="{04D51EFA-3D1F-48DA-ABEF-551D5CA284FA}">
      <text>
        <r>
          <rPr>
            <b/>
            <sz val="8"/>
            <color indexed="81"/>
            <rFont val="Segoe UI"/>
            <family val="2"/>
          </rPr>
          <t>Westphal Marco:</t>
        </r>
        <r>
          <rPr>
            <sz val="8"/>
            <color indexed="81"/>
            <rFont val="Segoe UI"/>
            <family val="2"/>
          </rPr>
          <t xml:space="preserve">
Rubikon 2021: 681.359,00 EUR
</t>
        </r>
        <r>
          <rPr>
            <b/>
            <u/>
            <sz val="8"/>
            <color indexed="81"/>
            <rFont val="Segoe UI"/>
            <family val="2"/>
          </rPr>
          <t>22.12.2021:</t>
        </r>
        <r>
          <rPr>
            <sz val="8"/>
            <color indexed="81"/>
            <rFont val="Segoe UI"/>
            <family val="2"/>
          </rPr>
          <t xml:space="preserve"> Änderung auf Grund Mitteilung Marlow auf Anhörung</t>
        </r>
      </text>
    </comment>
    <comment ref="Q10" authorId="0" shapeId="0" xr:uid="{7378DB93-DDEA-4EB5-8669-3411FD8E3EB3}">
      <text>
        <r>
          <rPr>
            <b/>
            <sz val="8"/>
            <color indexed="81"/>
            <rFont val="Segoe UI"/>
            <family val="2"/>
          </rPr>
          <t>Westphal Marco:</t>
        </r>
        <r>
          <rPr>
            <sz val="8"/>
            <color indexed="81"/>
            <rFont val="Segoe UI"/>
            <family val="2"/>
          </rPr>
          <t xml:space="preserve">
Rubikon 2021: 122.360,00 EUR
</t>
        </r>
        <r>
          <rPr>
            <b/>
            <u/>
            <sz val="8"/>
            <color indexed="81"/>
            <rFont val="Segoe UI"/>
            <family val="2"/>
          </rPr>
          <t>22.12.2021:</t>
        </r>
        <r>
          <rPr>
            <sz val="8"/>
            <color indexed="81"/>
            <rFont val="Segoe UI"/>
            <family val="2"/>
          </rPr>
          <t xml:space="preserve"> Änderung auf Grund Mitteilung Marlow auf Anhörung</t>
        </r>
      </text>
    </comment>
    <comment ref="R10" authorId="0" shapeId="0" xr:uid="{1C21072D-AF0C-47F6-B3A6-BF3904A379B9}">
      <text>
        <r>
          <rPr>
            <b/>
            <sz val="8"/>
            <color indexed="81"/>
            <rFont val="Segoe UI"/>
            <family val="2"/>
          </rPr>
          <t>Westphal Marco:</t>
        </r>
        <r>
          <rPr>
            <sz val="8"/>
            <color indexed="81"/>
            <rFont val="Segoe UI"/>
            <family val="2"/>
          </rPr>
          <t xml:space="preserve">
Rubikon 2021: -68.000,00 EUR
</t>
        </r>
        <r>
          <rPr>
            <b/>
            <u/>
            <sz val="8"/>
            <color indexed="81"/>
            <rFont val="Segoe UI"/>
            <family val="2"/>
          </rPr>
          <t>22.12.2021:</t>
        </r>
        <r>
          <rPr>
            <sz val="8"/>
            <color indexed="81"/>
            <rFont val="Segoe UI"/>
            <family val="2"/>
          </rPr>
          <t xml:space="preserve"> Änderung auf Grund Mitteilung Marlow auf Anhörung</t>
        </r>
      </text>
    </comment>
    <comment ref="S10" authorId="0" shapeId="0" xr:uid="{A97EC503-6430-4678-881E-76810DE346AE}">
      <text>
        <r>
          <rPr>
            <b/>
            <sz val="8"/>
            <color indexed="81"/>
            <rFont val="Segoe UI"/>
            <family val="2"/>
          </rPr>
          <t>Westphal Marco:</t>
        </r>
        <r>
          <rPr>
            <sz val="8"/>
            <color indexed="81"/>
            <rFont val="Segoe UI"/>
            <family val="2"/>
          </rPr>
          <t xml:space="preserve">
Rubikon 2021: -68.000,00 EUR
</t>
        </r>
        <r>
          <rPr>
            <b/>
            <u/>
            <sz val="8"/>
            <color indexed="81"/>
            <rFont val="Segoe UI"/>
            <family val="2"/>
          </rPr>
          <t>22.12.2021:</t>
        </r>
        <r>
          <rPr>
            <sz val="8"/>
            <color indexed="81"/>
            <rFont val="Segoe UI"/>
            <family val="2"/>
          </rPr>
          <t xml:space="preserve"> Änderung auf Grund Mitteilung Marlow auf Anhörung</t>
        </r>
      </text>
    </comment>
    <comment ref="Y10" authorId="0" shapeId="0" xr:uid="{893656CE-591A-43E5-B6C6-A48B77F70A4B}">
      <text>
        <r>
          <rPr>
            <b/>
            <sz val="8"/>
            <color indexed="81"/>
            <rFont val="Segoe UI"/>
            <family val="2"/>
          </rPr>
          <t>Westphal Marco:</t>
        </r>
        <r>
          <rPr>
            <sz val="8"/>
            <color indexed="81"/>
            <rFont val="Segoe UI"/>
            <family val="2"/>
          </rPr>
          <t xml:space="preserve">
Rubikon 2021: 3.801.384,00 EUR
</t>
        </r>
        <r>
          <rPr>
            <b/>
            <u/>
            <sz val="8"/>
            <color indexed="81"/>
            <rFont val="Segoe UI"/>
            <family val="2"/>
          </rPr>
          <t>22.12.2021:</t>
        </r>
        <r>
          <rPr>
            <sz val="8"/>
            <color indexed="81"/>
            <rFont val="Segoe UI"/>
            <family val="2"/>
          </rPr>
          <t xml:space="preserve"> Änderung auf Grund Mitteilung Marlow auf Anhörung</t>
        </r>
      </text>
    </comment>
    <comment ref="AC10" authorId="0" shapeId="0" xr:uid="{BA0FD7AF-3E79-4AE6-9D73-BEE3949E510B}">
      <text>
        <r>
          <rPr>
            <b/>
            <sz val="8"/>
            <color indexed="81"/>
            <rFont val="Segoe UI"/>
            <family val="2"/>
          </rPr>
          <t>Westphal Marco:</t>
        </r>
        <r>
          <rPr>
            <sz val="8"/>
            <color indexed="81"/>
            <rFont val="Segoe UI"/>
            <family val="2"/>
          </rPr>
          <t xml:space="preserve">
Rubikon 2021: 1.801.084,00 EUR
</t>
        </r>
        <r>
          <rPr>
            <b/>
            <u/>
            <sz val="8"/>
            <color indexed="81"/>
            <rFont val="Segoe UI"/>
            <family val="2"/>
          </rPr>
          <t>22.12.2021:</t>
        </r>
        <r>
          <rPr>
            <sz val="8"/>
            <color indexed="81"/>
            <rFont val="Segoe UI"/>
            <family val="2"/>
          </rPr>
          <t xml:space="preserve"> Änderung auf Grund Mitteilung Marlow auf Anhörung</t>
        </r>
      </text>
    </comment>
    <comment ref="X14" authorId="2" shapeId="0" xr:uid="{C06504DB-2609-402A-9277-63D0E0B2AB35}">
      <text>
        <r>
          <rPr>
            <b/>
            <sz val="9"/>
            <color indexed="81"/>
            <rFont val="Segoe UI"/>
            <family val="2"/>
          </rPr>
          <t>Herr Zornow:</t>
        </r>
        <r>
          <rPr>
            <sz val="9"/>
            <color indexed="81"/>
            <rFont val="Segoe UI"/>
            <family val="2"/>
          </rPr>
          <t xml:space="preserve">
Ergebnisvortrag 2019 plus vorauss. JE 2020</t>
        </r>
      </text>
    </comment>
    <comment ref="AH21" authorId="0" shapeId="0" xr:uid="{304957BA-1BCF-4A58-AB5F-E99D18AA70C2}">
      <text>
        <r>
          <rPr>
            <b/>
            <sz val="8"/>
            <color indexed="81"/>
            <rFont val="Segoe UI"/>
            <family val="2"/>
          </rPr>
          <t>Westphal Marco:</t>
        </r>
        <r>
          <rPr>
            <sz val="8"/>
            <color indexed="81"/>
            <rFont val="Segoe UI"/>
            <family val="2"/>
          </rPr>
          <t xml:space="preserve">
Angabe durch Kommune: -1.907.679 EUR. Dies entspricht dem Wert in Spalte 24, sodass der Wert in Spalte 23 durch Landkreis geändert wurde.</t>
        </r>
      </text>
    </comment>
    <comment ref="AW26" authorId="0" shapeId="0" xr:uid="{DB2FE9C7-B310-441A-944E-DC8D3D0BE625}">
      <text>
        <r>
          <rPr>
            <b/>
            <sz val="8"/>
            <color indexed="81"/>
            <rFont val="Segoe UI"/>
            <family val="2"/>
          </rPr>
          <t>Westphal Marco:</t>
        </r>
        <r>
          <rPr>
            <sz val="8"/>
            <color indexed="81"/>
            <rFont val="Segoe UI"/>
            <family val="2"/>
          </rPr>
          <t xml:space="preserve">
Konsolidierungszuweisungen</t>
        </r>
      </text>
    </comment>
    <comment ref="AJ48" authorId="0" shapeId="0" xr:uid="{58B3DF14-3FF1-4A49-852D-69509D8F8A46}">
      <text>
        <r>
          <rPr>
            <b/>
            <sz val="8"/>
            <color indexed="81"/>
            <rFont val="Segoe UI"/>
            <family val="2"/>
          </rPr>
          <t>Westphal Marco:</t>
        </r>
        <r>
          <rPr>
            <sz val="8"/>
            <color indexed="81"/>
            <rFont val="Segoe UI"/>
            <family val="2"/>
          </rPr>
          <t xml:space="preserve">
Wert wurde zuvor als negativer Werte in der Spalte 23 eingetragen. Durch Landkreis angepasst.</t>
        </r>
      </text>
    </comment>
    <comment ref="AV48" authorId="0" shapeId="0" xr:uid="{0F2B93B6-E5AF-4A27-9643-611C298B7639}">
      <text>
        <r>
          <rPr>
            <b/>
            <sz val="8"/>
            <color indexed="81"/>
            <rFont val="Segoe UI"/>
            <family val="2"/>
          </rPr>
          <t>Westphal Marco:</t>
        </r>
        <r>
          <rPr>
            <sz val="8"/>
            <color indexed="81"/>
            <rFont val="Segoe UI"/>
            <family val="2"/>
          </rPr>
          <t xml:space="preserve">
Aufgrund Mitteiling Zuweisungsbetrag im HHJ 2021 für das HHJ 2020 durch die Kommunalaufsicht des LK V-R wird die Angabe auf 1 abgeändert!</t>
        </r>
      </text>
    </comment>
    <comment ref="AW48" authorId="0" shapeId="0" xr:uid="{7D9A9DAC-6CA4-485A-8C1A-51C1C45A1842}">
      <text>
        <r>
          <rPr>
            <b/>
            <sz val="8"/>
            <color indexed="81"/>
            <rFont val="Segoe UI"/>
            <family val="2"/>
          </rPr>
          <t>Westphal Marco:</t>
        </r>
        <r>
          <rPr>
            <sz val="8"/>
            <color indexed="81"/>
            <rFont val="Segoe UI"/>
            <family val="2"/>
          </rPr>
          <t xml:space="preserve">
Konsolidierungszuweisungen</t>
        </r>
      </text>
    </comment>
    <comment ref="AJ49" authorId="0" shapeId="0" xr:uid="{8AF73974-7DBB-4BD9-AE4B-021FE92342E2}">
      <text>
        <r>
          <rPr>
            <b/>
            <sz val="8"/>
            <color indexed="81"/>
            <rFont val="Segoe UI"/>
            <family val="2"/>
          </rPr>
          <t>Westphal Marco:</t>
        </r>
        <r>
          <rPr>
            <sz val="8"/>
            <color indexed="81"/>
            <rFont val="Segoe UI"/>
            <family val="2"/>
          </rPr>
          <t xml:space="preserve">
Wert wurde zuvor als negativer Werte in der Spalte 23 eingetragen. Durch Landkreis angepasst.</t>
        </r>
      </text>
    </comment>
    <comment ref="AJ51" authorId="0" shapeId="0" xr:uid="{61930297-CF57-489A-A343-1C9AE9F5F57F}">
      <text>
        <r>
          <rPr>
            <b/>
            <sz val="8"/>
            <color indexed="81"/>
            <rFont val="Segoe UI"/>
            <family val="2"/>
          </rPr>
          <t>Westphal Marco:</t>
        </r>
        <r>
          <rPr>
            <sz val="8"/>
            <color indexed="81"/>
            <rFont val="Segoe UI"/>
            <family val="2"/>
          </rPr>
          <t xml:space="preserve">
Wert wurde zuvor als negativer Werte in der Spalte 23 eingetragen. Durch Landkreis angepasst.</t>
        </r>
      </text>
    </comment>
    <comment ref="AJ52" authorId="0" shapeId="0" xr:uid="{72FB2216-4156-4E76-8B7D-853A0D6AC219}">
      <text>
        <r>
          <rPr>
            <b/>
            <sz val="8"/>
            <color indexed="81"/>
            <rFont val="Segoe UI"/>
            <family val="2"/>
          </rPr>
          <t>Westphal Marco:</t>
        </r>
        <r>
          <rPr>
            <sz val="8"/>
            <color indexed="81"/>
            <rFont val="Segoe UI"/>
            <family val="2"/>
          </rPr>
          <t xml:space="preserve">
Wert wurde zuvor als negativer Werte in der Spalte 23 eingetragen. Durch Landkreis angepasst.</t>
        </r>
      </text>
    </comment>
    <comment ref="AJ56" authorId="0" shapeId="0" xr:uid="{0E66EBB8-7933-4B59-9E2C-3C46E97BE52E}">
      <text>
        <r>
          <rPr>
            <b/>
            <sz val="8"/>
            <color indexed="81"/>
            <rFont val="Segoe UI"/>
            <family val="2"/>
          </rPr>
          <t>Westphal Marco:</t>
        </r>
        <r>
          <rPr>
            <sz val="8"/>
            <color indexed="81"/>
            <rFont val="Segoe UI"/>
            <family val="2"/>
          </rPr>
          <t xml:space="preserve">
Wert wurde zuvor als negativer Werte in der Spalte 23 eingetragen. Durch Landkreis angepasst.</t>
        </r>
      </text>
    </comment>
    <comment ref="AJ57" authorId="0" shapeId="0" xr:uid="{671F2933-B419-443D-9F8D-C83F6893A7B0}">
      <text>
        <r>
          <rPr>
            <b/>
            <sz val="8"/>
            <color indexed="81"/>
            <rFont val="Segoe UI"/>
            <family val="2"/>
          </rPr>
          <t>Westphal Marco:</t>
        </r>
        <r>
          <rPr>
            <sz val="8"/>
            <color indexed="81"/>
            <rFont val="Segoe UI"/>
            <family val="2"/>
          </rPr>
          <t xml:space="preserve">
Wert wurde zuvor als negativer Werte in der Spalte 23 eingetragen. Durch Landkreis angepasst.</t>
        </r>
      </text>
    </comment>
    <comment ref="AJ58" authorId="0" shapeId="0" xr:uid="{E281BADE-93F1-4A49-9893-2A9FE8E15083}">
      <text>
        <r>
          <rPr>
            <b/>
            <sz val="8"/>
            <color indexed="81"/>
            <rFont val="Segoe UI"/>
          </rPr>
          <t>Westphal Marco:</t>
        </r>
        <r>
          <rPr>
            <sz val="8"/>
            <color indexed="81"/>
            <rFont val="Segoe UI"/>
          </rPr>
          <t xml:space="preserve">
Angabe Kommune: -601.480,00 EUR; Vorzeichen wurde durch Landkreis geändert.</t>
        </r>
      </text>
    </comment>
    <comment ref="AV58" authorId="0" shapeId="0" xr:uid="{BF908559-FDF2-4FF4-9307-5E82E4C19C3A}">
      <text>
        <r>
          <rPr>
            <b/>
            <sz val="8"/>
            <color indexed="81"/>
            <rFont val="Segoe UI"/>
            <family val="2"/>
          </rPr>
          <t>Westphal Marco:</t>
        </r>
        <r>
          <rPr>
            <sz val="8"/>
            <color indexed="81"/>
            <rFont val="Segoe UI"/>
            <family val="2"/>
          </rPr>
          <t xml:space="preserve">
Mitteilung Gemeinde: für 2020</t>
        </r>
      </text>
    </comment>
    <comment ref="AW58" authorId="0" shapeId="0" xr:uid="{E87FF073-9D5C-4C73-BD46-75274AC2A4EC}">
      <text>
        <r>
          <rPr>
            <b/>
            <sz val="8"/>
            <color indexed="81"/>
            <rFont val="Segoe UI"/>
            <family val="2"/>
          </rPr>
          <t>Westphal Marco:</t>
        </r>
        <r>
          <rPr>
            <sz val="8"/>
            <color indexed="81"/>
            <rFont val="Segoe UI"/>
            <family val="2"/>
          </rPr>
          <t xml:space="preserve">
Zuweisung nach § 27 Abs. 2 FAG M-V vom 29.04.2021 für das HHJ 2020</t>
        </r>
      </text>
    </comment>
    <comment ref="AW71" authorId="0" shapeId="0" xr:uid="{C89A3029-26E3-49A7-B942-036DABE95F1A}">
      <text>
        <r>
          <rPr>
            <b/>
            <sz val="8"/>
            <color indexed="81"/>
            <rFont val="Segoe UI"/>
            <family val="2"/>
          </rPr>
          <t>Westphal Marco:</t>
        </r>
        <r>
          <rPr>
            <sz val="8"/>
            <color indexed="81"/>
            <rFont val="Segoe UI"/>
            <family val="2"/>
          </rPr>
          <t xml:space="preserve">
Konsolidierungszuweisungen</t>
        </r>
      </text>
    </comment>
    <comment ref="AW78" authorId="0" shapeId="0" xr:uid="{3CF54F99-F0EE-45E8-B7E4-B7EE05E8133E}">
      <text>
        <r>
          <rPr>
            <b/>
            <sz val="8"/>
            <color indexed="81"/>
            <rFont val="Segoe UI"/>
            <family val="2"/>
          </rPr>
          <t>Westphal Marco:</t>
        </r>
        <r>
          <rPr>
            <sz val="8"/>
            <color indexed="81"/>
            <rFont val="Segoe UI"/>
            <family val="2"/>
          </rPr>
          <t xml:space="preserve">
Konsolidierungszuweisungen</t>
        </r>
      </text>
    </comment>
    <comment ref="C80" authorId="0" shapeId="0" xr:uid="{59D16447-2C54-40C6-AA38-A5DB58A0CB5E}">
      <text>
        <r>
          <rPr>
            <b/>
            <sz val="8"/>
            <color indexed="81"/>
            <rFont val="Segoe UI"/>
            <family val="2"/>
          </rPr>
          <t>Westphal Marco:</t>
        </r>
        <r>
          <rPr>
            <sz val="8"/>
            <color indexed="81"/>
            <rFont val="Segoe UI"/>
            <family val="2"/>
          </rPr>
          <t xml:space="preserve">
Da die Rubikon-Auswertung 2021 noch nicht von der Gemeinde Altenkirchen erfasst wurde, wurden die mitgeteilten Werte laut Datenabfrage der Kommunen in den Spalten, mit dem Vermerk Rubikon 2021 in der Zeile 3, übernommen.</t>
        </r>
      </text>
    </comment>
    <comment ref="AH80" authorId="0" shapeId="0" xr:uid="{D1DEAFDF-96BC-4446-8B2D-B466C96A6A27}">
      <text>
        <r>
          <rPr>
            <b/>
            <sz val="8"/>
            <color indexed="81"/>
            <rFont val="Segoe UI"/>
            <family val="2"/>
          </rPr>
          <t>Westphal Marco:</t>
        </r>
        <r>
          <rPr>
            <sz val="8"/>
            <color indexed="81"/>
            <rFont val="Segoe UI"/>
            <family val="2"/>
          </rPr>
          <t xml:space="preserve">
Angabe durch Kommune: -717.269,96 EUR. Dies entspricht dem Wert in Spalte 24, sodass der Wert in Spalte 23 durch Landkreis geändert wurde.</t>
        </r>
      </text>
    </comment>
    <comment ref="AV80" authorId="0" shapeId="0" xr:uid="{A709A5A5-D30B-4D09-9334-2682E43101D2}">
      <text>
        <r>
          <rPr>
            <b/>
            <sz val="8"/>
            <color indexed="81"/>
            <rFont val="Segoe UI"/>
            <family val="2"/>
          </rPr>
          <t>Westphal Marco:</t>
        </r>
        <r>
          <rPr>
            <sz val="8"/>
            <color indexed="81"/>
            <rFont val="Segoe UI"/>
            <family val="2"/>
          </rPr>
          <t xml:space="preserve">
Aufgrund Zuweisungsbescheid im HHJ 2021 für das HHJ 2020 wird die Angabe auf 1 abgeändert!</t>
        </r>
      </text>
    </comment>
    <comment ref="AW80" authorId="0" shapeId="0" xr:uid="{A1E62228-7928-4849-ABE3-B43872A20B6E}">
      <text>
        <r>
          <rPr>
            <b/>
            <sz val="8"/>
            <color indexed="81"/>
            <rFont val="Segoe UI"/>
            <family val="2"/>
          </rPr>
          <t>Westphal Marco:</t>
        </r>
        <r>
          <rPr>
            <sz val="8"/>
            <color indexed="81"/>
            <rFont val="Segoe UI"/>
            <family val="2"/>
          </rPr>
          <t xml:space="preserve">
Zuweisung nach § 27 Abs. 1 FAG M-V vom 17.09.2021 für das HHJ 2020 (Konsolidierungszuweisung)</t>
        </r>
      </text>
    </comment>
    <comment ref="C88" authorId="0" shapeId="0" xr:uid="{EBBC8B52-EC0D-4EB0-AE92-7193671F7FC5}">
      <text>
        <r>
          <rPr>
            <b/>
            <i/>
            <u/>
            <sz val="8"/>
            <color indexed="81"/>
            <rFont val="Segoe UI"/>
            <family val="2"/>
          </rPr>
          <t>Westphal Marco:</t>
        </r>
        <r>
          <rPr>
            <i/>
            <u/>
            <sz val="8"/>
            <color indexed="81"/>
            <rFont val="Segoe UI"/>
            <family val="2"/>
          </rPr>
          <t xml:space="preserve">
Anmerkung Amt zu den eingetragen Daten der amtsangehörigen Gemeinden:</t>
        </r>
        <r>
          <rPr>
            <sz val="8"/>
            <color indexed="81"/>
            <rFont val="Segoe UI"/>
            <family val="2"/>
          </rPr>
          <t xml:space="preserve">
</t>
        </r>
        <r>
          <rPr>
            <b/>
            <sz val="8"/>
            <color indexed="81"/>
            <rFont val="Segoe UI"/>
            <family val="2"/>
          </rPr>
          <t>Anmerkung zu Zelle I6:</t>
        </r>
        <r>
          <rPr>
            <sz val="8"/>
            <color indexed="81"/>
            <rFont val="Segoe UI"/>
            <family val="2"/>
          </rPr>
          <t xml:space="preserve"> Aufgrund von noch nicht im JAB gebuchten Mittelverschiebungen vom investiven in den laufenden Bereich wurde der Wert aus dem Muster 5b eingetragen, da dort die Mittelverschiebungen bereits berücksichtigt sind
</t>
        </r>
        <r>
          <rPr>
            <b/>
            <sz val="8"/>
            <color indexed="81"/>
            <rFont val="Segoe UI"/>
            <family val="2"/>
          </rPr>
          <t xml:space="preserve">Anmerkung zu Spalte I: </t>
        </r>
        <r>
          <rPr>
            <sz val="8"/>
            <color indexed="81"/>
            <rFont val="Segoe UI"/>
            <family val="2"/>
          </rPr>
          <t>Die Daten wurden aus dem Muster 5b übernommen, da aufgrund der vorläufigen Jahresabschlüsse die Vorträge in Muster 13 von der Haushaltssoftware teilweise nicht korrekt berechnet werden.
Zu den Gemeinden Dettmannsdorf und Drechow können keine abschließenden Auskünfte erteilt werden, da die Haushalte 2021 noch nicht beschlossen wurden.
Die Gemeinde Hugoldsdorf hat einen beschlossenen Haushalt 2021, allerdings liegt noch keine Genehmigung durch die Rechtsaufsichtsbehörde vor.
Zahlen der Gemeinde Eixen gem. Nachtragshaushalt 2021.</t>
        </r>
      </text>
    </comment>
    <comment ref="AV95" authorId="3" shapeId="0" xr:uid="{7AADC460-FA0E-46B7-8CEC-58253969C381}">
      <text>
        <r>
          <rPr>
            <b/>
            <sz val="9"/>
            <color indexed="81"/>
            <rFont val="Segoe UI"/>
            <family val="2"/>
          </rPr>
          <t>Julia Griep:</t>
        </r>
        <r>
          <rPr>
            <sz val="9"/>
            <color indexed="81"/>
            <rFont val="Segoe UI"/>
            <family val="2"/>
          </rPr>
          <t xml:space="preserve">
Antrag für 2021 kann erst im Jahr 2022 gestellt werden. Ein Antrag für 2019 und 2020 wurde gestellt.</t>
        </r>
      </text>
    </comment>
    <comment ref="AW95" authorId="0" shapeId="0" xr:uid="{47E9B328-853F-4112-8350-2EDB83B162B0}">
      <text>
        <r>
          <rPr>
            <b/>
            <sz val="8"/>
            <color indexed="81"/>
            <rFont val="Segoe UI"/>
            <family val="2"/>
          </rPr>
          <t>Westphal Marco:</t>
        </r>
        <r>
          <rPr>
            <sz val="8"/>
            <color indexed="81"/>
            <rFont val="Segoe UI"/>
            <family val="2"/>
          </rPr>
          <t xml:space="preserve">
Zuweisung nach § 27 Abs. 2 FAG M-V vom 10.06.2021 für das HHJ 2020</t>
        </r>
      </text>
    </comment>
    <comment ref="AJ98" authorId="0" shapeId="0" xr:uid="{BF25095C-1052-4025-B49C-9A43C34E1ED5}">
      <text>
        <r>
          <rPr>
            <b/>
            <sz val="8"/>
            <color indexed="81"/>
            <rFont val="Segoe UI"/>
            <family val="2"/>
          </rPr>
          <t>Westphal Marco:</t>
        </r>
        <r>
          <rPr>
            <sz val="8"/>
            <color indexed="81"/>
            <rFont val="Segoe UI"/>
            <family val="2"/>
          </rPr>
          <t xml:space="preserve">
Wert wurde zuvor als negativer Werte in der Spalte 23 eingetragen. Durch Landkreis angepasst.</t>
        </r>
      </text>
    </comment>
    <comment ref="AJ100" authorId="0" shapeId="0" xr:uid="{88DEADEA-519E-4DF9-93DE-1174C0307304}">
      <text>
        <r>
          <rPr>
            <b/>
            <sz val="8"/>
            <color indexed="81"/>
            <rFont val="Segoe UI"/>
            <family val="2"/>
          </rPr>
          <t>Westphal Marco:</t>
        </r>
        <r>
          <rPr>
            <sz val="8"/>
            <color indexed="81"/>
            <rFont val="Segoe UI"/>
            <family val="2"/>
          </rPr>
          <t xml:space="preserve">
Wert wurde zuvor als negativer Werte in der Spalte 23 eingetragen. Durch Landkreis angepasst.</t>
        </r>
      </text>
    </comment>
    <comment ref="AV100" authorId="0" shapeId="0" xr:uid="{FB377913-FFF6-4842-906C-FE7D9E4AD7F4}">
      <text>
        <r>
          <rPr>
            <b/>
            <sz val="8"/>
            <color indexed="81"/>
            <rFont val="Segoe UI"/>
            <family val="2"/>
          </rPr>
          <t>Westphal Marco:</t>
        </r>
        <r>
          <rPr>
            <sz val="8"/>
            <color indexed="81"/>
            <rFont val="Segoe UI"/>
            <family val="2"/>
          </rPr>
          <t xml:space="preserve">
Aufgrund Zuweisungsbescheid im HHJ 2021 für das HHJ 2020 wird die Angabe auf 1 abgeändert!</t>
        </r>
      </text>
    </comment>
    <comment ref="AW100" authorId="0" shapeId="0" xr:uid="{F871F655-D9D4-4427-BD32-610EDE6978F9}">
      <text>
        <r>
          <rPr>
            <b/>
            <sz val="8"/>
            <color indexed="81"/>
            <rFont val="Segoe UI"/>
            <family val="2"/>
          </rPr>
          <t>Westphal Marco:</t>
        </r>
        <r>
          <rPr>
            <sz val="8"/>
            <color indexed="81"/>
            <rFont val="Segoe UI"/>
            <family val="2"/>
          </rPr>
          <t xml:space="preserve">
Zuweisung nach § 27 Abs. 1 FAG M-V vom 27.10.2021 für das HHJ 2020 (Konsolidierungszuweisung)</t>
        </r>
      </text>
    </comment>
    <comment ref="AJ101" authorId="0" shapeId="0" xr:uid="{D1A2FDC8-6526-43B9-94D8-BFCC9CE45D64}">
      <text>
        <r>
          <rPr>
            <b/>
            <sz val="8"/>
            <color indexed="81"/>
            <rFont val="Segoe UI"/>
            <family val="2"/>
          </rPr>
          <t>Westphal Marco:</t>
        </r>
        <r>
          <rPr>
            <sz val="8"/>
            <color indexed="81"/>
            <rFont val="Segoe UI"/>
            <family val="2"/>
          </rPr>
          <t xml:space="preserve">
Wert wurde zuvor als negativer Werte in der Spalte 23 eingetragen. Durch Landkreis angepasst.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Westphal Marco</author>
  </authors>
  <commentList>
    <comment ref="P4" authorId="0" shapeId="0" xr:uid="{EC540DB7-6309-4B45-A876-B83B83D649DC}">
      <text>
        <r>
          <rPr>
            <b/>
            <sz val="8"/>
            <color indexed="81"/>
            <rFont val="Segoe UI"/>
            <family val="2"/>
          </rPr>
          <t>Westphal Marco:</t>
        </r>
        <r>
          <rPr>
            <sz val="8"/>
            <color indexed="81"/>
            <rFont val="Segoe UI"/>
            <family val="2"/>
          </rPr>
          <t xml:space="preserve">
Ergebnis zum 31.12. des Haushaltsjahres</t>
        </r>
      </text>
    </comment>
    <comment ref="AH7" authorId="0" shapeId="0" xr:uid="{C60FA0EA-9B4A-4AE6-9E5D-65CB960BAD54}">
      <text>
        <r>
          <rPr>
            <b/>
            <sz val="8"/>
            <color indexed="81"/>
            <rFont val="Segoe UI"/>
            <family val="2"/>
          </rPr>
          <t>Westphal Marco:</t>
        </r>
        <r>
          <rPr>
            <sz val="8"/>
            <color indexed="81"/>
            <rFont val="Segoe UI"/>
            <family val="2"/>
          </rPr>
          <t xml:space="preserve">
Nach Überprüfung uRAB am 04.01.2021 angepasst.</t>
        </r>
      </text>
    </comment>
    <comment ref="A9" authorId="0" shapeId="0" xr:uid="{E27F21F3-0AB7-4075-A473-6F568BFBF95E}">
      <text>
        <r>
          <rPr>
            <b/>
            <sz val="8"/>
            <color indexed="81"/>
            <rFont val="Segoe UI"/>
            <family val="2"/>
          </rPr>
          <t>Westphal Marco:</t>
        </r>
        <r>
          <rPr>
            <sz val="8"/>
            <color indexed="81"/>
            <rFont val="Segoe UI"/>
            <family val="2"/>
          </rPr>
          <t xml:space="preserve">
2020</t>
        </r>
      </text>
    </comment>
  </commentList>
</comments>
</file>

<file path=xl/sharedStrings.xml><?xml version="1.0" encoding="utf-8"?>
<sst xmlns="http://schemas.openxmlformats.org/spreadsheetml/2006/main" count="8280" uniqueCount="690">
  <si>
    <t>Festsetzung aller drei Hebesätze unterhalb der gewogenen Durchschnitts-hebesätze?                    ja =1/nein = 0</t>
  </si>
  <si>
    <t>Differenz IST-Steuern/ Steuerkraftmess-zahl</t>
  </si>
  <si>
    <t>Finanzierungs-rahmen Steuern und Schlüssel-zuweisungen</t>
  </si>
  <si>
    <t>Differenz Steuern, Schlüsselzu-weisungen und Kreisumlage</t>
  </si>
  <si>
    <t>Anteil Kreisumlage an Ist-Steuer-einnahmen</t>
  </si>
  <si>
    <t>Anteil Kreisumlage an Ist-Steuer-einnahmen und Schlüssel-zuweisungen</t>
  </si>
  <si>
    <t>Gemeinde-nummer</t>
  </si>
  <si>
    <t>Amt</t>
  </si>
  <si>
    <t>Gemeinde</t>
  </si>
  <si>
    <t>Rücklagen vorhanden?             ja =1/nein = 0</t>
  </si>
  <si>
    <t>Höhe der Rücklagen in €</t>
  </si>
  <si>
    <t>Hebesatz Grundsteuer A</t>
  </si>
  <si>
    <t>Hebesatz Grundsteuer B</t>
  </si>
  <si>
    <t>Hebesatz Gewerbe-steuer</t>
  </si>
  <si>
    <t>investive Verschuldung        in €/ EW</t>
  </si>
  <si>
    <t>Haushalts-sicherungskonzept vorhanden?         ja/nein</t>
  </si>
  <si>
    <t>Wurde eine Konsolidierungs-vereinbarung abgeschlossen? ja/nein</t>
  </si>
  <si>
    <t>Wurde eine Fehl-betragszuweisung beantragt?            ja / nein</t>
  </si>
  <si>
    <t>Hundesteuer</t>
  </si>
  <si>
    <t>Vergnügungssteuer</t>
  </si>
  <si>
    <t>Zweitwohnsitzsteuer</t>
  </si>
  <si>
    <t>Plan</t>
  </si>
  <si>
    <t>AO</t>
  </si>
  <si>
    <t>Stralsund, Hansestadt</t>
  </si>
  <si>
    <t xml:space="preserve">k. A. </t>
  </si>
  <si>
    <t>amtsfrei</t>
  </si>
  <si>
    <t>Binz</t>
  </si>
  <si>
    <t>Grimmen, Stadt</t>
  </si>
  <si>
    <t>nein</t>
  </si>
  <si>
    <t>Marlow, Stadt</t>
  </si>
  <si>
    <t>Putbus, Stadt</t>
  </si>
  <si>
    <t>Sassnitz, Stadt</t>
  </si>
  <si>
    <t>ja</t>
  </si>
  <si>
    <t>Süderholz</t>
  </si>
  <si>
    <t>Zingst</t>
  </si>
  <si>
    <t>Altenpleen</t>
  </si>
  <si>
    <t>Groß Mohrdorf</t>
  </si>
  <si>
    <t>Klausdorf</t>
  </si>
  <si>
    <t>Kramerhof</t>
  </si>
  <si>
    <t>Preetz</t>
  </si>
  <si>
    <t>Prohn</t>
  </si>
  <si>
    <t>Barth, Stadt</t>
  </si>
  <si>
    <t>Divitz-Spoldershagen</t>
  </si>
  <si>
    <t>Fuhlendorf</t>
  </si>
  <si>
    <t>Karnin</t>
  </si>
  <si>
    <t>Kenz-Küstrow</t>
  </si>
  <si>
    <t>Löbnitz</t>
  </si>
  <si>
    <t>Lüdershagen</t>
  </si>
  <si>
    <t>Pruchten</t>
  </si>
  <si>
    <t>Saal</t>
  </si>
  <si>
    <t>Trinwillershagen</t>
  </si>
  <si>
    <t>Bergen a. Rügen, Stadt</t>
  </si>
  <si>
    <t>Buschvitz</t>
  </si>
  <si>
    <t>Garz/Rügen, Stadt</t>
  </si>
  <si>
    <t>Gustow</t>
  </si>
  <si>
    <t>Lietzow</t>
  </si>
  <si>
    <t>Parchtitz</t>
  </si>
  <si>
    <t>Patzig</t>
  </si>
  <si>
    <t>Poseritz</t>
  </si>
  <si>
    <t>Ralswiek</t>
  </si>
  <si>
    <t>Rappin</t>
  </si>
  <si>
    <t>Sehlen</t>
  </si>
  <si>
    <t>Ahrenshoop</t>
  </si>
  <si>
    <t>Born</t>
  </si>
  <si>
    <t>Dierhagen</t>
  </si>
  <si>
    <t>Prerow</t>
  </si>
  <si>
    <t>Wieck a. Darß</t>
  </si>
  <si>
    <t>Wustrow</t>
  </si>
  <si>
    <t>Franzburg, Stadt</t>
  </si>
  <si>
    <t>Glewitz</t>
  </si>
  <si>
    <t>Gremersdorf-Buchholz</t>
  </si>
  <si>
    <t>Millienhagen-Oebelitz</t>
  </si>
  <si>
    <t>Papenhagen</t>
  </si>
  <si>
    <t>Richtenberg, Stadt</t>
  </si>
  <si>
    <t>Splietsdorf</t>
  </si>
  <si>
    <t>Velgast</t>
  </si>
  <si>
    <t>Weitenhagen</t>
  </si>
  <si>
    <t>Wendisch Baggendorf</t>
  </si>
  <si>
    <t>Elmenhorst</t>
  </si>
  <si>
    <t>Sundhagen</t>
  </si>
  <si>
    <t>Wittenhagen</t>
  </si>
  <si>
    <t>Baabe</t>
  </si>
  <si>
    <t>Nein</t>
  </si>
  <si>
    <t>Gager</t>
  </si>
  <si>
    <t>Göhren</t>
  </si>
  <si>
    <t>Lancken-Granitz</t>
  </si>
  <si>
    <t>Middelhagen</t>
  </si>
  <si>
    <t>Sellin</t>
  </si>
  <si>
    <t>Thiessow</t>
  </si>
  <si>
    <t>Zirkow</t>
  </si>
  <si>
    <t>Groß-Kordshagen</t>
  </si>
  <si>
    <t>Jakobsdorf</t>
  </si>
  <si>
    <t>Kummerow</t>
  </si>
  <si>
    <t>Lüssow</t>
  </si>
  <si>
    <t>Neu Bartelshagen</t>
  </si>
  <si>
    <t>Niepars</t>
  </si>
  <si>
    <t>Pantelitz</t>
  </si>
  <si>
    <t>Steinhagen</t>
  </si>
  <si>
    <t>Wendorf</t>
  </si>
  <si>
    <t>Zarrendorf</t>
  </si>
  <si>
    <t>Altenkirchen</t>
  </si>
  <si>
    <t>Breege</t>
  </si>
  <si>
    <t>Dranske</t>
  </si>
  <si>
    <t>Glowe</t>
  </si>
  <si>
    <t>Lohme</t>
  </si>
  <si>
    <t>Putgarten</t>
  </si>
  <si>
    <t>Sagard</t>
  </si>
  <si>
    <t>Wiek</t>
  </si>
  <si>
    <t>Bad Sülze, Stadt</t>
  </si>
  <si>
    <t>Dettmannsdorf</t>
  </si>
  <si>
    <t>Deyelsdorf</t>
  </si>
  <si>
    <t>Drechow</t>
  </si>
  <si>
    <t>Eixen</t>
  </si>
  <si>
    <t>Grammendorf</t>
  </si>
  <si>
    <t>Gransebieth</t>
  </si>
  <si>
    <t>Hugoldsdorf</t>
  </si>
  <si>
    <t>Lindholz</t>
  </si>
  <si>
    <t>Tribsees, Stadt</t>
  </si>
  <si>
    <t>Ahrenshagen-Daskow</t>
  </si>
  <si>
    <t>Ribn.-Damgarten, Stadt</t>
  </si>
  <si>
    <t>Schlemmin</t>
  </si>
  <si>
    <t>Sehmlow</t>
  </si>
  <si>
    <t>Altefähr</t>
  </si>
  <si>
    <t>Dreschvitz</t>
  </si>
  <si>
    <t>Gingst</t>
  </si>
  <si>
    <t>Insel Hiddensee</t>
  </si>
  <si>
    <t>Kluis</t>
  </si>
  <si>
    <t>Neuenkirchen</t>
  </si>
  <si>
    <t>Rambin</t>
  </si>
  <si>
    <t>Samtens</t>
  </si>
  <si>
    <t>Schaprode</t>
  </si>
  <si>
    <t>Trent</t>
  </si>
  <si>
    <t>Ummanz</t>
  </si>
  <si>
    <t>k. A. - keine Angaben</t>
  </si>
  <si>
    <t>k.A.</t>
  </si>
  <si>
    <t>Ungedeckte Fehlbeträge bereits zum Umstellungstag  auf die Doppik per 31.12.2011?            ja = 1/nein = 0</t>
  </si>
  <si>
    <t>Höhe des Eigenkapitals (Eröffnungs-bilanz)</t>
  </si>
  <si>
    <t>n</t>
  </si>
  <si>
    <t>Muster 5a 
Saldo der ordentlichen und außerordentlichen Ein- und Auszahlungen 
(Zeile 6) per 31.12.2012</t>
  </si>
  <si>
    <t>Muster 5a 
Saldo der liquiden Mittel u. der Kredite zur Sicherg. d. Zahlungsfähigk. (Zeile 11) per 31.12.2012</t>
  </si>
  <si>
    <t>örtliche Verbrauchs - und Aufwandssteuer 2012</t>
  </si>
  <si>
    <t>Amtsumlage 2012</t>
  </si>
  <si>
    <t>Einwohner am 31.12.2011</t>
  </si>
  <si>
    <t>Plan Finanzhaushalt 2012 Zeile 26
(alter Vordruck)</t>
  </si>
  <si>
    <t>vorl. Ist Finanz-haushalt 2012 
Zeile 26 (alter Vordruck)</t>
  </si>
  <si>
    <t>jahresbezogener Ausgleich im Finanzhaushalt   ja = 1 /nein = 0</t>
  </si>
  <si>
    <t>jahresbezogener Überschuss Finanzhaushalt    in €</t>
  </si>
  <si>
    <t>jahresbezogene Unterdeckung Finanzhaushalt   in €</t>
  </si>
  <si>
    <t>Ausgleich des Finanzhaushaltes unter Anrechnung von Vorträgen aus Vorjahren möglich?             ja =1/nein = 0</t>
  </si>
  <si>
    <t>Gesamtüberschuss der Gemeinden mit augewiesenem kumulativen Ausgleich des FHH  per 31.12.2012             in €</t>
  </si>
  <si>
    <t>Kumulativ nicht ausgeglichener FHH ab welchem Haushaltsjahr?</t>
  </si>
  <si>
    <t>Liquiditätskredite vorhanden per 31.12.2012?          ja =1/nein = 0</t>
  </si>
  <si>
    <t>Verbindlichkeiten aus Liquiditäts-krediten per 31.12.2012 (Gesamt in €)</t>
  </si>
  <si>
    <t xml:space="preserve">Guthaben auf Konten gesamt vorhanden per 31.12.2012?           ja =1/ nein = 0 </t>
  </si>
  <si>
    <t>Guthaben auf Konten gesamt per 31.12.2012  in €</t>
  </si>
  <si>
    <t>Verbindlichkeiten Investitionskredite per 31.12.2012 (Gesamt in €)</t>
  </si>
  <si>
    <t>Verlustvortrag (-)
Überschuss (+)
per 31.12.2012 Ergebnishaushalt</t>
  </si>
  <si>
    <t>Verlustvortrag (-)
Überschuss (+)
per 31.12.2012  Finanzhaushalt</t>
  </si>
  <si>
    <t>Steuerkraftmesszahl 2010</t>
  </si>
  <si>
    <t>Steuer Ist-Aufkommen 2012</t>
  </si>
  <si>
    <t>Schlüsselzu-weisungen 2012</t>
  </si>
  <si>
    <t>Kreisumlage 2012</t>
  </si>
  <si>
    <t>noch kein JA</t>
  </si>
  <si>
    <t xml:space="preserve"> </t>
  </si>
  <si>
    <t xml:space="preserve"> entfällt</t>
  </si>
  <si>
    <t>-1.112.114,63</t>
  </si>
  <si>
    <t>-</t>
  </si>
  <si>
    <t>kein Ausweis da 1. Doppische FR</t>
  </si>
  <si>
    <t>kein Ausweis da 1. Doppische ER</t>
  </si>
  <si>
    <t>ab 2012</t>
  </si>
  <si>
    <t>ausgeglichen</t>
  </si>
  <si>
    <t>Rücklagen gibt es 
in der Doppik so nicht mehr</t>
  </si>
  <si>
    <t>liegt noch nicht vor</t>
  </si>
  <si>
    <t>-98.698</t>
  </si>
  <si>
    <t>-149.328</t>
  </si>
  <si>
    <t>0</t>
  </si>
  <si>
    <t>5.523.050</t>
  </si>
  <si>
    <t>-37.710</t>
  </si>
  <si>
    <t>28.204</t>
  </si>
  <si>
    <t>Ja</t>
  </si>
  <si>
    <t>-4.111</t>
  </si>
  <si>
    <t>./.</t>
  </si>
  <si>
    <t>Muster 5a 
Saldo der ordentlichen und außerordentlichen Ein- und Auszahlungen 
(Zeile 6) per 31.12.2013</t>
  </si>
  <si>
    <t>Muster 5a 
Saldo der liquiden Mittel u. der Kredite zur Sicherg. d. Zahlungsfähigk. (Zeile 11) per 31.12.2013</t>
  </si>
  <si>
    <t>örtliche Verbrauchs - und Aufwandssteuer 2013</t>
  </si>
  <si>
    <t>Amtsumlage 2013</t>
  </si>
  <si>
    <t>Anteil freiwilliger Aufweun-dungen in % (Plan)</t>
  </si>
  <si>
    <t>Einwohner am 31.12.2012</t>
  </si>
  <si>
    <t>Plan Finanzhaushalt 2013 Zeile 26
(alter Vordruck)</t>
  </si>
  <si>
    <t>vorl. Ist Finanz-haushalt 2013 
Zeile 26 (alter Vordruck)</t>
  </si>
  <si>
    <t>Gesamtüberschuss der Gemeinden mit augewiesenem kumulativen Ausgleich des FHH  per 31.12.2013             in €</t>
  </si>
  <si>
    <t>Liquiditätskredite vorhanden per 31.12.2013?          ja =1/nein = 0</t>
  </si>
  <si>
    <t>Verbindlichkeiten aus Liquiditäts-krediten per 31.12.2013 (Gesamt in €)</t>
  </si>
  <si>
    <t xml:space="preserve">Guthaben auf Konten gesamt vorhanden per 31.12.2013?           ja =1/ nein = 0 </t>
  </si>
  <si>
    <t>Guthaben auf Konten gesamt per 31.12.2013  in €</t>
  </si>
  <si>
    <t>Verbindlichkeiten Investitionskredite per 31.12.2013 (Gesamt in €)</t>
  </si>
  <si>
    <t>Verlustvortrag (-)
Überschuss (+)
per 31.12.2013 Ergebnishaushalt</t>
  </si>
  <si>
    <t>Verlustvortrag (-)
Überschuss (+)
per 31.12.2013  Finanzhaushalt</t>
  </si>
  <si>
    <t>Steuerkraftmesszahl 2011</t>
  </si>
  <si>
    <t>Steuer Ist-Aufkommen 2013</t>
  </si>
  <si>
    <t>Schlüsselzu-weisungen 2013</t>
  </si>
  <si>
    <t>Kreisumlage 2013</t>
  </si>
  <si>
    <t>k. A.</t>
  </si>
  <si>
    <t>entfällt</t>
  </si>
  <si>
    <t xml:space="preserve">Nein </t>
  </si>
  <si>
    <t>2021?</t>
  </si>
  <si>
    <t>Rücklagen gibt es in der Doppik so nicht mehr</t>
  </si>
  <si>
    <t>2050?</t>
  </si>
  <si>
    <t>(+)</t>
  </si>
  <si>
    <t>(-)</t>
  </si>
  <si>
    <t>Muster 5a 
Saldo der ordentlichen und außerordentlichen Ein- und Auszahlungen 
(Zeile 6) per 31.12.2014</t>
  </si>
  <si>
    <t>Muster 5a 
Saldo der liquiden Mittel u. der Kredite zur Sicherg. d. Zahlungsfähigk. (Zeile 11) per 31.12.2014</t>
  </si>
  <si>
    <t>örtliche Verbrauchs - und Aufwandssteuer 2014</t>
  </si>
  <si>
    <t>Amtsumlage 2014</t>
  </si>
  <si>
    <t>Einwohner am 31.12.2013</t>
  </si>
  <si>
    <t>Plan Finanzhaushalt 2014 Zeile 26
(alter Vordruck)</t>
  </si>
  <si>
    <t>vorl. Ist Finanz-haushalt 2014 
Zeile 26 (alter Vordruck)</t>
  </si>
  <si>
    <t>Gesamtüberschuss der Gemeinden mit augewiesenem kumulativen Ausgleich des FHH  per 31.12.2014             in €</t>
  </si>
  <si>
    <t>Liquiditätskredite vorhanden per 31.12.2014?          ja =1/nein = 0</t>
  </si>
  <si>
    <t>Verbindlichkeiten aus Liquiditäts-krediten per 31.12.2014 (Gesamt in €)</t>
  </si>
  <si>
    <t xml:space="preserve">Guthaben auf Konten gesamt vorhanden per 31.12.2014?           ja =1/ nein = 0 </t>
  </si>
  <si>
    <t>Guthaben auf Konten gesamt per 31.12.2014  in €</t>
  </si>
  <si>
    <t>Verbindlichkeiten Investitionskredite per 31.12.2014 (Gesamt in €)</t>
  </si>
  <si>
    <t>Verlustvortrag (-)
Überschuss (+)
per 31.12.2014 Ergebnishaushalt</t>
  </si>
  <si>
    <t>Verlustvortrag (-)
Überschuss (+)
per 31.12.2014  Finanzhaushalt</t>
  </si>
  <si>
    <t>Steuerkraftmesszahl 2012</t>
  </si>
  <si>
    <t>Steuer Ist-Aufkommen 2014</t>
  </si>
  <si>
    <t>Schlüsselzu-weisungen 2014</t>
  </si>
  <si>
    <t>Kreisumlage 2014</t>
  </si>
  <si>
    <t>noch keine Aussage</t>
  </si>
  <si>
    <t>ab 2014</t>
  </si>
  <si>
    <t>2012/ 2014</t>
  </si>
  <si>
    <t>Rücklagen gibt es in der Doppik so 
nicht mehr</t>
  </si>
  <si>
    <t>nein, weil nicht möglich</t>
  </si>
  <si>
    <t>SBZ</t>
  </si>
  <si>
    <t>Muster 5a 
Saldo der ordentlichen und außerordentlichen Ein- und Auszahlungen 
(Zeile 6) per 31.12.2015</t>
  </si>
  <si>
    <t>Muster 5a 
Saldo der liquiden Mittel u. der Kredite zur Sicherg. d. Zahlungsfähigk. (Zeile 11) per 31.12.2015</t>
  </si>
  <si>
    <t>örtliche Verbrauchs - und Aufwandssteuer 2015</t>
  </si>
  <si>
    <t>Amtsumlage 2015</t>
  </si>
  <si>
    <t>Einwohner am 31.12.2014</t>
  </si>
  <si>
    <t>Plan Finanzhaushalt 2015 Zeile 26
(alter Vordruck)</t>
  </si>
  <si>
    <t>vorl. Ist Finanz-haushalt 2015 
Zeile 26 (alter Vordruck)</t>
  </si>
  <si>
    <t>Verlustvortrag (-)
Überschuss (+)
per 31.12.2015 Ergebnishaushalt</t>
  </si>
  <si>
    <t>Verlustvortrag (-)
Überschuss (+)
per 31.12.2015  Finanzhaushalt</t>
  </si>
  <si>
    <t>Steuerkraftmesszahl 2013</t>
  </si>
  <si>
    <t>Steuer Ist-Aufkommen 2015</t>
  </si>
  <si>
    <t>Schlüsselzu-weisungen 2015</t>
  </si>
  <si>
    <t>Kreisumlage 2015</t>
  </si>
  <si>
    <t>?</t>
  </si>
  <si>
    <t>ab 2015</t>
  </si>
  <si>
    <t>keine Daten</t>
  </si>
  <si>
    <t xml:space="preserve">k.A. </t>
  </si>
  <si>
    <t>Rücklagen gibt es in der Doppik so nicht 
mehr</t>
  </si>
  <si>
    <t>Liegen die Jahresabschlüsse vor? Wenn, nein dann bitte das Datum eintragen bis wann die Fertigstellung erledigt sein wird?</t>
  </si>
  <si>
    <t>Muster 5a 
Saldo der ordentlichen und außerordentlichen Ein- und Auszahlungen 
(Zeile 6) per 31.12.2016</t>
  </si>
  <si>
    <t>Muster 5a 
Saldo der liquiden Mittel u. der Kredite zur Sicherg. d. Zahlungsfähigk. (Zeile 11) per 31.12.2016</t>
  </si>
  <si>
    <t>örtliche Verbrauchs - und Aufwandssteuer 2016</t>
  </si>
  <si>
    <t>Steuerkraftmesszahl 2014</t>
  </si>
  <si>
    <t>Steuer Ist-Aufkommen 2016</t>
  </si>
  <si>
    <t>Kreisumlage 2016</t>
  </si>
  <si>
    <t>Amtsumlage 2016</t>
  </si>
  <si>
    <t>Einwohner am 31.12.2015</t>
  </si>
  <si>
    <t>Plan Finanzhaushalt 2016 Zeile 26
(alter Vordruck)</t>
  </si>
  <si>
    <t>vorl. Ist Finanz-haushalt 2016 
Zeile 26 (alter Vordruck)</t>
  </si>
  <si>
    <t>Verlustvortrag (-)
Überschuss (+)
per 31.12.2016 Ergebnishaushalt</t>
  </si>
  <si>
    <t>Verlustvortrag (-)
Überschuss (+)
per 31.12.2016  Finanzhaushalt</t>
  </si>
  <si>
    <t>x</t>
  </si>
  <si>
    <t xml:space="preserve">nein </t>
  </si>
  <si>
    <t>2014/ 2015</t>
  </si>
  <si>
    <t>Ende 2017</t>
  </si>
  <si>
    <t>Ende 2018</t>
  </si>
  <si>
    <t>2012/ 2014/ 2015</t>
  </si>
  <si>
    <t>2012/ 2015</t>
  </si>
  <si>
    <t>vorauss. Nov 2017</t>
  </si>
  <si>
    <t>Ende 2019</t>
  </si>
  <si>
    <t>Ende 2020</t>
  </si>
  <si>
    <t>Ende 2021</t>
  </si>
  <si>
    <t>Ende 2022</t>
  </si>
  <si>
    <t>Ende 2023</t>
  </si>
  <si>
    <t>Sep/Okt 2017</t>
  </si>
  <si>
    <t>Ende 2024</t>
  </si>
  <si>
    <t>Ende 2025</t>
  </si>
  <si>
    <t>Ende 2026</t>
  </si>
  <si>
    <t>2017/2018</t>
  </si>
  <si>
    <t>Ende 2018/ Anfang 2019</t>
  </si>
  <si>
    <t>Ende 2019/ Anfang 2020</t>
  </si>
  <si>
    <t>Ende 2020/ Anfang 2021</t>
  </si>
  <si>
    <t>Ende 2021/ Anfang 2022</t>
  </si>
  <si>
    <t>Ende 2017/ Anfang 2018</t>
  </si>
  <si>
    <t>fertiggestellt noch nicht geprüft</t>
  </si>
  <si>
    <t>Die zahlenmäßigen Abschlüsse sind für alle Gemeinden und Jahre fertig. Die Beschluss-</t>
  </si>
  <si>
    <t xml:space="preserve">fassungen sollen im Oktober nach Prüfung durch die RPA erfolgen. 2016 </t>
  </si>
  <si>
    <t>wahrscheinlich erst im Dezember diesen Jahres</t>
  </si>
  <si>
    <t>örtliche Verbrauchs - und Aufwandssteuer 2017</t>
  </si>
  <si>
    <t>Steuerkraftmesszahl 2015</t>
  </si>
  <si>
    <t>Steuer Ist-Aufkommen 2017</t>
  </si>
  <si>
    <t>Kreisumlage 2017</t>
  </si>
  <si>
    <t>Einwohner am 31.12.2016</t>
  </si>
  <si>
    <t>Plan Finanzhaushalt 2017 Zeile 26
(alter Vordruck)</t>
  </si>
  <si>
    <t>vorauss. Ist Finanz-haushalt 2017 
Zeile 26 (alter Vordruck)</t>
  </si>
  <si>
    <t>Verlustvortrag (-)
Überschuss (+)
per 31.12.2017 Ergebnishaushalt</t>
  </si>
  <si>
    <t>Verlustvortrag (-)
Überschuss (+)
per 31.12.2017  Finanzhaushalt</t>
  </si>
  <si>
    <t>Muster 5a Saldo der liquiden Mittel u. der Kredite zur Sicherg. d. Zahlungsfähigk.; Zeile 11 per 31.12.2017</t>
  </si>
  <si>
    <t>V-Ist AO</t>
  </si>
  <si>
    <t>---</t>
  </si>
  <si>
    <t>3.260.50</t>
  </si>
  <si>
    <t>ca. 15.500.000</t>
  </si>
  <si>
    <t xml:space="preserve"> -</t>
  </si>
  <si>
    <t xml:space="preserve">Ja </t>
  </si>
  <si>
    <t>örtliche Verbrauchs - und Aufwandssteuer 2018</t>
  </si>
  <si>
    <t>Steuerkraftmesszahl 2016</t>
  </si>
  <si>
    <t xml:space="preserve"> Voraussichtl. Steuer Ist-Aufkommen 2018</t>
  </si>
  <si>
    <t xml:space="preserve">Schlüsselzu-weisungen 2018 </t>
  </si>
  <si>
    <t>Kreisumlage 2018</t>
  </si>
  <si>
    <t>Plan Finanzhaushalt 2018 Zeile 26
(alter Vordruck)</t>
  </si>
  <si>
    <t>vorauss. Ist Finanz-haushalt 2018 
Zeile 26 (alter Vordruck)</t>
  </si>
  <si>
    <t>noch nicht beschlossen</t>
  </si>
  <si>
    <t>ja  für 2010</t>
  </si>
  <si>
    <t>Mönchgut</t>
  </si>
  <si>
    <t>Gewogene Durchschnittshebesätze (nur kreisangehörige Gemeinden) laut Anlagen FAG bzw. Statistisches Amt</t>
  </si>
  <si>
    <t>Jahr</t>
  </si>
  <si>
    <t>Grundsteuer A</t>
  </si>
  <si>
    <t>Grundsteuer B</t>
  </si>
  <si>
    <t>Gewerbesteuer</t>
  </si>
  <si>
    <t>Schlüsselzu-weisungen 
2016</t>
  </si>
  <si>
    <t>Schlüsselzu-weisungen 
2017</t>
  </si>
  <si>
    <t>Fremdenverkehrsabgabe</t>
  </si>
  <si>
    <t>Kurabgabe</t>
  </si>
  <si>
    <t>Einwohner am 31.12.2019</t>
  </si>
  <si>
    <t xml:space="preserve">Schlüsselzu-weisungen 2019 </t>
  </si>
  <si>
    <t>Kreisumlage 2019</t>
  </si>
  <si>
    <t>Abweichung im Haushaltsjahr 2019
 in EUR</t>
  </si>
  <si>
    <t>Haushaltsausgleich im Finanzhaushalt (unter Anrechnung von Vorträgen aus Vorjahren)
ja =1/nein = 0</t>
  </si>
  <si>
    <t>Haushaltsausgleich im Ergebnishaushalt (unter Anrechnung von Vorträgen aus Vorjahren)
ja =1/nein = 0</t>
  </si>
  <si>
    <t>Abweichung 
2019
 in EUR</t>
  </si>
  <si>
    <t>Höhe des Eigenkapitals im Haushaltsjahr 2019 
in EUR</t>
  </si>
  <si>
    <t>Summe der liquide Mittel 
per 31.12.2019
in EUR</t>
  </si>
  <si>
    <t>Kredite zur Sicherung der Zahlungsfähigkeit 
per 31.12.2019
in EUR</t>
  </si>
  <si>
    <t>abundante Gemeinde
ja =1/nein = 0</t>
  </si>
  <si>
    <t>Haushalts-sicherungskonzept vorhanden?
ja =1/nein = 0</t>
  </si>
  <si>
    <t>Wurde eine Konsolidierungs-vereinbarung abgeschlossen?
ja =1/nein = 0</t>
  </si>
  <si>
    <t>investive Verschuldung
in EUR je EW</t>
  </si>
  <si>
    <t>örtliche Verbrauchs - und Aufwandssteuer 2019 (in EUR)</t>
  </si>
  <si>
    <t>Steuerkraftmesszahl 2017
in EUR</t>
  </si>
  <si>
    <t xml:space="preserve"> Steuer Ist-Aufkommen 2019
in EUR</t>
  </si>
  <si>
    <t>Anteil an der ESt 2019
in EUR</t>
  </si>
  <si>
    <t>Anteil an der USt 2019
in EUR</t>
  </si>
  <si>
    <t>Amtsumlage 2019 
in EUR</t>
  </si>
  <si>
    <t>Anteil freiwilliger Aufwendungen 2018 
in % (Plan)</t>
  </si>
  <si>
    <t>Ergebnisvortrag aus Haushaltsvorjahr
Muster 12 Zeile 32
(neu: Zeile 26)
in EUR</t>
  </si>
  <si>
    <t>jahresbezogener Ausgleich im Finanzhaushalt 2019
Differenz aus 
6 und 8
(Muster 13 neu: Zeile 37)
in EUR</t>
  </si>
  <si>
    <t>Wurden ergänzende Hilfen zum Erreichen des dauerhaften Haushaltsausgleich nach § 22 FAG M-V beantragt?
ja =1/nein = 0</t>
  </si>
  <si>
    <t>Wurden Hilfen aus dem Kommunalen Entschuldungsfonds (§ 22 a FAG M-V) beantragt?
ja =1/nein = 0</t>
  </si>
  <si>
    <t>Ist im Haushaltsjahr 2019 eine FAG-Rücklage nach § 37 Abs. 6 GemHVO-Doppik M-V zu bilden?
ja =1/nein = 0</t>
  </si>
  <si>
    <t>Wenn ja, in welcher Höhe wird bzw. wurde eine FAG-Rücklage gebildet?
in EUR</t>
  </si>
  <si>
    <t>HST</t>
  </si>
  <si>
    <t>positives Jahresergebnis im Haushaltsjahr 2019
ja =1/nein = 0</t>
  </si>
  <si>
    <t>Hebesatz</t>
  </si>
  <si>
    <t>Gewerbesteuerumalge Plan</t>
  </si>
  <si>
    <t>Gewerbesteuerumlage V-IST</t>
  </si>
  <si>
    <t>Anteil freiwilliger Aufwendungen 2019 
in % (Plan)</t>
  </si>
  <si>
    <t>Anteil freiwilliger Aufwendungen 2019 
in EUR (Plan)</t>
  </si>
  <si>
    <t>Bis zu welchem Jahr liegen die geprüften Jahresabschlüsse vor?</t>
  </si>
  <si>
    <t>Anteil an der ESt 2021 (Plan)
in EUR</t>
  </si>
  <si>
    <t>Anteil an der USt 2021 (Plan)
in EUR</t>
  </si>
  <si>
    <t>Steuerkraftmesszahl 2018
in EUR</t>
  </si>
  <si>
    <t>Zuweisungen 
nach dem Familienleistungs-ausgleichsgesetz (FLAG)
in EUR</t>
  </si>
  <si>
    <t xml:space="preserve">Schlüsselzu-weisungen 2020 </t>
  </si>
  <si>
    <t>Kreisumlage 2020</t>
  </si>
  <si>
    <t>Amtsumlage 2020 
in EUR</t>
  </si>
  <si>
    <t>Wurden Hilfen aus dem Kommunalen Entschuldungsfonds (§ 26 FAG M-V) beantragt?
ja =1/nein = 0</t>
  </si>
  <si>
    <t>jahresbezogener Ausgleich im Finanzhaushalt 2019
ja = 1 /nein = 0</t>
  </si>
  <si>
    <t>jahresbezogener Ausgleich im Finanzhaushalt 2020
ja = 1 /nein = 0</t>
  </si>
  <si>
    <t>jahresbezogener Ausgleich im Finanzhaushalt 2012
ja = 1 /nein = 0</t>
  </si>
  <si>
    <t>jahresbezogener Ausgleich im Finanzhaushalt 2013
ja = 1 /nein = 0</t>
  </si>
  <si>
    <t>jahresbezogener Ausgleich im Finanzhaushalt 2014
ja = 1 /nein = 0</t>
  </si>
  <si>
    <t>jahresbezogener Ausgleich im Finanzhaushalt 2015
ja = 1 /nein = 0</t>
  </si>
  <si>
    <t>jahresbezogener Ausgleich im Finanzhaushalt 2016
ja = 1 /nein = 0</t>
  </si>
  <si>
    <t>jahresbezogener Ausgleich im Finanzhaushalt 2017
ja = 1 /nein = 0</t>
  </si>
  <si>
    <t>jahresbezogener Ausgleich im Finanzhaushalt 2018
ja = 1 /nein = 0</t>
  </si>
  <si>
    <t>Amtsumlage-satz 2019 
in %</t>
  </si>
  <si>
    <t>Amtsumlage-satz 2020 
in %</t>
  </si>
  <si>
    <t>Amtsumlage 2012 
in EUR</t>
  </si>
  <si>
    <t>Anteil freiwilliger Aufwendungen 2012 
in % (Plan)</t>
  </si>
  <si>
    <t>Amtsumlage 2013 
in EUR</t>
  </si>
  <si>
    <t>Anteil freiwilliger Aufwendungen 2013 
in % (Plan)</t>
  </si>
  <si>
    <t>Amtsumlage 2014 
in EUR</t>
  </si>
  <si>
    <t>Anteil freiwilliger Aufwendungen 2014 
in % (Plan)</t>
  </si>
  <si>
    <t>Amtsumlage 2015 
in EUR</t>
  </si>
  <si>
    <t>Anteil freiwilliger Aufwendungen 2015 
in % (Plan)</t>
  </si>
  <si>
    <t>Amtsumlage 2016 
in EUR</t>
  </si>
  <si>
    <t>Anteil freiwilliger Aufwendungen 2016 
in % (Plan)</t>
  </si>
  <si>
    <t>Amtsumlage 2017
in EUR</t>
  </si>
  <si>
    <t>Anteil freiwilliger Aufwendungen 2017 
in % (Plan)</t>
  </si>
  <si>
    <t>Amtsumlage 2018 
in EUR</t>
  </si>
  <si>
    <t>nachrichtliche Angaben der Vorjahre</t>
  </si>
  <si>
    <t>Kredite zur Sicherung der Zahlungsfähigkeit 
per 31.12.2020
in EUR</t>
  </si>
  <si>
    <t>Plan Ergebnishaushalt 2019 
Muster 6 Zeile 22
(neu Zeile 20) 
in EUR</t>
  </si>
  <si>
    <t>voraussichtliches Ist Ergebnishaushalt 2019 
Muster 12 Zeile 22
(neu: Zeile 20) 
in EUR</t>
  </si>
  <si>
    <t>Saldo aus Spalte 19 und 20
(Muster 5a, Zeile 10, Spalte 1; vorher Zeile 11, Spalte 1)</t>
  </si>
  <si>
    <t>planmäßige Tilgung 2019
Muster 13 Zeile 42
(neu: Zeile 32)
(bzw. vorher Muster 5a Nr. 7 Spalte 1)
in EUR</t>
  </si>
  <si>
    <t>Auswahlfelder</t>
  </si>
  <si>
    <t>Ist im Haushaltsjahr 2020 eine FAG-Rücklage nach § 37 Abs. 6 GemHVO-Doppik M-V zu bilden?
ja =1/nein = 0</t>
  </si>
  <si>
    <t>Differenz aus Spalte 61 und 60
in EUR</t>
  </si>
  <si>
    <t>Plan Finanzhaushalt 2019 
Muster 7 Zeile 22
(neu: Zeile 18) 
in EUR</t>
  </si>
  <si>
    <t>voraussichtliches Ist 
Finanzhaushalt 2019 
Muster 13 Zeile 22 bzw. Muster 5a Nr. 6 Spalte 1
(neu: Zeile 18) 
in EUR</t>
  </si>
  <si>
    <t xml:space="preserve"> Höhe der Verbindlichkeiten aus Investitionskrediten (inkl. LFI-Kredite) 
per 31.12.2019 
in EUR</t>
  </si>
  <si>
    <t>Differenz aus Spalte 69 und 68
in EUR</t>
  </si>
  <si>
    <t>Hebesatz Grundsteuer A unterhalb des gewogenen Durchschnitts-hebesatzes der kreisangehörigen Gemeinden des Vorvorjahres    (323 %)                  ja =1/nein =0</t>
  </si>
  <si>
    <t>Hebesatz Grundsteuer B unterhalb des gewogenen Durchschnitts-hebesatzes der kreisangehörigen Gemeinden des Vorvorjahres    (427 %)                  ja =1/nein =0</t>
  </si>
  <si>
    <t>Hebesatz Gewerbesteuer unterhalb des gewogenen Durchschnitts-hebesatzes der kreisangehörigen Gemeinden des Vorvorjahres   (381 %)                  ja =1/nein =0</t>
  </si>
  <si>
    <t xml:space="preserve"> Höhe der Verbindlichkeiten aus Investitionskrediten (inkl. LFI-Kredit) 
per 31.12.2020 
in EUR</t>
  </si>
  <si>
    <t>Übersicht Amtsnummer</t>
  </si>
  <si>
    <t>Bezeichnung</t>
  </si>
  <si>
    <t>Hansestadt</t>
  </si>
  <si>
    <t>Stralsund</t>
  </si>
  <si>
    <t>Ostseebad Binz</t>
  </si>
  <si>
    <t>Stadt</t>
  </si>
  <si>
    <t>Grimmen</t>
  </si>
  <si>
    <t>Marlow</t>
  </si>
  <si>
    <t>Putbus</t>
  </si>
  <si>
    <t>Sassnitz</t>
  </si>
  <si>
    <t>Ostseeheilbad Zingst</t>
  </si>
  <si>
    <t>Barth</t>
  </si>
  <si>
    <t>Bergen auf Rügen</t>
  </si>
  <si>
    <t>Darß/Fischland</t>
  </si>
  <si>
    <t>Franzburg-Richtenberg</t>
  </si>
  <si>
    <t>Miltzow</t>
  </si>
  <si>
    <t>Mönchgut-Granitz</t>
  </si>
  <si>
    <t>Nord-Rügen</t>
  </si>
  <si>
    <t>Recknitz-Trebeltal</t>
  </si>
  <si>
    <t>Ribnitz-Damgarten</t>
  </si>
  <si>
    <t>West-Rügen</t>
  </si>
  <si>
    <t>Haushaltsausgleich im Ergebnishaushalt 
Muster 12 Zeile 33
(neu: Zeile 27)
in EUR</t>
  </si>
  <si>
    <t>KA</t>
  </si>
  <si>
    <t>265,249,40</t>
  </si>
  <si>
    <t xml:space="preserve">ja  </t>
  </si>
  <si>
    <t>-11.010.475,64</t>
  </si>
  <si>
    <t>Einwohner am 31.12.2018</t>
  </si>
  <si>
    <t>Einwohner am 31.12.2017</t>
  </si>
  <si>
    <t>Semlow</t>
  </si>
  <si>
    <t>beim Eigenbetrieb</t>
  </si>
  <si>
    <t>Amtsumlagesatz in %</t>
  </si>
  <si>
    <t>Amtsumlage-satz in %</t>
  </si>
  <si>
    <t>Amtsumlage- satz in %</t>
  </si>
  <si>
    <t>Amtsumlage in %</t>
  </si>
  <si>
    <t>Bis zu welchem Jahr liegen die festgestellten Jahresabschlüsse vor?</t>
  </si>
  <si>
    <t>Erläuterungen</t>
  </si>
  <si>
    <t>voraussichtliches Ergebnis 
Finanzrechnung 2020
Muster 13 Zeile 22 (neu: Zeile 18 Spalte 4) bzw. Muster 5a Nr. 6 Spalte 1
in EUR</t>
  </si>
  <si>
    <t>Auszahlung für planmäßige Tilgung 2020
Muster 13 Zeile 42
(neu: Zeile 32 Spalte 4)
in EUR</t>
  </si>
  <si>
    <t>Saldo der laufeden Ein- und Auszahlungen zum 31.12. des Haushaltsvorjahres
(Muster 13 neu: Zeile 38 Spalte 4)
in EUR</t>
  </si>
  <si>
    <t>voraussichtliches Ergebnis Ergebnisrechnung 2020 
Muster 12 Zeile 31
(neu: Zeile 25 Spalte 4) 
in EUR</t>
  </si>
  <si>
    <t>Ergebnisvortrag aus Haushaltsvorjahr
Muster 12 Zeile 32
(neu: Zeile 26 Spalte 4)
in EUR</t>
  </si>
  <si>
    <t>Summe der liquide Mittel
per 31.12.2020
in EUR</t>
  </si>
  <si>
    <t>Anteil an der USt 2020
in EUR</t>
  </si>
  <si>
    <t>Einwohner am 31.12.2020</t>
  </si>
  <si>
    <t>Anteil freiwilliger Aufwendungen 2020 
in % (IST)</t>
  </si>
  <si>
    <t>Anteil freiwilliger Aufwendungen 2020 
in EUR (IST)</t>
  </si>
  <si>
    <t>Amtsumlage-satz 2012 
in %</t>
  </si>
  <si>
    <t>Amtsumlage-satz 2013
in %</t>
  </si>
  <si>
    <t>Amtsumlage-satz 2014 
in %</t>
  </si>
  <si>
    <t>Amtsumlage-satz 2015
in %</t>
  </si>
  <si>
    <t>Amtsumlage-satz 2016 
in %</t>
  </si>
  <si>
    <t>Amtsumlage-satz 2017
in %</t>
  </si>
  <si>
    <t>Amtsumlage-satz 2018
in %</t>
  </si>
  <si>
    <t>Amtsumlage-satz 2019
in %</t>
  </si>
  <si>
    <t xml:space="preserve">Muster 12 Zeile 31 (neu: Zeile 25 Spalte 4) </t>
  </si>
  <si>
    <t>Ergebnis Ergebnishaushalt 2012
ja = 1 /nein = 0</t>
  </si>
  <si>
    <t>Ergebnis Ergebnishaushalt 2012
in EUR</t>
  </si>
  <si>
    <t>Ergebnis Ergebnishaushalt 2013
in EUR</t>
  </si>
  <si>
    <t>Ergebnis Ergebnishaushalt 2014
in EUR</t>
  </si>
  <si>
    <t>Ergebnis Ergebnishaushalt 2015
in EUR</t>
  </si>
  <si>
    <t>Ergebnis Ergebnishaushalt 2016
in EUR</t>
  </si>
  <si>
    <t>Ergebnis Ergebnishaushalt 2017
in EUR</t>
  </si>
  <si>
    <t>Ergebnis Ergebnishaushalt 2018
in EUR</t>
  </si>
  <si>
    <t>Ergebnis Ergebnishaushalt 2019
in EUR</t>
  </si>
  <si>
    <t>Planansatz Finanzhaushalt 2021
Muster 7 Zeile 22
(neu: Zeile 18 Spalte 3) 
in EUR</t>
  </si>
  <si>
    <t>planmäßige Tilgung 2021
Muster 7 Zeile 42 
(neu: Zeile 32 Spalte 3)
in EUR</t>
  </si>
  <si>
    <t>Ergebnisvortrag aus Haushaltsvorjahr
Muster 12 Zeile 32
(neu: Zeile 26, Spalte 3)
in EUR</t>
  </si>
  <si>
    <t>Planansatz Ergebnishaushalt 2021 
Muster 6 Zeile 31
(neu Zeile 25 Spalte 3) 
in EUR</t>
  </si>
  <si>
    <t>Summe der liquide Mittel 
per 31.12.2021
in EUR</t>
  </si>
  <si>
    <t>Kredite zur Sicherung der Zahlungsfähigkeit 
per 31.12.2021
in EUR</t>
  </si>
  <si>
    <t xml:space="preserve"> Höhe der Verbindlichkeiten aus Investitionskrediten (inkl. LFI-Kredit) 
per 31.12.2021 
in EUR</t>
  </si>
  <si>
    <t>Wurden/werden ergänzende Hilfen zum Erreichen des dauerhaften Haushaltsausgleich nach § 27 FAG M-V beantragt?
ja =1/nein = 0</t>
  </si>
  <si>
    <t>Wurden/werden Hilfen aus dem Kommunalen Entschuldungsfonds (§ 26 FAG M-V) beantragt?
ja =1/nein = 0</t>
  </si>
  <si>
    <t>Steuerkraftmesszahl 2019
in EUR</t>
  </si>
  <si>
    <t xml:space="preserve">Schlüsselzu-weisungen 2021 </t>
  </si>
  <si>
    <t>Amtsumlage-satz 2021
in %</t>
  </si>
  <si>
    <t>Anteil freiwilliger Aufwendungen 2021
in % (Plan)</t>
  </si>
  <si>
    <t>Anteil freiwilliger Aufwendungen 2021
in EUR (Plan)</t>
  </si>
  <si>
    <t>Hebesatz Grundsteuer A unterhalb des gewogenen Durchschnitts-hebesatzes der kreisangehörigen Gemeinden des Vorvorjahres    (266,58 %)                  ja =1/nein =0</t>
  </si>
  <si>
    <t>Hebesatz Grundsteuer B unterhalb des gewogenen Durchschnitts-hebesatzes der kreisangehörigen Gemeinden des Vorvorjahres    (344,12 %)                  ja =1/nein =0</t>
  </si>
  <si>
    <t>Hebesatz Gewerbesteuer unterhalb des gewogenen Durchschnitts-hebesatzes der kreisangehörigen Gemeinden des Vorvorjahres   (315,88 %)                  ja =1/nein =0</t>
  </si>
  <si>
    <t>Hebesatz Grundsteuer A unterhalb des gewogenen Durchschnitts-hebesatzes der kreisangehörigen Gemeinden des Vorvorjahres    (263,40 %)                  ja =1/nein =0</t>
  </si>
  <si>
    <t>Hebesatz Grundsteuer B unterhalb des gewogenen Durchschnitts-hebesatzes der kreisangehörigen Gemeinden des Vorvorjahres    (340,15 %)                  ja =1/nein =0</t>
  </si>
  <si>
    <t>Hebesatz Gewerbesteuer unterhalb des gewogenen Durchschnitts-hebesatzes der kreisangehörigen Gemeinden des Vorvorjahres   (303,11 %)                  ja =1/nein =0</t>
  </si>
  <si>
    <t>Hebesatz Grundsteuer A unterhalb des gewogenen Durchschnittshebesatzes der kreisangehörigen Gemeinden des Vorvorjahres    (255,79 %)                  ja =1/nein =0</t>
  </si>
  <si>
    <t>Hebesatz Grundsteuer B unterhalb des gewogenen Durchschnitts-hebesatzes der kreisangehörigen Gemeinden des Vorvorjahres    (334,54 %)                  ja =1/nein =0</t>
  </si>
  <si>
    <t>Hebesatz Gewerbesteuer unterhalb des gewogenen Durchschnitts-hebesatzes der kreisangehörigen Gemeinden des Vorvorjahres   (304,86 %)                  ja =1/nein =0</t>
  </si>
  <si>
    <t>12.50.853,35</t>
  </si>
  <si>
    <t>4.591.533,61‬</t>
  </si>
  <si>
    <t>1.548.192,16‬</t>
  </si>
  <si>
    <t>1.622.109,9‬0</t>
  </si>
  <si>
    <t>4.373.416,19‬</t>
  </si>
  <si>
    <t>Ergebnis Ergebnishaushalt 2013
ja = 1 /nein = 0</t>
  </si>
  <si>
    <t>Ergebnis Ergebnishaushalt 2014
ja = 1 /nein = 0</t>
  </si>
  <si>
    <t>Ergebnis Ergebnishaushalt 2015
ja = 1 /nein = 0</t>
  </si>
  <si>
    <t>Ergebnis Ergebnishaushalt 2016
ja = 1 /nein = 0</t>
  </si>
  <si>
    <t>Ergebnis Ergebnishaushalt 2017
ja = 1 /nein = 0</t>
  </si>
  <si>
    <t>Ergebnis Ergebnishaushalt 2018
ja = 1 /nein = 0</t>
  </si>
  <si>
    <t>Ergebnis Ergebnishaushalt 2019
ja = 1 /nein = 0</t>
  </si>
  <si>
    <t>k. A</t>
  </si>
  <si>
    <t>jahresbezogene Unterdeckung Finanzhaushalt   in EUR</t>
  </si>
  <si>
    <t>jahresbezogener Überschuss Finanzhaushalt    in EUR</t>
  </si>
  <si>
    <t>Höhe der Rücklagen in EUR</t>
  </si>
  <si>
    <t>Voraussichtliche Verbindlichkeiten Investitionskredite per 31.12.2018 (Gesamt in EUR)</t>
  </si>
  <si>
    <t>k. A.- keine Angaben</t>
  </si>
  <si>
    <t>Festsetzung aller drei Hebesätze unterhalb der gewogenen Durchschnitts-hebesätze?
ja =1/nein = 0</t>
  </si>
  <si>
    <t>Hebesatz Gewerbesteuer unterhalb des gewogenen Durchschnitts-hebesatzes der kreisangehörigen Gemeinden des Vorvorjahres (348 %)
ja =1/nein =0</t>
  </si>
  <si>
    <t>Ausgleich des Finanzhaushaltes unter Anrechnung von Vorträgen aus Vorjahren möglich?
ja =1/nein = 0</t>
  </si>
  <si>
    <t>Rücklagen vorhanden?
ja =1/nein = 0</t>
  </si>
  <si>
    <t>Höhe der Rücklagen
in EUR</t>
  </si>
  <si>
    <t>Hebesatz Grundsteuer A unterhalb des gewogenen Durchschnitts-hebesatzes der kreisangehörigen Gemeinden des Vorvorjahres (307 %)
ja =1/nein =0</t>
  </si>
  <si>
    <t>Hebesatz Grundsteuer B unterhalb des gewogenen Durchschnitts-hebesatzes der kreisangehörigen Gemeinden des Vorvorjahres (396 %)
ja =1/nein =0</t>
  </si>
  <si>
    <t>investive Verschuldung
in EUR/ EW</t>
  </si>
  <si>
    <t>Haushalts-sicherungskonzept vorhanden?
ja/nein</t>
  </si>
  <si>
    <t>Wurde eine Konsolidierungs-vereinbarung abgeschlossen?
ja/nein</t>
  </si>
  <si>
    <t>Wurde eine Fehl-betragszuweisung beantragt?
ja / nein</t>
  </si>
  <si>
    <t>Hebesatz Grundsteuer A unterhalb des gewogenen Durchschnitts-hebesatzes der kreisangehörigen Gemeinden des Vorvorjahres (307 %) 
ja =1/nein =0</t>
  </si>
  <si>
    <t>jahresbezogener Überschuss Finanzhaushalt
in EUR</t>
  </si>
  <si>
    <t>jahresbezogene Unterdeckung Finanzhaushalt
in EUR</t>
  </si>
  <si>
    <t>jahresbezogener Ausgleich im Finanzhaushalt
ja = 1/nein = 0</t>
  </si>
  <si>
    <t>Rücklagen vorhanden?
ja = 1/nein = 0</t>
  </si>
  <si>
    <t>Hebesatz Grundsteuer A unterhalb des gewogenen Durchschnitts-hebesatzes der kreisangehörigen Gemeinden des Vorvorjahres
(293,28 %)
ja =1/nein =0</t>
  </si>
  <si>
    <t>Hebesatz Grundsteuer B unterhalb des gewogenen Durchschnitts-hebesatzes der kreisangehörigen Gemeinden des Vorvorjahres (361,25 %)
ja =1/nein =0</t>
  </si>
  <si>
    <t>Hebesatz Gewerbesteuer unterhalb des gewogenen Durchschnitts-hebesatzes der kreisangehörigen Gemeinden des Vorvorjahres (326,18 %)
ja =1/nein =0</t>
  </si>
  <si>
    <t>Verbindlichkeiten Investitionskredite per 31.12.2017
(Gesamt in EUR)</t>
  </si>
  <si>
    <t>Amtsumlage
2017</t>
  </si>
  <si>
    <t>Verbindlichkeiten Investitionskredite per 31.12.2016 (Gesamt in EUR)</t>
  </si>
  <si>
    <t>Gesamtüberschuss der Gemeinden mit augewiesenem kumulativen Ausgleich des FHH  per 31.12.2016
in EUR</t>
  </si>
  <si>
    <t>Ausgleich des Finanzhaushaltes unter Anrechnung von Vorträgen aus Vorjahren möglich?
ja = 1/nein = 0</t>
  </si>
  <si>
    <t>Liquiditätskredite vorhanden per 31.12.2016?
ja = 1/nein = 0</t>
  </si>
  <si>
    <t>Verbindlichkeiten aus Liquiditäts-krediten per 31.12.2016
(Gesamt in EUR)</t>
  </si>
  <si>
    <t xml:space="preserve">Guthaben auf Konten gesamt vorhanden per 31.12.2016?
ja = 1/nein = 0 </t>
  </si>
  <si>
    <t>Guthaben auf Konten gesamt per 31.12.2016
in EUR</t>
  </si>
  <si>
    <t>Hebesatz Grundsteuer A unterhalb des gewogenen Durchschnitts-hebesatzes der kreisangehörigen Gemeinden des Vorvorjahres (281,46 %)
ja =1/nein =0</t>
  </si>
  <si>
    <t>Hebesatz Grundsteuer B unterhalb des gewogenen Durchschnitts-hebesatzes der kreisangehörigen Gemeinden des Vorvorjahres (353,28 %)
ja =1/nein =0</t>
  </si>
  <si>
    <t>Hebesatz Gewerbesteuer unterhalb des gewogenen Durchschnitts-hebesatzes der kreisangehörigen Gemeinden des Vorvorjahres (321,65 %)
ja =1/nein =0</t>
  </si>
  <si>
    <t>Verbindlichkeiten Investitionskredite per 31.12.2015 (Gesamt in EUR)</t>
  </si>
  <si>
    <t>Gesamtüberschuss der Gemeinden mit augewiesenem kumulativen Ausgleich des FHH  per 31.12.2015
in EUR</t>
  </si>
  <si>
    <t>Verbindlichkeiten aus Liquiditäts-krediten per 31.12.2015
(Gesamt in EUR)</t>
  </si>
  <si>
    <t>Guthaben auf Konten gesamt per 31.12.2015
in EUR</t>
  </si>
  <si>
    <r>
      <t xml:space="preserve">Hebesatz Grundsteuer A unterhalb des gewogenen Durchschnitts-hebesatzes der kreisangehörigen Gemeinden des Vorvorjahres </t>
    </r>
    <r>
      <rPr>
        <sz val="11"/>
        <rFont val="Trebuchet MS"/>
        <family val="2"/>
      </rPr>
      <t xml:space="preserve">(275,41 %)
</t>
    </r>
    <r>
      <rPr>
        <sz val="11"/>
        <color theme="1"/>
        <rFont val="Trebuchet MS"/>
        <family val="2"/>
      </rPr>
      <t>ja =1/nein =0</t>
    </r>
  </si>
  <si>
    <r>
      <t xml:space="preserve">Hebesatz Grundsteuer B unterhalb des gewogenen Durchschnitts-hebesatzes der kreisangehörigen Gemeinden des Vorvorjahres </t>
    </r>
    <r>
      <rPr>
        <sz val="11"/>
        <rFont val="Trebuchet MS"/>
        <family val="2"/>
      </rPr>
      <t xml:space="preserve">(349,33 %)
</t>
    </r>
    <r>
      <rPr>
        <sz val="11"/>
        <color theme="1"/>
        <rFont val="Trebuchet MS"/>
        <family val="2"/>
      </rPr>
      <t>ja =1/nein =0</t>
    </r>
  </si>
  <si>
    <t xml:space="preserve">Guthaben auf Konten gesamt vorhanden per 31.12.2015?
ja = 1/nein = 0 </t>
  </si>
  <si>
    <t>Liquiditätskredite vorhanden per 31.12.2015?
ja = 1/nein = 0</t>
  </si>
  <si>
    <t>jahresbezogener Ausgleich im Finanzhaushalt   ja = 1/nein = 0</t>
  </si>
  <si>
    <r>
      <t>Hebesatz Gewerbesteuer unterhalb des gewogenen Durchschnitts-hebesatzes der kreisangehörigen Gemeinden des Vorvorjahres</t>
    </r>
    <r>
      <rPr>
        <sz val="11"/>
        <rFont val="Trebuchet MS"/>
        <family val="2"/>
      </rPr>
      <t xml:space="preserve"> (317,39 %)</t>
    </r>
    <r>
      <rPr>
        <sz val="11"/>
        <color theme="1"/>
        <rFont val="Trebuchet MS"/>
        <family val="2"/>
      </rPr>
      <t xml:space="preserve">
ja =1/nein =0</t>
    </r>
  </si>
  <si>
    <t>Festsetzung aller drei Hebesätze unterhalb der gewogenen Durchschnitts-hebesätze?
ja = 1/nein = 0</t>
  </si>
  <si>
    <t>Gesamtsumme</t>
  </si>
  <si>
    <t>Hebesatz Grundsteuer A unterhalb des gewogenen Durchschnitts-hebesatzes der kreisangehörigen Gemeinden des Vorvorjahres (323 %)
ja =1/nein =0</t>
  </si>
  <si>
    <t>Hebesatz Grundsteuer B unterhalb des gewogenen Durchschnitts-hebesatzes der kreisangehörigen Gemeinden des Vorvorjahres (427 %)
ja =1/nein =0</t>
  </si>
  <si>
    <t>Hebesatz Gewerbesteuer unterhalb des gewogenen Durchschnitts-hebesatzes der kreisangehörigen Gemeinden des Vorvorjahres (381 %)
ja =1/nein =0</t>
  </si>
  <si>
    <t>Anteil an der ESt 2020
in EUR
(Planansatz)</t>
  </si>
  <si>
    <t>Anteil an der ESt 2020
in EUR
(IST)</t>
  </si>
  <si>
    <t>Differenz
= AK - AI</t>
  </si>
  <si>
    <t>Anteil an der USt 2020
in EUR
(IST)</t>
  </si>
  <si>
    <t>Differenz
= AN - AM</t>
  </si>
  <si>
    <t>Kreisumlage 2021
(KU-Satz: 
41,24 %)</t>
  </si>
  <si>
    <t xml:space="preserve"> Steuer Ist-Aufkommen 2018
in EUR</t>
  </si>
  <si>
    <t>Höhe der Hilfen, die im HHJ gezahlt wurden?
in EUR</t>
  </si>
  <si>
    <t>Daten Kommunalaufsicht</t>
  </si>
  <si>
    <t>kein Vorgang uRAB</t>
  </si>
  <si>
    <t>Rubikon 2020</t>
  </si>
  <si>
    <t>Planansatz Finanzhaushalt 2020
Muster 7 Zeile 22
(neu: Zeile 18 Spalte 3) 
in EUR</t>
  </si>
  <si>
    <t>Planansatz Finanzhaushalt 2020
Muster 7 Zeile 22 (neu: Zeile 18 Spalte 3) 
in EUR</t>
  </si>
  <si>
    <t>5.1 (neu)</t>
  </si>
  <si>
    <t>Differenz 
Sp. 5 - Sp. 5.1
in EUR</t>
  </si>
  <si>
    <t>5.2 (neu)</t>
  </si>
  <si>
    <t>planmäßige Tilgung 2020
Muster 7 Zeile 42 
(neu: Zeile 32 Spalte 3)
in EUR</t>
  </si>
  <si>
    <t>6.1 (neu)</t>
  </si>
  <si>
    <t>Differenz 
Sp. 6 - Sp. 6.1
in EUR</t>
  </si>
  <si>
    <t>6.2 (neu)</t>
  </si>
  <si>
    <r>
      <t xml:space="preserve">jahresbezogener Ausgleich im Finanzhaushalt 2020
(Differenz aus </t>
    </r>
    <r>
      <rPr>
        <sz val="11"/>
        <color rgb="FFFF0000"/>
        <rFont val="Trebuchet MS"/>
        <family val="2"/>
      </rPr>
      <t xml:space="preserve">
</t>
    </r>
    <r>
      <rPr>
        <sz val="11"/>
        <rFont val="Trebuchet MS"/>
        <family val="2"/>
      </rPr>
      <t>Sp. 5.1 und 6.1)
(Muster 7 neu: Zeile 37 Spalte 3)
in EUR</t>
    </r>
  </si>
  <si>
    <t>7.1 (neu)</t>
  </si>
  <si>
    <t>7.2 (neu)</t>
  </si>
  <si>
    <t>Differenz 
Sp. 7 - Sp. 7.1
in EUR</t>
  </si>
  <si>
    <t>8.1 (neu)</t>
  </si>
  <si>
    <t>voraussichtlicher jahresbezogener Ausgleich in der Finanzrechnung 2020
(Differenz aus 
Sp. 5 und 6)
(Muster 13 neu: Zeile 37 Spalte 4)
in EUR</t>
  </si>
  <si>
    <t>32.1 (neu)</t>
  </si>
  <si>
    <t>7.3 (neu)</t>
  </si>
  <si>
    <t>voraussichtlicher jahresbezogener Ausgleich in der Finanzrechnung 2020
ja = 1 /nein = 0</t>
  </si>
  <si>
    <t>8.2 (neu)</t>
  </si>
  <si>
    <t>12.1 (neu)</t>
  </si>
  <si>
    <t>12.2 (neu)</t>
  </si>
  <si>
    <t>Planansatz Ergebnishaushalt 2020 
Muster 6 Zeile 31
(neu Zeile 25 Spalte 3) 
in EUR</t>
  </si>
  <si>
    <t>Jahresergebnis vor Veränderung der Rücklagen</t>
  </si>
  <si>
    <t>Jahresergebnis</t>
  </si>
  <si>
    <t>Kommune in Bearbeitung Rubikon</t>
  </si>
  <si>
    <t>nach Überprüfung durch Landkreis geändert</t>
  </si>
  <si>
    <t>18.1 (neu)</t>
  </si>
  <si>
    <t>Liquiditätskredite 2020 
(Kassenkredite)
in EUR</t>
  </si>
  <si>
    <t>voraussichtliches positives Jahresergebnis im Haushaltsjahr 2020
ja =1/nein = 0</t>
  </si>
  <si>
    <t>Saldo aus 
Sp. 17 und Sp. 18
(Muster 5a, Zeile 10 Spalte 4; vorher Zeile 11 Spalte 4)</t>
  </si>
  <si>
    <t>30.1 (neu)</t>
  </si>
  <si>
    <t>abundante Gemeinde
ja = 1/nein = 0</t>
  </si>
  <si>
    <t>Haushalts-sicherungskonzept vorhanden?
ja = 1/nein = 0</t>
  </si>
  <si>
    <t>Haushalts- sicherungskonzept erforderlich?
ja = 1/nein = 0</t>
  </si>
  <si>
    <t>Wurden ergänzende Hilfen zum Erreichen des dauerhaften Haushaltsausgleich nach § 27 FAG M-V beantragt?
ja = 1/nein = 0</t>
  </si>
  <si>
    <t>Sp. 30 - Sp. 30.1</t>
  </si>
  <si>
    <t>Wurde eine Konsolidierungs-vereinbarung abgeschlossen?
ja = 1/nein = 0</t>
  </si>
  <si>
    <t>30.2 (neu)</t>
  </si>
  <si>
    <t>Differenz aus Spalte 60 und 59
in EUR</t>
  </si>
  <si>
    <t>Anteil der freiwilligen Leistungen an den Erträgen 2020
in %</t>
  </si>
  <si>
    <t>66.1 (neu)</t>
  </si>
  <si>
    <t>Anpassung durch LK V-R, aufgrund Finanz-
datenmitteilung</t>
  </si>
  <si>
    <r>
      <t xml:space="preserve">Angaben in der Schriftfarbe </t>
    </r>
    <r>
      <rPr>
        <sz val="11"/>
        <color rgb="FFFF0000"/>
        <rFont val="Trebuchet MS"/>
        <family val="2"/>
      </rPr>
      <t>Rot</t>
    </r>
    <r>
      <rPr>
        <sz val="11"/>
        <rFont val="Trebuchet MS"/>
        <family val="2"/>
      </rPr>
      <t xml:space="preserve"> sind durch
Kommune aufgrund Datenabfrage 2021 ge-
ändert worden.</t>
    </r>
  </si>
  <si>
    <t>Kommune noch nicht bearbeitet</t>
  </si>
  <si>
    <t>Kommune fertig / Prüfung RAB</t>
  </si>
  <si>
    <t>Angaben Kommune</t>
  </si>
  <si>
    <t>Rubikon 2021</t>
  </si>
  <si>
    <t>Rubikon-Angaben mit Stand 04./05.11.2021</t>
  </si>
  <si>
    <t>Werte auf Grund Angaben Kommune</t>
  </si>
  <si>
    <t>jahresbezogener Ausgleich im Finanzhaushalt 2021
ja = 1/nein = 0</t>
  </si>
  <si>
    <t>Saldo der laufenden Ein- und Auszahlungen zum Ende des F-Plans
(Muster 7 neu: Zeile 39 Spalte 6)
in EUR</t>
  </si>
  <si>
    <t>13.1</t>
  </si>
  <si>
    <t>13.2</t>
  </si>
  <si>
    <r>
      <t xml:space="preserve">Planansatz Ergebnishaushalt 2021 
Muster 6 Zeile </t>
    </r>
    <r>
      <rPr>
        <sz val="11"/>
        <color rgb="FFFF0000"/>
        <rFont val="Trebuchet MS"/>
        <family val="2"/>
      </rPr>
      <t>26?</t>
    </r>
    <r>
      <rPr>
        <sz val="11"/>
        <rFont val="Trebuchet MS"/>
        <family val="2"/>
      </rPr>
      <t xml:space="preserve">
(neu Zeile 20 Spalte 3) 
in EUR</t>
    </r>
  </si>
  <si>
    <t>jahresbezogener Ausgleich im Ergebnishaushalt 2021 
nach Veränderung 
der Rücklagen
ja = 1/nein = 0</t>
  </si>
  <si>
    <t>Werte aufgrund 
Angabe Kommune</t>
  </si>
  <si>
    <t>Angaben der Kommune</t>
  </si>
  <si>
    <t>Ergebnisvortrag aus Haushaltsvorjahr
Muster 6 Zeile 32
(neu: Zeile 26, Spalte 3)
in EUR</t>
  </si>
  <si>
    <t>Werte aus Angabe Kommune</t>
  </si>
  <si>
    <t>Haushaltsausgleich im Ergebnishaushalt (unter Anrechnung von Vorträgen aus Vorjahren)
ja = 1/nein = 0</t>
  </si>
  <si>
    <r>
      <t xml:space="preserve">Summe aus 
Sp. 13.2 und Sp. 15
</t>
    </r>
    <r>
      <rPr>
        <sz val="11"/>
        <color rgb="FFFF0000"/>
        <rFont val="Trebuchet MS"/>
        <family val="2"/>
      </rPr>
      <t>Muster 6 Zeile ??
(neu: Zeile ??, Spalte ?)</t>
    </r>
    <r>
      <rPr>
        <sz val="11"/>
        <rFont val="Trebuchet MS"/>
        <family val="2"/>
      </rPr>
      <t xml:space="preserve">
in EUR</t>
    </r>
  </si>
  <si>
    <t>Ergebnis am Ende des F-Plans
(Muster 6, Zeile 33, Spalte 6)
in EUR</t>
  </si>
  <si>
    <t>Eigenkapital am Ende des Haushaltsjahres
(Bilanz Muster 15 Pos. P.1)</t>
  </si>
  <si>
    <t>darunter Kapitalrücklage
(Bilanz Muster 15 Pos. P.1.1)</t>
  </si>
  <si>
    <t>Voraussichtlicher Stand des Eigenkapitals am Ende des F-Plans
(§ 7 der Haushaltssatzung)</t>
  </si>
  <si>
    <t>In welche Höhe ist die Bildung einer FAG Rücklage geplant?
in EUR</t>
  </si>
  <si>
    <t>Liquiditätskredite 2021 
(Kassenkredite)
in EUR</t>
  </si>
  <si>
    <t>24.1 (neu)</t>
  </si>
  <si>
    <r>
      <t xml:space="preserve">Saldo aus Spalte 23 und 24
</t>
    </r>
    <r>
      <rPr>
        <sz val="11"/>
        <color rgb="FFFF0000"/>
        <rFont val="Trebuchet MS"/>
        <family val="2"/>
      </rPr>
      <t>(Muster 5a, Zeile 10, Spalte 1; vorher Zeile 11, Spalte 1)</t>
    </r>
  </si>
  <si>
    <t>Angabe Kommune</t>
  </si>
  <si>
    <t>Haushalts-sicherungskonzept erforderlich?
ja = 1/nein = 0</t>
  </si>
  <si>
    <t>Anteil der freiwilligen Leistungen an den Erträgen 2021
in %</t>
  </si>
  <si>
    <t>Wann wird der vollständige Haushaltsausgleich erreicht?</t>
  </si>
  <si>
    <t>Zinsquote
in %</t>
  </si>
  <si>
    <t>Tilgungsquote
in %</t>
  </si>
  <si>
    <t>Förderquote
in %</t>
  </si>
  <si>
    <t>nicht relevant</t>
  </si>
  <si>
    <t>kein Haushaltsausgleich</t>
  </si>
  <si>
    <t>Konsolidierungszeitraum</t>
  </si>
  <si>
    <t>Finanzplanungszeitraum</t>
  </si>
  <si>
    <t>Summe aus 
Sp. 7 und Sp. 9
(Muster 7 neu: Zeile 39 Spalte 4)
in EUR</t>
  </si>
  <si>
    <t>Saldo der laufeden Ein- und Auszahlungen zum 31.12. des Haushaltsvorjahres
(Muster 7 neu: Zeile 38 Spalte 3)
in EUR</t>
  </si>
  <si>
    <t>Auswertung Ämter</t>
  </si>
  <si>
    <t>04./05.11.2021</t>
  </si>
  <si>
    <t>Summe der laufenden Einzahlungen
(Muster 7) Spate 3 Nr. 9
in EUR</t>
  </si>
  <si>
    <t>Summe der laufenden Auszahlungen
(Muster 7) Spate 3 Nr. 17
in EUR</t>
  </si>
  <si>
    <t>jahresbezogener Ausgleich im Finanzhaushalt 2020
(Differenz aus 
Sp. 5 und 6)
(Muster 7 neu: Zeile 37 Spalte 4)
in EUR</t>
  </si>
  <si>
    <r>
      <t xml:space="preserve">Ergebnis zum 31.12. des Haushaltsjahres
</t>
    </r>
    <r>
      <rPr>
        <sz val="11"/>
        <color rgb="FFFF0000"/>
        <rFont val="Trebuchet MS"/>
        <family val="2"/>
      </rPr>
      <t xml:space="preserve">Muster 6 Zeile ??
(neu: Zeile ??, Spalte ?)
</t>
    </r>
    <r>
      <rPr>
        <sz val="11"/>
        <rFont val="Trebuchet MS"/>
        <family val="2"/>
      </rPr>
      <t>in EUR</t>
    </r>
  </si>
  <si>
    <t>Haushaltssicherungs-konzept erforderlich (2021)</t>
  </si>
  <si>
    <t>Einstufung Rubikon 2021</t>
  </si>
  <si>
    <t>Darß-Fischland</t>
  </si>
  <si>
    <t>Milzow</t>
  </si>
  <si>
    <t>Angaben nicht nachvollziehbar/Klärung noch nicht erfolgt</t>
  </si>
  <si>
    <t>11.1 (neu)</t>
  </si>
  <si>
    <t>10.1 (neu)</t>
  </si>
  <si>
    <t>Sp. 11.1 - Sp. 11</t>
  </si>
  <si>
    <t>11.2 (neu)</t>
  </si>
  <si>
    <r>
      <t xml:space="preserve">Haushaltsausgleich im Finanzhaushalt (unter Anrechnung von Vorträgen aus Vorjahren aber </t>
    </r>
    <r>
      <rPr>
        <sz val="11"/>
        <color rgb="FFFF0000"/>
        <rFont val="Trebuchet MS"/>
        <family val="2"/>
      </rPr>
      <t>ohne</t>
    </r>
    <r>
      <rPr>
        <sz val="11"/>
        <rFont val="Trebuchet MS"/>
        <family val="2"/>
      </rPr>
      <t xml:space="preserve"> Hilfen nach § 27 FAG M-V)
ja =1/nein = 0</t>
    </r>
  </si>
  <si>
    <r>
      <t xml:space="preserve">voraussichtliches Ergebnis Finanzrechnung </t>
    </r>
    <r>
      <rPr>
        <sz val="11"/>
        <color rgb="FFFF0000"/>
        <rFont val="Trebuchet MS"/>
        <family val="2"/>
      </rPr>
      <t>ohne</t>
    </r>
    <r>
      <rPr>
        <sz val="11"/>
        <rFont val="Trebuchet MS"/>
        <family val="2"/>
      </rPr>
      <t xml:space="preserve"> Anrecnung Hilfen nach § 27 FAG M-V
Differenz
Sp. 7 - Sp. 32.1
in EUR</t>
    </r>
  </si>
  <si>
    <r>
      <t xml:space="preserve">voraussichtlicher jahresbezogener Ausgleich in der Finanzrechnung 2020 
</t>
    </r>
    <r>
      <rPr>
        <sz val="11"/>
        <color rgb="FFFF0000"/>
        <rFont val="Trebuchet MS"/>
        <family val="2"/>
      </rPr>
      <t>ohne</t>
    </r>
    <r>
      <rPr>
        <sz val="11"/>
        <rFont val="Trebuchet MS"/>
        <family val="2"/>
      </rPr>
      <t xml:space="preserve"> Anrechnung Hilfen nach § 27 FAG M-V
ja = 1 /nein = 0</t>
    </r>
  </si>
  <si>
    <t>jahresbezogener Ausgleich in der Finanzrechnung 2015
ja = 1/nein = 0</t>
  </si>
  <si>
    <t>Muster 13 neu: Zeile 37 Spalte 4 bzw. Muster 5a Nr. 6/ Nr. 7 Spalte 1</t>
  </si>
  <si>
    <t>jahresbezogener Ausgleich in der Finanzrechnung 2016
ja = 1/nein = 0</t>
  </si>
  <si>
    <t>jahresbezogener Ausgleich in der Finanzrechnung 2017
ja = 1/nein = 0</t>
  </si>
  <si>
    <t>jahresbezogener Ausgleich in der Finanzrechnung 2018
ja = 1/nein = 0</t>
  </si>
  <si>
    <t>jahresbezogener Ausgleich in der Finanzrechnung 2019
ja = 1/nein = 0</t>
  </si>
  <si>
    <t>Kommune noch nicht bearbeitet Rubikon</t>
  </si>
  <si>
    <t>Kommune fertig / Prüfung RAB Rubikon</t>
  </si>
  <si>
    <t>Planansatz Ergebnishaushalt 2021 
Muster 6 Zeile 25
(neu Zeile 20 Spalte 3) 
in EUR</t>
  </si>
  <si>
    <t>Ergebnis zum 31.12. des Haushaltsjahres
Summe aus 
Sp. 13.2 und Sp. 15
Muster 6 Zeile 33
(neu: Zeile 27, 
Spalte 3)
in EUR</t>
  </si>
  <si>
    <t>Ergebnis zum 31.12. des Haushaltsjahres
Summe aus 
Sp. 7 und Sp. 9
(Muster 7 neu: Zeile 39 Spalte 3)
in EUR</t>
  </si>
  <si>
    <t>jahresbezogener Ausgleich im Finanzhaushalt 2021
(Differenz aus 
Sp. 5 und Sp. 6)
(Muster 7 neu: Zeile 37 Spalte 3)
in EUR</t>
  </si>
  <si>
    <t>Ergebnis zum 31.12. des Haushaltsjahres
Summe aus 
Sp. 7 und Sp. 9
(Muster 13 neu: Zeile 39 Spalte 4)
in EUR</t>
  </si>
  <si>
    <r>
      <t xml:space="preserve">Ergebnis zum 31.12. des Haushaltsjahres
Summe aus 
Sp. 7.3 und Sp. 9
(Muster 13 neu: Zeile 39 Spalte 4) </t>
    </r>
    <r>
      <rPr>
        <sz val="11"/>
        <color rgb="FFFF0000"/>
        <rFont val="Trebuchet MS"/>
        <family val="2"/>
      </rPr>
      <t>ohne</t>
    </r>
    <r>
      <rPr>
        <sz val="11"/>
        <rFont val="Trebuchet MS"/>
        <family val="2"/>
      </rPr>
      <t xml:space="preserve"> Hilfen nach 
§ 27 FAG M-V
in EUR</t>
    </r>
  </si>
  <si>
    <t>Planansatz Ergebnishaushalt 2020 
Muster 6 Zeile 25
(neu Zeile 20 
Spalte 3) 
in EUR</t>
  </si>
  <si>
    <t>Ergebnis zum 31.12. des Haushaltsjahres
Summe aus 
Sp. 12 und Sp. 14
Muster 12 Zeile 33
(neu: Zeile 27 Spalte 4)
in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</si>
</sst>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0\ &quot;€&quot;_-;\-* #,##0\ &quot;€&quot;_-;_-* &quot;-&quot;\ &quot;€&quot;_-;_-@_-"/>
    <numFmt numFmtId="44" formatCode="_-* #,##0.00\ &quot;€&quot;_-;\-* #,##0.00\ &quot;€&quot;_-;_-* &quot;-&quot;??\ &quot;€&quot;_-;_-@_-"/>
    <numFmt numFmtId="43" formatCode="_-* #,##0.00\ _€_-;\-* #,##0.00\ _€_-;_-* &quot;-&quot;??\ _€_-;_-@_-"/>
    <numFmt numFmtId="164" formatCode="#,##0.0"/>
    <numFmt numFmtId="165" formatCode="0.0%"/>
    <numFmt numFmtId="166" formatCode="0.E+00"/>
    <numFmt numFmtId="167" formatCode="0.0"/>
    <numFmt numFmtId="168" formatCode="#,##0.00_ ;\-#,##0.00\ "/>
    <numFmt numFmtId="169" formatCode="#,##0_ ;\-#,##0\ "/>
    <numFmt numFmtId="170" formatCode="0.0000%"/>
    <numFmt numFmtId="171" formatCode="#,##0.000"/>
    <numFmt numFmtId="172" formatCode="#,##0.0000"/>
    <numFmt numFmtId="173" formatCode="#,##0.0000000"/>
    <numFmt numFmtId="174" formatCode="0.000"/>
    <numFmt numFmtId="175" formatCode="0.0000000%"/>
    <numFmt numFmtId="176" formatCode="#,##0.00;[Red]#,##0.00"/>
    <numFmt numFmtId="177" formatCode="0.0000"/>
    <numFmt numFmtId="178" formatCode="#,##0.000000"/>
  </numFmts>
  <fonts count="65">
    <font>
      <sz val="11"/>
      <color theme="1"/>
      <name val="Calibri"/>
      <family val="2"/>
      <scheme val="minor"/>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
      <sz val="11"/>
      <color rgb="FF000000"/>
      <name val="Calibri"/>
      <family val="2"/>
      <charset val="1"/>
    </font>
    <font>
      <sz val="10"/>
      <name val="Arial"/>
      <family val="2"/>
    </font>
    <font>
      <b/>
      <sz val="12"/>
      <color theme="1"/>
      <name val="Calibri"/>
      <family val="2"/>
      <scheme val="minor"/>
    </font>
    <font>
      <sz val="10"/>
      <color rgb="FF006100"/>
      <name val="Arial"/>
      <family val="2"/>
    </font>
    <font>
      <sz val="10"/>
      <color rgb="FF9C0006"/>
      <name val="Arial"/>
      <family val="2"/>
    </font>
    <font>
      <sz val="18"/>
      <color theme="3"/>
      <name val="Cambria"/>
      <family val="2"/>
      <scheme val="major"/>
    </font>
    <font>
      <sz val="11"/>
      <color theme="1"/>
      <name val="Futura Lt BT"/>
      <family val="2"/>
    </font>
    <font>
      <sz val="9"/>
      <color indexed="81"/>
      <name val="Tahoma"/>
      <family val="2"/>
    </font>
    <font>
      <b/>
      <sz val="9"/>
      <color indexed="81"/>
      <name val="Tahoma"/>
      <family val="2"/>
    </font>
    <font>
      <b/>
      <sz val="18"/>
      <name val="Arial"/>
      <family val="2"/>
    </font>
    <font>
      <b/>
      <u/>
      <sz val="11"/>
      <color theme="1"/>
      <name val="Trebuchet MS"/>
      <family val="2"/>
    </font>
    <font>
      <sz val="11"/>
      <color theme="1"/>
      <name val="Trebuchet MS"/>
      <family val="2"/>
    </font>
    <font>
      <b/>
      <sz val="11"/>
      <color theme="1"/>
      <name val="Trebuchet MS"/>
      <family val="2"/>
    </font>
    <font>
      <b/>
      <sz val="11"/>
      <name val="Trebuchet MS"/>
      <family val="2"/>
    </font>
    <font>
      <sz val="8"/>
      <color indexed="81"/>
      <name val="Segoe UI"/>
      <family val="2"/>
    </font>
    <font>
      <b/>
      <sz val="8"/>
      <color indexed="81"/>
      <name val="Segoe UI"/>
      <family val="2"/>
    </font>
    <font>
      <sz val="11"/>
      <name val="Calibri"/>
      <family val="2"/>
      <scheme val="minor"/>
    </font>
    <font>
      <b/>
      <sz val="11"/>
      <name val="Arial"/>
      <family val="2"/>
    </font>
    <font>
      <sz val="11"/>
      <name val="Aril"/>
    </font>
    <font>
      <b/>
      <sz val="9"/>
      <color indexed="81"/>
      <name val="Segoe UI"/>
      <family val="2"/>
    </font>
    <font>
      <sz val="9"/>
      <color indexed="81"/>
      <name val="Segoe UI"/>
      <family val="2"/>
    </font>
    <font>
      <b/>
      <sz val="18"/>
      <color theme="1"/>
      <name val="Trebuchet MS"/>
      <family val="2"/>
    </font>
    <font>
      <sz val="11"/>
      <color rgb="FFFF0000"/>
      <name val="Trebuchet MS"/>
      <family val="2"/>
    </font>
    <font>
      <sz val="11"/>
      <name val="Trebuchet MS"/>
      <family val="2"/>
    </font>
    <font>
      <b/>
      <sz val="16"/>
      <color rgb="FFFF0000"/>
      <name val="Trebuchet MS"/>
      <family val="2"/>
    </font>
    <font>
      <b/>
      <sz val="18"/>
      <name val="Trebuchet MS"/>
      <family val="2"/>
    </font>
    <font>
      <strike/>
      <sz val="11"/>
      <name val="Trebuchet MS"/>
      <family val="2"/>
    </font>
    <font>
      <sz val="10"/>
      <name val="Trebuchet MS"/>
      <family val="2"/>
    </font>
    <font>
      <sz val="11"/>
      <color rgb="FFFF0000"/>
      <name val="Arial"/>
      <family val="2"/>
    </font>
    <font>
      <b/>
      <i/>
      <u/>
      <sz val="8"/>
      <color indexed="81"/>
      <name val="Segoe UI"/>
      <family val="2"/>
    </font>
    <font>
      <i/>
      <u/>
      <sz val="8"/>
      <color indexed="81"/>
      <name val="Segoe UI"/>
      <family val="2"/>
    </font>
    <font>
      <u/>
      <sz val="10"/>
      <name val="Trebuchet MS"/>
      <family val="2"/>
    </font>
    <font>
      <b/>
      <sz val="16"/>
      <name val="Trebuchet MS"/>
      <family val="2"/>
    </font>
    <font>
      <sz val="11"/>
      <color rgb="FF00B050"/>
      <name val="Trebuchet MS"/>
      <family val="2"/>
    </font>
    <font>
      <sz val="10"/>
      <color theme="1"/>
      <name val="Trebuchet MS"/>
      <family val="2"/>
    </font>
    <font>
      <sz val="11"/>
      <color rgb="FF00B0F0"/>
      <name val="Trebuchet MS"/>
      <family val="2"/>
    </font>
    <font>
      <sz val="11"/>
      <color rgb="FF0070C0"/>
      <name val="Trebuchet MS"/>
      <family val="2"/>
    </font>
    <font>
      <b/>
      <u/>
      <sz val="8"/>
      <color indexed="81"/>
      <name val="Segoe UI"/>
      <family val="2"/>
    </font>
    <font>
      <sz val="8"/>
      <color indexed="81"/>
      <name val="Segoe UI"/>
    </font>
    <font>
      <b/>
      <sz val="8"/>
      <color indexed="81"/>
      <name val="Segoe UI"/>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050"/>
        <bgColor indexed="64"/>
      </patternFill>
    </fill>
    <fill>
      <patternFill patternType="solid">
        <fgColor theme="3" tint="0.79998168889431442"/>
        <bgColor indexed="64"/>
      </patternFill>
    </fill>
  </fills>
  <borders count="8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auto="1"/>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s>
  <cellStyleXfs count="86">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7" fillId="8"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5" fillId="0" borderId="0"/>
    <xf numFmtId="0" fontId="28" fillId="2" borderId="0" applyNumberFormat="0" applyBorder="0" applyAlignment="0" applyProtection="0"/>
    <xf numFmtId="0" fontId="29" fillId="3" borderId="0" applyNumberFormat="0" applyBorder="0" applyAlignment="0" applyProtection="0"/>
    <xf numFmtId="0" fontId="28" fillId="2" borderId="0" applyNumberFormat="0" applyBorder="0" applyAlignment="0" applyProtection="0"/>
    <xf numFmtId="0" fontId="30"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31" fillId="0" borderId="0"/>
    <xf numFmtId="44" fontId="7" fillId="0" borderId="0" applyFont="0" applyFill="0" applyBorder="0" applyAlignment="0" applyProtection="0"/>
    <xf numFmtId="0" fontId="8" fillId="0" borderId="0" applyNumberFormat="0" applyFill="0" applyBorder="0" applyAlignment="0" applyProtection="0"/>
    <xf numFmtId="44"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0" fontId="7" fillId="8" borderId="8" applyNumberFormat="0" applyFont="0" applyAlignment="0" applyProtection="0"/>
    <xf numFmtId="0" fontId="24" fillId="0" borderId="0"/>
    <xf numFmtId="0" fontId="7" fillId="0" borderId="0"/>
    <xf numFmtId="0" fontId="26" fillId="0" borderId="0"/>
    <xf numFmtId="0" fontId="7" fillId="0" borderId="0"/>
    <xf numFmtId="0" fontId="26" fillId="0" borderId="0"/>
    <xf numFmtId="0" fontId="24" fillId="0" borderId="0"/>
    <xf numFmtId="0" fontId="24" fillId="0" borderId="0"/>
    <xf numFmtId="42" fontId="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cellStyleXfs>
  <cellXfs count="1218">
    <xf numFmtId="0" fontId="0" fillId="0" borderId="0" xfId="0"/>
    <xf numFmtId="4" fontId="24" fillId="0" borderId="15" xfId="1" applyNumberFormat="1" applyFont="1" applyFill="1" applyBorder="1" applyAlignment="1">
      <alignment horizontal="right"/>
    </xf>
    <xf numFmtId="3" fontId="24" fillId="0" borderId="38" xfId="0" applyNumberFormat="1" applyFont="1" applyFill="1" applyBorder="1" applyAlignment="1">
      <alignment horizontal="right"/>
    </xf>
    <xf numFmtId="4" fontId="24" fillId="0" borderId="15" xfId="0" applyNumberFormat="1" applyFont="1" applyFill="1" applyBorder="1" applyAlignment="1">
      <alignment horizontal="right" wrapText="1"/>
    </xf>
    <xf numFmtId="3" fontId="24" fillId="34" borderId="15" xfId="46" applyNumberFormat="1" applyFont="1" applyFill="1" applyBorder="1" applyAlignment="1">
      <alignment horizontal="right"/>
    </xf>
    <xf numFmtId="3" fontId="24" fillId="34" borderId="15" xfId="46" applyNumberFormat="1" applyFont="1" applyFill="1" applyBorder="1" applyAlignment="1">
      <alignment horizontal="right" wrapText="1"/>
    </xf>
    <xf numFmtId="1" fontId="24" fillId="0" borderId="15" xfId="1" applyNumberFormat="1" applyFont="1" applyFill="1" applyBorder="1" applyAlignment="1">
      <alignment horizontal="right"/>
    </xf>
    <xf numFmtId="0" fontId="24" fillId="0" borderId="15" xfId="11" applyFont="1" applyFill="1" applyBorder="1" applyAlignment="1">
      <alignment horizontal="right"/>
    </xf>
    <xf numFmtId="4" fontId="24" fillId="0" borderId="38" xfId="1" applyNumberFormat="1" applyFont="1" applyFill="1" applyBorder="1" applyAlignment="1">
      <alignment horizontal="right"/>
    </xf>
    <xf numFmtId="3" fontId="24" fillId="0" borderId="15" xfId="1" applyNumberFormat="1" applyFont="1" applyFill="1" applyBorder="1" applyAlignment="1">
      <alignment horizontal="right"/>
    </xf>
    <xf numFmtId="4" fontId="24" fillId="0" borderId="15" xfId="2" applyNumberFormat="1" applyFont="1" applyFill="1" applyBorder="1" applyAlignment="1">
      <alignment horizontal="right"/>
    </xf>
    <xf numFmtId="4" fontId="24" fillId="0" borderId="15" xfId="0" applyNumberFormat="1" applyFont="1" applyBorder="1" applyAlignment="1">
      <alignment horizontal="right"/>
    </xf>
    <xf numFmtId="3" fontId="24" fillId="0" borderId="15" xfId="0" applyNumberFormat="1" applyFont="1" applyFill="1" applyBorder="1" applyAlignment="1">
      <alignment horizontal="right"/>
    </xf>
    <xf numFmtId="0" fontId="24" fillId="0" borderId="15" xfId="0" applyFont="1" applyFill="1" applyBorder="1" applyAlignment="1">
      <alignment horizontal="right"/>
    </xf>
    <xf numFmtId="4" fontId="24" fillId="0" borderId="15" xfId="0" applyNumberFormat="1" applyFont="1" applyFill="1" applyBorder="1" applyAlignment="1">
      <alignment horizontal="right"/>
    </xf>
    <xf numFmtId="4" fontId="24" fillId="0" borderId="38" xfId="0" applyNumberFormat="1" applyFont="1" applyFill="1" applyBorder="1" applyAlignment="1">
      <alignment horizontal="right"/>
    </xf>
    <xf numFmtId="4" fontId="24" fillId="0" borderId="25" xfId="0" applyNumberFormat="1" applyFont="1" applyFill="1" applyBorder="1" applyAlignment="1">
      <alignment horizontal="right"/>
    </xf>
    <xf numFmtId="10" fontId="24" fillId="0" borderId="15" xfId="0" applyNumberFormat="1" applyFont="1" applyBorder="1" applyAlignment="1">
      <alignment horizontal="right"/>
    </xf>
    <xf numFmtId="0" fontId="0" fillId="0" borderId="0" xfId="0"/>
    <xf numFmtId="0" fontId="0" fillId="0" borderId="15" xfId="0" applyBorder="1" applyAlignment="1">
      <alignment horizontal="center"/>
    </xf>
    <xf numFmtId="10" fontId="0" fillId="0" borderId="15" xfId="0" applyNumberFormat="1" applyBorder="1" applyAlignment="1">
      <alignment horizontal="right"/>
    </xf>
    <xf numFmtId="0" fontId="27" fillId="0" borderId="15" xfId="0" applyFont="1" applyBorder="1" applyAlignment="1">
      <alignment horizontal="center"/>
    </xf>
    <xf numFmtId="0" fontId="27" fillId="0" borderId="15" xfId="0" applyFont="1" applyBorder="1"/>
    <xf numFmtId="1" fontId="24" fillId="0" borderId="15" xfId="0" applyNumberFormat="1" applyFont="1" applyFill="1" applyBorder="1" applyAlignment="1">
      <alignment horizontal="right"/>
    </xf>
    <xf numFmtId="9" fontId="0" fillId="0" borderId="15" xfId="0" applyNumberFormat="1" applyBorder="1" applyAlignment="1">
      <alignment horizontal="right"/>
    </xf>
    <xf numFmtId="0" fontId="34" fillId="33" borderId="36" xfId="0" applyFont="1" applyFill="1" applyBorder="1" applyAlignment="1">
      <alignment horizontal="center" vertical="center"/>
    </xf>
    <xf numFmtId="0" fontId="24" fillId="33" borderId="36" xfId="0" applyFont="1" applyFill="1" applyBorder="1"/>
    <xf numFmtId="3" fontId="24" fillId="33" borderId="36" xfId="0" applyNumberFormat="1" applyFont="1" applyFill="1" applyBorder="1"/>
    <xf numFmtId="4" fontId="24" fillId="33" borderId="36" xfId="0" applyNumberFormat="1" applyFont="1" applyFill="1" applyBorder="1"/>
    <xf numFmtId="0" fontId="24" fillId="33" borderId="0" xfId="0" applyFont="1" applyFill="1" applyBorder="1" applyAlignment="1">
      <alignment horizontal="center" vertical="center" wrapText="1"/>
    </xf>
    <xf numFmtId="3" fontId="24" fillId="33" borderId="10" xfId="0" applyNumberFormat="1" applyFont="1" applyFill="1" applyBorder="1" applyAlignment="1">
      <alignment horizontal="center" vertical="center" wrapText="1"/>
    </xf>
    <xf numFmtId="3" fontId="24" fillId="33" borderId="0" xfId="0" applyNumberFormat="1" applyFont="1" applyFill="1" applyBorder="1" applyAlignment="1">
      <alignment horizontal="center" vertical="center" wrapText="1"/>
    </xf>
    <xf numFmtId="3" fontId="24" fillId="33" borderId="17" xfId="0" applyNumberFormat="1" applyFont="1" applyFill="1" applyBorder="1" applyAlignment="1">
      <alignment horizontal="center" vertical="center" wrapText="1"/>
    </xf>
    <xf numFmtId="4" fontId="24" fillId="33" borderId="39" xfId="0" applyNumberFormat="1" applyFont="1" applyFill="1" applyBorder="1" applyAlignment="1">
      <alignment horizontal="center" vertical="center" wrapText="1"/>
    </xf>
    <xf numFmtId="0" fontId="35" fillId="0" borderId="0" xfId="0" applyFont="1"/>
    <xf numFmtId="0" fontId="36" fillId="0" borderId="0" xfId="0" applyFont="1"/>
    <xf numFmtId="0" fontId="36" fillId="0" borderId="15" xfId="0" applyFont="1" applyBorder="1" applyAlignment="1">
      <alignment horizontal="left"/>
    </xf>
    <xf numFmtId="0" fontId="36" fillId="0" borderId="15" xfId="0" applyFont="1" applyFill="1" applyBorder="1" applyAlignment="1">
      <alignment horizontal="left"/>
    </xf>
    <xf numFmtId="0" fontId="36" fillId="0" borderId="27" xfId="0" applyFont="1" applyBorder="1" applyAlignment="1">
      <alignment horizontal="left"/>
    </xf>
    <xf numFmtId="0" fontId="37" fillId="0" borderId="73" xfId="0" applyFont="1" applyBorder="1" applyAlignment="1">
      <alignment horizontal="left"/>
    </xf>
    <xf numFmtId="0" fontId="38" fillId="0" borderId="74" xfId="0" applyFont="1" applyBorder="1" applyAlignment="1">
      <alignment horizontal="left"/>
    </xf>
    <xf numFmtId="0" fontId="38" fillId="0" borderId="75" xfId="0" applyFont="1" applyBorder="1" applyAlignment="1">
      <alignment horizontal="left"/>
    </xf>
    <xf numFmtId="172" fontId="24" fillId="0" borderId="27" xfId="0" applyNumberFormat="1" applyFont="1" applyBorder="1" applyAlignment="1">
      <alignment horizontal="right"/>
    </xf>
    <xf numFmtId="4" fontId="24" fillId="33" borderId="0" xfId="0" applyNumberFormat="1"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17" xfId="0" applyFont="1" applyFill="1" applyBorder="1" applyAlignment="1">
      <alignment horizontal="center" vertical="center" wrapText="1"/>
    </xf>
    <xf numFmtId="4" fontId="24" fillId="33" borderId="10"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4" fontId="24" fillId="33" borderId="11" xfId="0" applyNumberFormat="1" applyFont="1" applyFill="1" applyBorder="1" applyAlignment="1">
      <alignment horizontal="center" vertical="center" wrapText="1"/>
    </xf>
    <xf numFmtId="3" fontId="24" fillId="33" borderId="35" xfId="0" applyNumberFormat="1" applyFont="1" applyFill="1" applyBorder="1" applyAlignment="1">
      <alignment horizontal="center" vertical="center" wrapText="1"/>
    </xf>
    <xf numFmtId="0" fontId="24" fillId="0" borderId="27" xfId="0" applyFont="1" applyFill="1" applyBorder="1"/>
    <xf numFmtId="3" fontId="24" fillId="0" borderId="27" xfId="0" applyNumberFormat="1" applyFont="1" applyFill="1" applyBorder="1" applyAlignment="1">
      <alignment horizontal="right"/>
    </xf>
    <xf numFmtId="4" fontId="24" fillId="0" borderId="27" xfId="0" applyNumberFormat="1" applyFont="1" applyBorder="1" applyAlignment="1">
      <alignment horizontal="right"/>
    </xf>
    <xf numFmtId="3" fontId="24" fillId="0" borderId="27" xfId="0" applyNumberFormat="1" applyFont="1" applyBorder="1" applyAlignment="1">
      <alignment horizontal="right"/>
    </xf>
    <xf numFmtId="0" fontId="24" fillId="0" borderId="15" xfId="0" applyFont="1" applyFill="1" applyBorder="1"/>
    <xf numFmtId="3" fontId="24" fillId="0" borderId="15" xfId="0" applyNumberFormat="1" applyFont="1" applyBorder="1" applyAlignment="1">
      <alignment horizontal="right"/>
    </xf>
    <xf numFmtId="4" fontId="24" fillId="0" borderId="15" xfId="0" applyNumberFormat="1" applyFont="1" applyBorder="1"/>
    <xf numFmtId="9" fontId="24" fillId="0" borderId="15" xfId="0" applyNumberFormat="1" applyFont="1" applyBorder="1" applyAlignment="1">
      <alignment horizontal="right"/>
    </xf>
    <xf numFmtId="10" fontId="24" fillId="0" borderId="15" xfId="0" applyNumberFormat="1" applyFont="1" applyBorder="1"/>
    <xf numFmtId="4" fontId="24" fillId="34" borderId="15" xfId="0" applyNumberFormat="1" applyFont="1" applyFill="1" applyBorder="1" applyAlignment="1">
      <alignment horizontal="right"/>
    </xf>
    <xf numFmtId="0" fontId="24" fillId="0" borderId="0" xfId="0" applyFont="1" applyBorder="1"/>
    <xf numFmtId="3" fontId="24" fillId="0" borderId="15" xfId="2" applyNumberFormat="1" applyFont="1" applyFill="1" applyBorder="1" applyAlignment="1">
      <alignment horizontal="right"/>
    </xf>
    <xf numFmtId="3" fontId="24" fillId="34" borderId="15" xfId="0" applyNumberFormat="1" applyFont="1" applyFill="1" applyBorder="1" applyAlignment="1">
      <alignment horizontal="right"/>
    </xf>
    <xf numFmtId="0" fontId="26" fillId="0" borderId="0" xfId="0" applyFont="1" applyBorder="1"/>
    <xf numFmtId="0" fontId="24" fillId="0" borderId="0" xfId="0" applyFont="1" applyFill="1" applyBorder="1"/>
    <xf numFmtId="4" fontId="24" fillId="0" borderId="0" xfId="0" applyNumberFormat="1" applyFont="1" applyBorder="1"/>
    <xf numFmtId="0" fontId="41" fillId="0" borderId="0" xfId="0" applyFont="1"/>
    <xf numFmtId="0" fontId="24" fillId="0" borderId="23" xfId="0" applyFont="1" applyFill="1" applyBorder="1"/>
    <xf numFmtId="0" fontId="24" fillId="0" borderId="27" xfId="0" applyFont="1" applyFill="1" applyBorder="1" applyAlignment="1">
      <alignment horizontal="right"/>
    </xf>
    <xf numFmtId="4" fontId="24" fillId="0" borderId="28" xfId="0" applyNumberFormat="1" applyFont="1" applyFill="1" applyBorder="1" applyAlignment="1">
      <alignment horizontal="right"/>
    </xf>
    <xf numFmtId="0" fontId="24" fillId="0" borderId="15" xfId="0" applyFont="1" applyBorder="1" applyAlignment="1">
      <alignment horizontal="right"/>
    </xf>
    <xf numFmtId="0" fontId="24" fillId="0" borderId="29" xfId="0" applyFont="1" applyFill="1" applyBorder="1"/>
    <xf numFmtId="2" fontId="24" fillId="0" borderId="15" xfId="0" applyNumberFormat="1" applyFont="1" applyBorder="1" applyAlignment="1">
      <alignment horizontal="right"/>
    </xf>
    <xf numFmtId="9" fontId="24" fillId="0" borderId="15" xfId="3" applyFont="1" applyBorder="1" applyAlignment="1">
      <alignment horizontal="right"/>
    </xf>
    <xf numFmtId="4" fontId="24" fillId="34" borderId="38" xfId="0" applyNumberFormat="1" applyFont="1" applyFill="1" applyBorder="1" applyAlignment="1">
      <alignment horizontal="right"/>
    </xf>
    <xf numFmtId="2" fontId="24" fillId="0" borderId="15" xfId="0" applyNumberFormat="1" applyFont="1" applyFill="1" applyBorder="1" applyAlignment="1">
      <alignment horizontal="right"/>
    </xf>
    <xf numFmtId="0" fontId="24" fillId="34" borderId="15" xfId="0" applyFont="1" applyFill="1" applyBorder="1" applyAlignment="1">
      <alignment horizontal="right"/>
    </xf>
    <xf numFmtId="4" fontId="24" fillId="34" borderId="25" xfId="0" applyNumberFormat="1" applyFont="1" applyFill="1" applyBorder="1" applyAlignment="1">
      <alignment horizontal="right"/>
    </xf>
    <xf numFmtId="10" fontId="24" fillId="34" borderId="15" xfId="0" applyNumberFormat="1" applyFont="1" applyFill="1" applyBorder="1" applyAlignment="1">
      <alignment horizontal="right"/>
    </xf>
    <xf numFmtId="3" fontId="24" fillId="34" borderId="43" xfId="0" applyNumberFormat="1" applyFont="1" applyFill="1" applyBorder="1" applyAlignment="1">
      <alignment horizontal="right"/>
    </xf>
    <xf numFmtId="4" fontId="24" fillId="34" borderId="43" xfId="0" applyNumberFormat="1" applyFont="1" applyFill="1" applyBorder="1" applyAlignment="1">
      <alignment horizontal="right"/>
    </xf>
    <xf numFmtId="3" fontId="24" fillId="33" borderId="20" xfId="0" applyNumberFormat="1" applyFont="1" applyFill="1" applyBorder="1" applyAlignment="1">
      <alignment horizontal="center" vertical="center" wrapText="1"/>
    </xf>
    <xf numFmtId="3" fontId="24" fillId="33" borderId="22" xfId="0" applyNumberFormat="1" applyFont="1" applyFill="1" applyBorder="1" applyAlignment="1">
      <alignment horizontal="center" wrapText="1"/>
    </xf>
    <xf numFmtId="3" fontId="24" fillId="0" borderId="42" xfId="0" applyNumberFormat="1" applyFont="1" applyFill="1" applyBorder="1" applyAlignment="1">
      <alignment horizontal="right"/>
    </xf>
    <xf numFmtId="4" fontId="24" fillId="0" borderId="44" xfId="0" applyNumberFormat="1" applyFont="1" applyFill="1" applyBorder="1" applyAlignment="1">
      <alignment horizontal="right"/>
    </xf>
    <xf numFmtId="4" fontId="24" fillId="0" borderId="42" xfId="0" applyNumberFormat="1" applyFont="1" applyFill="1" applyBorder="1" applyAlignment="1">
      <alignment horizontal="right"/>
    </xf>
    <xf numFmtId="4" fontId="24" fillId="0" borderId="48" xfId="0" applyNumberFormat="1" applyFont="1" applyFill="1" applyBorder="1" applyAlignment="1">
      <alignment horizontal="right"/>
    </xf>
    <xf numFmtId="10" fontId="24" fillId="0" borderId="15" xfId="0" applyNumberFormat="1" applyFont="1" applyFill="1" applyBorder="1" applyAlignment="1">
      <alignment horizontal="right"/>
    </xf>
    <xf numFmtId="4" fontId="24" fillId="0" borderId="0" xfId="0" applyNumberFormat="1" applyFont="1" applyAlignment="1">
      <alignment horizontal="right"/>
    </xf>
    <xf numFmtId="4" fontId="24" fillId="0" borderId="38" xfId="2" applyNumberFormat="1" applyFont="1" applyFill="1" applyBorder="1" applyAlignment="1">
      <alignment horizontal="right"/>
    </xf>
    <xf numFmtId="4" fontId="24" fillId="0" borderId="15" xfId="2" applyNumberFormat="1" applyFont="1" applyBorder="1" applyAlignment="1">
      <alignment horizontal="right"/>
    </xf>
    <xf numFmtId="10" fontId="24" fillId="0" borderId="15" xfId="3" applyNumberFormat="1" applyFont="1" applyBorder="1" applyAlignment="1">
      <alignment horizontal="right"/>
    </xf>
    <xf numFmtId="4" fontId="24" fillId="33" borderId="21" xfId="0" applyNumberFormat="1" applyFont="1" applyFill="1" applyBorder="1" applyAlignment="1">
      <alignment horizontal="center" wrapText="1"/>
    </xf>
    <xf numFmtId="4" fontId="24" fillId="33" borderId="30" xfId="0" applyNumberFormat="1" applyFont="1" applyFill="1" applyBorder="1" applyAlignment="1">
      <alignment horizontal="center" wrapText="1"/>
    </xf>
    <xf numFmtId="1" fontId="24" fillId="34" borderId="15" xfId="0" applyNumberFormat="1" applyFont="1" applyFill="1" applyBorder="1" applyAlignment="1">
      <alignment horizontal="right"/>
    </xf>
    <xf numFmtId="3" fontId="24" fillId="0" borderId="15" xfId="3" applyNumberFormat="1" applyFont="1" applyFill="1" applyBorder="1" applyAlignment="1">
      <alignment horizontal="right"/>
    </xf>
    <xf numFmtId="3" fontId="24" fillId="0" borderId="15" xfId="0" applyNumberFormat="1" applyFont="1" applyFill="1" applyBorder="1"/>
    <xf numFmtId="4" fontId="24" fillId="0" borderId="15" xfId="0" applyNumberFormat="1" applyFont="1" applyFill="1" applyBorder="1"/>
    <xf numFmtId="1" fontId="24" fillId="0" borderId="15" xfId="0" applyNumberFormat="1" applyFont="1" applyFill="1" applyBorder="1"/>
    <xf numFmtId="4" fontId="24" fillId="0" borderId="38" xfId="0" applyNumberFormat="1" applyFont="1" applyFill="1" applyBorder="1"/>
    <xf numFmtId="4" fontId="24" fillId="0" borderId="25" xfId="0" applyNumberFormat="1" applyFont="1" applyFill="1" applyBorder="1"/>
    <xf numFmtId="4" fontId="24" fillId="33" borderId="34" xfId="0" applyNumberFormat="1" applyFont="1" applyFill="1" applyBorder="1"/>
    <xf numFmtId="4" fontId="42" fillId="33" borderId="10" xfId="0" applyNumberFormat="1" applyFont="1" applyFill="1" applyBorder="1" applyAlignment="1">
      <alignment horizontal="center" vertical="center" wrapText="1"/>
    </xf>
    <xf numFmtId="4" fontId="24" fillId="33" borderId="35" xfId="0" applyNumberFormat="1" applyFont="1" applyFill="1" applyBorder="1" applyAlignment="1">
      <alignment horizontal="center" vertical="center" wrapText="1"/>
    </xf>
    <xf numFmtId="4" fontId="41" fillId="0" borderId="18" xfId="0" applyNumberFormat="1" applyFont="1" applyBorder="1" applyAlignment="1">
      <alignment wrapText="1"/>
    </xf>
    <xf numFmtId="0" fontId="24" fillId="0" borderId="27" xfId="0" applyNumberFormat="1" applyFont="1" applyBorder="1" applyAlignment="1">
      <alignment horizontal="right"/>
    </xf>
    <xf numFmtId="165" fontId="24" fillId="0" borderId="15" xfId="0" applyNumberFormat="1" applyFont="1" applyBorder="1" applyAlignment="1">
      <alignment horizontal="right"/>
    </xf>
    <xf numFmtId="4" fontId="24" fillId="34" borderId="0" xfId="0" applyNumberFormat="1" applyFont="1" applyFill="1" applyAlignment="1">
      <alignment horizontal="right"/>
    </xf>
    <xf numFmtId="171" fontId="24" fillId="34" borderId="27" xfId="0" applyNumberFormat="1" applyFont="1" applyFill="1" applyBorder="1" applyAlignment="1">
      <alignment horizontal="right"/>
    </xf>
    <xf numFmtId="171" fontId="24" fillId="0" borderId="27" xfId="0" applyNumberFormat="1" applyFont="1" applyBorder="1" applyAlignment="1">
      <alignment horizontal="right"/>
    </xf>
    <xf numFmtId="49" fontId="24" fillId="0" borderId="15" xfId="0" applyNumberFormat="1" applyFont="1" applyFill="1" applyBorder="1" applyAlignment="1">
      <alignment horizontal="right"/>
    </xf>
    <xf numFmtId="1" fontId="24" fillId="0" borderId="29" xfId="0" applyNumberFormat="1" applyFont="1" applyFill="1" applyBorder="1"/>
    <xf numFmtId="4" fontId="24" fillId="0" borderId="27" xfId="0" applyNumberFormat="1" applyFont="1" applyFill="1" applyBorder="1"/>
    <xf numFmtId="171" fontId="24" fillId="0" borderId="27" xfId="0" applyNumberFormat="1" applyFont="1" applyBorder="1"/>
    <xf numFmtId="172" fontId="24" fillId="0" borderId="27" xfId="0" applyNumberFormat="1" applyFont="1" applyFill="1" applyBorder="1" applyAlignment="1">
      <alignment horizontal="right"/>
    </xf>
    <xf numFmtId="0" fontId="24" fillId="0" borderId="15" xfId="0" applyNumberFormat="1" applyFont="1" applyBorder="1" applyAlignment="1">
      <alignment horizontal="right"/>
    </xf>
    <xf numFmtId="0" fontId="26" fillId="0" borderId="0" xfId="0" applyFont="1"/>
    <xf numFmtId="3" fontId="26" fillId="0" borderId="0" xfId="0" applyNumberFormat="1" applyFont="1"/>
    <xf numFmtId="4" fontId="26" fillId="0" borderId="0" xfId="0" applyNumberFormat="1" applyFont="1"/>
    <xf numFmtId="4" fontId="26" fillId="0" borderId="0" xfId="0" applyNumberFormat="1" applyFont="1" applyAlignment="1">
      <alignment horizontal="right"/>
    </xf>
    <xf numFmtId="4" fontId="26" fillId="0" borderId="0" xfId="0" applyNumberFormat="1" applyFont="1" applyBorder="1"/>
    <xf numFmtId="3" fontId="26" fillId="0" borderId="0" xfId="0" applyNumberFormat="1" applyFont="1" applyBorder="1"/>
    <xf numFmtId="10" fontId="24" fillId="0" borderId="27" xfId="0" applyNumberFormat="1" applyFont="1" applyBorder="1" applyAlignment="1">
      <alignment horizontal="right"/>
    </xf>
    <xf numFmtId="3" fontId="24" fillId="0" borderId="15" xfId="1" applyNumberFormat="1" applyFont="1" applyFill="1" applyBorder="1"/>
    <xf numFmtId="3" fontId="24" fillId="0" borderId="15" xfId="2" applyNumberFormat="1" applyFont="1" applyFill="1" applyBorder="1"/>
    <xf numFmtId="4" fontId="24" fillId="0" borderId="15" xfId="2" applyNumberFormat="1" applyFont="1" applyFill="1" applyBorder="1"/>
    <xf numFmtId="3" fontId="24" fillId="0" borderId="15" xfId="3" applyNumberFormat="1" applyFont="1" applyFill="1" applyBorder="1"/>
    <xf numFmtId="4" fontId="24" fillId="0" borderId="38" xfId="2" applyNumberFormat="1" applyFont="1" applyFill="1" applyBorder="1"/>
    <xf numFmtId="4" fontId="24" fillId="0" borderId="66" xfId="0" applyNumberFormat="1" applyFont="1" applyFill="1" applyBorder="1"/>
    <xf numFmtId="4" fontId="24" fillId="0" borderId="15" xfId="2" applyNumberFormat="1" applyFont="1" applyBorder="1"/>
    <xf numFmtId="10" fontId="24" fillId="0" borderId="15" xfId="3" applyNumberFormat="1" applyFont="1" applyFill="1" applyBorder="1"/>
    <xf numFmtId="4" fontId="24" fillId="0" borderId="61" xfId="0" applyNumberFormat="1" applyFont="1" applyFill="1" applyBorder="1"/>
    <xf numFmtId="3" fontId="24" fillId="0" borderId="61" xfId="0" applyNumberFormat="1" applyFont="1" applyFill="1" applyBorder="1"/>
    <xf numFmtId="1" fontId="41" fillId="0" borderId="0" xfId="0" applyNumberFormat="1" applyFont="1"/>
    <xf numFmtId="1" fontId="24" fillId="33" borderId="36" xfId="0" applyNumberFormat="1" applyFont="1" applyFill="1" applyBorder="1"/>
    <xf numFmtId="1" fontId="24" fillId="33" borderId="10" xfId="0" applyNumberFormat="1" applyFont="1" applyFill="1" applyBorder="1" applyAlignment="1">
      <alignment horizontal="center" vertical="center" wrapText="1"/>
    </xf>
    <xf numFmtId="1" fontId="24" fillId="33" borderId="17" xfId="0" applyNumberFormat="1" applyFont="1" applyFill="1" applyBorder="1" applyAlignment="1">
      <alignment horizontal="center" vertical="center" wrapText="1"/>
    </xf>
    <xf numFmtId="164" fontId="24" fillId="0" borderId="27" xfId="0" applyNumberFormat="1" applyFont="1" applyBorder="1" applyAlignment="1">
      <alignment horizontal="right"/>
    </xf>
    <xf numFmtId="4" fontId="26" fillId="0" borderId="0" xfId="0" applyNumberFormat="1" applyFont="1" applyFill="1"/>
    <xf numFmtId="3" fontId="24" fillId="34" borderId="38" xfId="0" applyNumberFormat="1" applyFont="1" applyFill="1" applyBorder="1" applyAlignment="1">
      <alignment horizontal="right"/>
    </xf>
    <xf numFmtId="1" fontId="24" fillId="0" borderId="15" xfId="3" applyNumberFormat="1" applyFont="1" applyFill="1" applyBorder="1" applyAlignment="1">
      <alignment horizontal="right"/>
    </xf>
    <xf numFmtId="1" fontId="24" fillId="0" borderId="15" xfId="0" applyNumberFormat="1" applyFont="1" applyFill="1" applyBorder="1" applyAlignment="1">
      <alignment horizontal="center" wrapText="1"/>
    </xf>
    <xf numFmtId="4" fontId="24" fillId="0" borderId="15" xfId="3" applyNumberFormat="1" applyFont="1" applyFill="1" applyBorder="1" applyAlignment="1">
      <alignment horizontal="right"/>
    </xf>
    <xf numFmtId="1" fontId="24" fillId="0" borderId="15" xfId="2" applyNumberFormat="1" applyFont="1" applyFill="1" applyBorder="1" applyAlignment="1">
      <alignment horizontal="right"/>
    </xf>
    <xf numFmtId="1" fontId="24" fillId="0" borderId="15" xfId="0" applyNumberFormat="1" applyFont="1" applyFill="1" applyBorder="1" applyAlignment="1">
      <alignment horizontal="right" wrapText="1"/>
    </xf>
    <xf numFmtId="1" fontId="24" fillId="0" borderId="0" xfId="0" applyNumberFormat="1" applyFont="1" applyAlignment="1">
      <alignment horizontal="right"/>
    </xf>
    <xf numFmtId="3" fontId="24" fillId="0" borderId="0" xfId="0" applyNumberFormat="1" applyFont="1" applyAlignment="1">
      <alignment horizontal="right"/>
    </xf>
    <xf numFmtId="0" fontId="43" fillId="0" borderId="29" xfId="0" applyFont="1" applyFill="1" applyBorder="1" applyAlignment="1">
      <alignment horizontal="right" vertical="center"/>
    </xf>
    <xf numFmtId="0" fontId="43" fillId="0" borderId="15" xfId="0" applyFont="1" applyFill="1" applyBorder="1" applyAlignment="1">
      <alignment horizontal="right" vertical="center"/>
    </xf>
    <xf numFmtId="0" fontId="43" fillId="0" borderId="15" xfId="0" applyFont="1" applyFill="1" applyBorder="1" applyAlignment="1">
      <alignment horizontal="left" vertical="center"/>
    </xf>
    <xf numFmtId="0" fontId="43" fillId="0" borderId="15" xfId="1" applyNumberFormat="1" applyFont="1" applyFill="1" applyBorder="1" applyAlignment="1">
      <alignment horizontal="right" vertical="center"/>
    </xf>
    <xf numFmtId="3" fontId="43" fillId="0" borderId="15" xfId="2" applyNumberFormat="1" applyFont="1" applyFill="1" applyBorder="1" applyAlignment="1">
      <alignment horizontal="right" vertical="center"/>
    </xf>
    <xf numFmtId="4" fontId="43" fillId="0" borderId="15" xfId="2" applyNumberFormat="1" applyFont="1" applyFill="1" applyBorder="1" applyAlignment="1">
      <alignment horizontal="right" vertical="center"/>
    </xf>
    <xf numFmtId="168" fontId="43" fillId="0" borderId="15" xfId="2" applyNumberFormat="1" applyFont="1" applyFill="1" applyBorder="1" applyAlignment="1">
      <alignment horizontal="right" vertical="center"/>
    </xf>
    <xf numFmtId="2" fontId="43" fillId="0" borderId="15" xfId="0" applyNumberFormat="1" applyFont="1" applyFill="1" applyBorder="1" applyAlignment="1">
      <alignment horizontal="right" vertical="center"/>
    </xf>
    <xf numFmtId="1" fontId="43" fillId="0" borderId="15" xfId="0" applyNumberFormat="1" applyFont="1" applyFill="1" applyBorder="1" applyAlignment="1">
      <alignment horizontal="right" vertical="center"/>
    </xf>
    <xf numFmtId="44" fontId="43" fillId="0" borderId="15" xfId="2" applyFont="1" applyFill="1" applyBorder="1" applyAlignment="1">
      <alignment horizontal="right" vertical="center"/>
    </xf>
    <xf numFmtId="3" fontId="43" fillId="0" borderId="15" xfId="0" applyNumberFormat="1" applyFont="1" applyFill="1" applyBorder="1" applyAlignment="1">
      <alignment horizontal="right" vertical="center"/>
    </xf>
    <xf numFmtId="0" fontId="43" fillId="0" borderId="15" xfId="3" applyNumberFormat="1" applyFont="1" applyFill="1" applyBorder="1" applyAlignment="1">
      <alignment horizontal="right" vertical="center"/>
    </xf>
    <xf numFmtId="168" fontId="43" fillId="0" borderId="38" xfId="2" applyNumberFormat="1" applyFont="1" applyFill="1" applyBorder="1" applyAlignment="1">
      <alignment horizontal="right" vertical="center"/>
    </xf>
    <xf numFmtId="169" fontId="43" fillId="0" borderId="15" xfId="2" applyNumberFormat="1" applyFont="1" applyFill="1" applyBorder="1" applyAlignment="1">
      <alignment horizontal="right" vertical="center"/>
    </xf>
    <xf numFmtId="0" fontId="43" fillId="0" borderId="66" xfId="0" applyFont="1" applyFill="1" applyBorder="1" applyAlignment="1">
      <alignment horizontal="right" vertical="center"/>
    </xf>
    <xf numFmtId="168" fontId="43" fillId="0" borderId="15" xfId="0" applyNumberFormat="1" applyFont="1" applyFill="1" applyBorder="1" applyAlignment="1">
      <alignment horizontal="right" vertical="center"/>
    </xf>
    <xf numFmtId="9" fontId="43" fillId="0" borderId="15" xfId="3" applyFont="1" applyFill="1" applyBorder="1" applyAlignment="1">
      <alignment horizontal="right" vertical="center"/>
    </xf>
    <xf numFmtId="0" fontId="43" fillId="0" borderId="61" xfId="0" applyFont="1" applyFill="1" applyBorder="1" applyAlignment="1">
      <alignment horizontal="right" vertical="center"/>
    </xf>
    <xf numFmtId="169" fontId="43" fillId="0" borderId="61" xfId="2" applyNumberFormat="1" applyFont="1" applyFill="1" applyBorder="1" applyAlignment="1">
      <alignment horizontal="right" vertical="center"/>
    </xf>
    <xf numFmtId="168" fontId="43" fillId="0" borderId="61" xfId="2" applyNumberFormat="1" applyFont="1" applyFill="1" applyBorder="1" applyAlignment="1">
      <alignment horizontal="right" vertical="center"/>
    </xf>
    <xf numFmtId="44" fontId="24" fillId="0" borderId="15" xfId="2" applyFont="1" applyFill="1" applyBorder="1"/>
    <xf numFmtId="3" fontId="24" fillId="0" borderId="0" xfId="0" applyNumberFormat="1" applyFont="1" applyFill="1" applyBorder="1"/>
    <xf numFmtId="3" fontId="26" fillId="0" borderId="0" xfId="0" applyNumberFormat="1" applyFont="1" applyFill="1" applyBorder="1"/>
    <xf numFmtId="4" fontId="26" fillId="0" borderId="0" xfId="0" applyNumberFormat="1" applyFont="1" applyFill="1" applyBorder="1"/>
    <xf numFmtId="1" fontId="26" fillId="0" borderId="0" xfId="0" applyNumberFormat="1" applyFont="1" applyFill="1" applyBorder="1"/>
    <xf numFmtId="0" fontId="26" fillId="0" borderId="0" xfId="0" applyFont="1" applyFill="1" applyBorder="1"/>
    <xf numFmtId="1" fontId="26" fillId="0" borderId="0" xfId="0" applyNumberFormat="1" applyFont="1" applyBorder="1"/>
    <xf numFmtId="1" fontId="26" fillId="0" borderId="0" xfId="0" applyNumberFormat="1" applyFont="1"/>
    <xf numFmtId="4" fontId="24" fillId="0" borderId="27" xfId="0" applyNumberFormat="1" applyFont="1" applyFill="1" applyBorder="1" applyAlignment="1">
      <alignment horizontal="right"/>
    </xf>
    <xf numFmtId="1" fontId="24" fillId="0" borderId="27" xfId="0" applyNumberFormat="1" applyFont="1" applyFill="1" applyBorder="1" applyAlignment="1">
      <alignment horizontal="right"/>
    </xf>
    <xf numFmtId="0" fontId="47" fillId="36" borderId="0" xfId="0" applyFont="1" applyFill="1"/>
    <xf numFmtId="0" fontId="48" fillId="36" borderId="0" xfId="0" applyFont="1" applyFill="1"/>
    <xf numFmtId="0" fontId="49" fillId="36" borderId="0" xfId="0" applyFont="1" applyFill="1" applyAlignment="1">
      <alignment horizontal="center" vertical="center"/>
    </xf>
    <xf numFmtId="0" fontId="50" fillId="33" borderId="36" xfId="0" applyFont="1" applyFill="1" applyBorder="1" applyAlignment="1">
      <alignment horizontal="center" vertical="center"/>
    </xf>
    <xf numFmtId="0" fontId="48" fillId="33" borderId="36" xfId="0" applyFont="1" applyFill="1" applyBorder="1"/>
    <xf numFmtId="3" fontId="48" fillId="33" borderId="36" xfId="0" applyNumberFormat="1" applyFont="1" applyFill="1" applyBorder="1" applyAlignment="1">
      <alignment horizontal="right"/>
    </xf>
    <xf numFmtId="4" fontId="48" fillId="33" borderId="36" xfId="0" applyNumberFormat="1" applyFont="1" applyFill="1" applyBorder="1"/>
    <xf numFmtId="3" fontId="48" fillId="33" borderId="36" xfId="0" applyNumberFormat="1" applyFont="1" applyFill="1" applyBorder="1"/>
    <xf numFmtId="0" fontId="48" fillId="33" borderId="36" xfId="0" applyNumberFormat="1" applyFont="1" applyFill="1" applyBorder="1"/>
    <xf numFmtId="0" fontId="48" fillId="33" borderId="34" xfId="0" applyFont="1" applyFill="1" applyBorder="1"/>
    <xf numFmtId="1" fontId="48" fillId="33" borderId="36" xfId="0" applyNumberFormat="1" applyFont="1" applyFill="1" applyBorder="1" applyAlignment="1">
      <alignment horizontal="center" vertical="center"/>
    </xf>
    <xf numFmtId="0" fontId="48" fillId="33" borderId="36" xfId="0" applyFont="1" applyFill="1" applyBorder="1" applyAlignment="1">
      <alignment horizontal="center"/>
    </xf>
    <xf numFmtId="0" fontId="48" fillId="33" borderId="0" xfId="0"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0" fontId="48" fillId="33" borderId="10" xfId="0" applyNumberFormat="1" applyFont="1" applyFill="1" applyBorder="1" applyAlignment="1">
      <alignment horizontal="center" vertical="center" wrapText="1"/>
    </xf>
    <xf numFmtId="0" fontId="48" fillId="33" borderId="67" xfId="0" applyFont="1" applyFill="1" applyBorder="1" applyAlignment="1">
      <alignment horizontal="center" vertical="center" wrapText="1"/>
    </xf>
    <xf numFmtId="3" fontId="48" fillId="33" borderId="17" xfId="0" applyNumberFormat="1" applyFont="1" applyFill="1" applyBorder="1" applyAlignment="1">
      <alignment horizontal="center" vertical="center" wrapText="1"/>
    </xf>
    <xf numFmtId="3" fontId="48" fillId="33" borderId="17" xfId="0" applyNumberFormat="1" applyFont="1" applyFill="1" applyBorder="1" applyAlignment="1">
      <alignment horizontal="right" vertical="center" wrapText="1"/>
    </xf>
    <xf numFmtId="4" fontId="48" fillId="33" borderId="18" xfId="0" applyNumberFormat="1" applyFont="1" applyFill="1" applyBorder="1" applyAlignment="1">
      <alignment horizontal="center" vertical="center" wrapText="1"/>
    </xf>
    <xf numFmtId="0" fontId="48" fillId="33" borderId="18" xfId="0" applyNumberFormat="1" applyFont="1" applyFill="1" applyBorder="1" applyAlignment="1">
      <alignment horizontal="center" vertical="center" wrapText="1"/>
    </xf>
    <xf numFmtId="3" fontId="48" fillId="33" borderId="73" xfId="0" applyNumberFormat="1" applyFont="1" applyFill="1" applyBorder="1" applyAlignment="1">
      <alignment horizontal="center" vertical="center" wrapText="1"/>
    </xf>
    <xf numFmtId="3" fontId="48" fillId="33" borderId="45" xfId="0" applyNumberFormat="1" applyFont="1" applyFill="1" applyBorder="1" applyAlignment="1">
      <alignment horizontal="center" vertical="center" wrapText="1"/>
    </xf>
    <xf numFmtId="0" fontId="48" fillId="33" borderId="17" xfId="0" applyFont="1" applyFill="1" applyBorder="1"/>
    <xf numFmtId="0" fontId="48" fillId="0" borderId="27" xfId="0" applyFont="1" applyFill="1" applyBorder="1"/>
    <xf numFmtId="0" fontId="48" fillId="0" borderId="15" xfId="0" applyFont="1" applyFill="1" applyBorder="1"/>
    <xf numFmtId="0" fontId="51" fillId="37" borderId="15" xfId="0" applyFont="1" applyFill="1" applyBorder="1"/>
    <xf numFmtId="3" fontId="48" fillId="37" borderId="15" xfId="0" applyNumberFormat="1" applyFont="1" applyFill="1" applyBorder="1" applyAlignment="1">
      <alignment horizontal="right"/>
    </xf>
    <xf numFmtId="4" fontId="48" fillId="37" borderId="15" xfId="0" applyNumberFormat="1" applyFont="1" applyFill="1" applyBorder="1" applyAlignment="1">
      <alignment horizontal="right"/>
    </xf>
    <xf numFmtId="3" fontId="48" fillId="0" borderId="15" xfId="0" applyNumberFormat="1" applyFont="1" applyFill="1" applyBorder="1" applyAlignment="1">
      <alignment horizontal="right"/>
    </xf>
    <xf numFmtId="4" fontId="48" fillId="0" borderId="15" xfId="0" applyNumberFormat="1" applyFont="1" applyFill="1" applyBorder="1" applyAlignment="1">
      <alignment horizontal="right"/>
    </xf>
    <xf numFmtId="0" fontId="48" fillId="0" borderId="15" xfId="0" applyNumberFormat="1" applyFont="1" applyFill="1" applyBorder="1" applyAlignment="1">
      <alignment horizontal="right"/>
    </xf>
    <xf numFmtId="4" fontId="48" fillId="0" borderId="27" xfId="0" applyNumberFormat="1" applyFont="1" applyFill="1" applyBorder="1" applyAlignment="1">
      <alignment horizontal="right"/>
    </xf>
    <xf numFmtId="0" fontId="48" fillId="0" borderId="15" xfId="0" applyFont="1" applyBorder="1"/>
    <xf numFmtId="170" fontId="48" fillId="0" borderId="15" xfId="0" applyNumberFormat="1" applyFont="1" applyBorder="1"/>
    <xf numFmtId="0" fontId="52" fillId="0" borderId="15" xfId="0" applyFont="1" applyBorder="1"/>
    <xf numFmtId="9" fontId="48" fillId="0" borderId="15" xfId="0" applyNumberFormat="1" applyFont="1" applyFill="1" applyBorder="1" applyAlignment="1">
      <alignment horizontal="right"/>
    </xf>
    <xf numFmtId="0" fontId="49" fillId="36" borderId="0" xfId="0" applyFont="1" applyFill="1" applyAlignment="1" applyProtection="1">
      <alignment horizontal="center" vertical="center"/>
      <protection locked="0"/>
    </xf>
    <xf numFmtId="0" fontId="50" fillId="33" borderId="36" xfId="0" applyFont="1" applyFill="1" applyBorder="1" applyAlignment="1" applyProtection="1">
      <alignment horizontal="center" vertical="center"/>
      <protection locked="0"/>
    </xf>
    <xf numFmtId="0" fontId="48" fillId="33" borderId="36" xfId="0" applyFont="1" applyFill="1" applyBorder="1" applyProtection="1">
      <protection locked="0"/>
    </xf>
    <xf numFmtId="3" fontId="48" fillId="33" borderId="36" xfId="0" applyNumberFormat="1" applyFont="1" applyFill="1" applyBorder="1" applyAlignment="1" applyProtection="1">
      <alignment horizontal="right"/>
      <protection locked="0"/>
    </xf>
    <xf numFmtId="3" fontId="48" fillId="33" borderId="36" xfId="0" applyNumberFormat="1" applyFont="1" applyFill="1" applyBorder="1" applyProtection="1">
      <protection locked="0"/>
    </xf>
    <xf numFmtId="4" fontId="48" fillId="33" borderId="36" xfId="0" applyNumberFormat="1" applyFont="1" applyFill="1" applyBorder="1" applyProtection="1">
      <protection locked="0"/>
    </xf>
    <xf numFmtId="1" fontId="48" fillId="33" borderId="70" xfId="0" applyNumberFormat="1" applyFont="1" applyFill="1" applyBorder="1" applyAlignment="1" applyProtection="1">
      <alignment horizontal="center" vertical="center"/>
      <protection locked="0"/>
    </xf>
    <xf numFmtId="1" fontId="48" fillId="33" borderId="78" xfId="0" applyNumberFormat="1" applyFont="1" applyFill="1" applyBorder="1" applyAlignment="1" applyProtection="1">
      <alignment horizontal="center" vertical="center"/>
      <protection locked="0"/>
    </xf>
    <xf numFmtId="0" fontId="48" fillId="33" borderId="36" xfId="0" applyFont="1" applyFill="1" applyBorder="1" applyAlignment="1" applyProtection="1">
      <alignment horizontal="center"/>
      <protection locked="0"/>
    </xf>
    <xf numFmtId="0" fontId="48" fillId="33" borderId="0" xfId="0" applyFont="1" applyFill="1" applyBorder="1" applyAlignment="1" applyProtection="1">
      <alignment horizontal="center" vertical="center" wrapText="1"/>
      <protection locked="0"/>
    </xf>
    <xf numFmtId="3" fontId="48" fillId="33" borderId="0" xfId="0" applyNumberFormat="1" applyFont="1" applyFill="1" applyBorder="1" applyAlignment="1" applyProtection="1">
      <alignment horizontal="center" vertical="center" wrapText="1"/>
      <protection locked="0"/>
    </xf>
    <xf numFmtId="3" fontId="48" fillId="33" borderId="70" xfId="0" applyNumberFormat="1" applyFont="1" applyFill="1" applyBorder="1" applyAlignment="1" applyProtection="1">
      <alignment horizontal="center" vertical="center" wrapText="1"/>
      <protection locked="0"/>
    </xf>
    <xf numFmtId="3" fontId="48" fillId="33" borderId="78" xfId="0" applyNumberFormat="1" applyFont="1" applyFill="1" applyBorder="1" applyAlignment="1" applyProtection="1">
      <alignment horizontal="center" vertical="center" wrapText="1"/>
      <protection locked="0"/>
    </xf>
    <xf numFmtId="3" fontId="48" fillId="33" borderId="17" xfId="0" applyNumberFormat="1" applyFont="1" applyFill="1" applyBorder="1" applyAlignment="1" applyProtection="1">
      <alignment horizontal="right" vertical="center" wrapText="1"/>
      <protection locked="0"/>
    </xf>
    <xf numFmtId="4" fontId="48" fillId="33" borderId="18" xfId="0" applyNumberFormat="1" applyFont="1" applyFill="1" applyBorder="1" applyAlignment="1" applyProtection="1">
      <alignment horizontal="center" vertical="center" wrapText="1"/>
      <protection locked="0"/>
    </xf>
    <xf numFmtId="3" fontId="48" fillId="0" borderId="27" xfId="0" applyNumberFormat="1" applyFont="1" applyFill="1" applyBorder="1" applyAlignment="1" applyProtection="1">
      <alignment horizontal="right"/>
      <protection locked="0"/>
    </xf>
    <xf numFmtId="3" fontId="48" fillId="0" borderId="27" xfId="0" applyNumberFormat="1" applyFont="1" applyFill="1" applyBorder="1" applyAlignment="1" applyProtection="1">
      <alignment horizontal="center"/>
      <protection locked="0"/>
    </xf>
    <xf numFmtId="3" fontId="48" fillId="0" borderId="27" xfId="0" applyNumberFormat="1" applyFont="1" applyFill="1" applyBorder="1" applyAlignment="1" applyProtection="1">
      <alignment horizontal="center" vertical="center"/>
      <protection locked="0"/>
    </xf>
    <xf numFmtId="3" fontId="48" fillId="0" borderId="27" xfId="0" applyNumberFormat="1" applyFont="1" applyFill="1" applyBorder="1" applyAlignment="1" applyProtection="1">
      <alignment horizontal="right" vertical="center"/>
      <protection locked="0"/>
    </xf>
    <xf numFmtId="4" fontId="48" fillId="0" borderId="27" xfId="0" applyNumberFormat="1" applyFont="1" applyFill="1" applyBorder="1" applyAlignment="1" applyProtection="1">
      <alignment horizontal="right" vertical="center"/>
      <protection locked="0"/>
    </xf>
    <xf numFmtId="4" fontId="48" fillId="0" borderId="27" xfId="0" applyNumberFormat="1" applyFont="1" applyFill="1" applyBorder="1" applyAlignment="1" applyProtection="1">
      <alignment horizontal="right"/>
      <protection locked="0"/>
    </xf>
    <xf numFmtId="0" fontId="48" fillId="0" borderId="27" xfId="0" applyFont="1" applyFill="1" applyBorder="1" applyAlignment="1" applyProtection="1">
      <alignment horizontal="center"/>
      <protection locked="0"/>
    </xf>
    <xf numFmtId="9" fontId="48" fillId="0" borderId="27" xfId="0" applyNumberFormat="1" applyFont="1" applyFill="1" applyBorder="1" applyAlignment="1" applyProtection="1">
      <alignment horizontal="right"/>
      <protection locked="0"/>
    </xf>
    <xf numFmtId="9" fontId="48" fillId="0" borderId="27" xfId="0" applyNumberFormat="1" applyFont="1" applyFill="1" applyBorder="1" applyAlignment="1" applyProtection="1">
      <alignment horizontal="center"/>
      <protection locked="0"/>
    </xf>
    <xf numFmtId="4" fontId="48" fillId="0" borderId="27" xfId="0" applyNumberFormat="1" applyFont="1" applyBorder="1" applyAlignment="1">
      <alignment horizontal="right"/>
    </xf>
    <xf numFmtId="0" fontId="48" fillId="0" borderId="27" xfId="0" applyNumberFormat="1" applyFont="1" applyBorder="1" applyProtection="1">
      <protection locked="0"/>
    </xf>
    <xf numFmtId="3" fontId="48" fillId="0" borderId="27" xfId="0" applyNumberFormat="1" applyFont="1" applyBorder="1" applyProtection="1">
      <protection locked="0"/>
    </xf>
    <xf numFmtId="0" fontId="48" fillId="0" borderId="15" xfId="0" applyFont="1" applyFill="1" applyBorder="1" applyProtection="1">
      <protection locked="0"/>
    </xf>
    <xf numFmtId="3" fontId="48" fillId="0" borderId="15" xfId="0" applyNumberFormat="1" applyFont="1" applyFill="1" applyBorder="1" applyAlignment="1" applyProtection="1">
      <alignment horizontal="right"/>
      <protection locked="0"/>
    </xf>
    <xf numFmtId="4" fontId="48" fillId="0" borderId="15" xfId="0" applyNumberFormat="1" applyFont="1" applyFill="1" applyBorder="1" applyAlignment="1" applyProtection="1">
      <alignment horizontal="right"/>
      <protection locked="0"/>
    </xf>
    <xf numFmtId="0" fontId="48" fillId="0" borderId="15" xfId="0" applyFont="1" applyFill="1" applyBorder="1" applyAlignment="1" applyProtection="1">
      <alignment horizontal="right"/>
      <protection locked="0"/>
    </xf>
    <xf numFmtId="4" fontId="48" fillId="0" borderId="27" xfId="0" applyNumberFormat="1" applyFont="1" applyBorder="1"/>
    <xf numFmtId="10" fontId="48" fillId="0" borderId="15" xfId="0" applyNumberFormat="1" applyFont="1" applyBorder="1" applyProtection="1">
      <protection locked="0"/>
    </xf>
    <xf numFmtId="3" fontId="48" fillId="0" borderId="15" xfId="0" applyNumberFormat="1" applyFont="1" applyBorder="1" applyAlignment="1">
      <alignment horizontal="right"/>
    </xf>
    <xf numFmtId="0" fontId="48" fillId="0" borderId="15" xfId="0" applyFont="1" applyBorder="1" applyAlignment="1">
      <alignment horizontal="center"/>
    </xf>
    <xf numFmtId="3" fontId="48" fillId="0" borderId="15" xfId="51" applyNumberFormat="1" applyFont="1" applyFill="1" applyBorder="1" applyAlignment="1" applyProtection="1">
      <alignment horizontal="right"/>
      <protection locked="0"/>
    </xf>
    <xf numFmtId="3" fontId="48" fillId="0" borderId="15" xfId="51" applyNumberFormat="1" applyFont="1" applyFill="1" applyBorder="1" applyAlignment="1" applyProtection="1">
      <alignment horizontal="right" vertical="center"/>
      <protection locked="0"/>
    </xf>
    <xf numFmtId="4" fontId="48" fillId="0" borderId="15" xfId="51" applyNumberFormat="1" applyFont="1" applyFill="1" applyBorder="1" applyAlignment="1" applyProtection="1">
      <alignment horizontal="right" vertical="center"/>
      <protection locked="0"/>
    </xf>
    <xf numFmtId="4" fontId="48" fillId="0" borderId="15" xfId="51" applyNumberFormat="1" applyFont="1" applyFill="1" applyBorder="1" applyAlignment="1" applyProtection="1">
      <alignment horizontal="right"/>
      <protection locked="0"/>
    </xf>
    <xf numFmtId="3" fontId="48" fillId="0" borderId="15" xfId="51" applyNumberFormat="1" applyFont="1" applyFill="1" applyBorder="1" applyAlignment="1" applyProtection="1">
      <alignment horizontal="center"/>
      <protection locked="0"/>
    </xf>
    <xf numFmtId="9" fontId="48" fillId="0" borderId="15" xfId="51" applyNumberFormat="1" applyFont="1" applyFill="1" applyBorder="1" applyAlignment="1" applyProtection="1">
      <alignment horizontal="right"/>
      <protection locked="0"/>
    </xf>
    <xf numFmtId="9" fontId="48" fillId="0" borderId="15" xfId="51" applyNumberFormat="1" applyFont="1" applyFill="1" applyBorder="1" applyAlignment="1" applyProtection="1">
      <alignment horizontal="center"/>
      <protection locked="0"/>
    </xf>
    <xf numFmtId="3" fontId="48" fillId="0" borderId="15" xfId="0" applyNumberFormat="1" applyFont="1" applyBorder="1" applyProtection="1">
      <protection locked="0"/>
    </xf>
    <xf numFmtId="3" fontId="48" fillId="0" borderId="15" xfId="0" applyNumberFormat="1" applyFont="1" applyFill="1" applyBorder="1" applyAlignment="1" applyProtection="1">
      <alignment horizontal="right" vertical="center"/>
      <protection locked="0"/>
    </xf>
    <xf numFmtId="4" fontId="48" fillId="0" borderId="15" xfId="0" applyNumberFormat="1" applyFont="1" applyFill="1" applyBorder="1" applyAlignment="1" applyProtection="1">
      <alignment horizontal="right" vertical="center"/>
      <protection locked="0"/>
    </xf>
    <xf numFmtId="0" fontId="48" fillId="0" borderId="15" xfId="0" applyFont="1" applyFill="1" applyBorder="1" applyAlignment="1" applyProtection="1">
      <alignment horizontal="center"/>
      <protection locked="0"/>
    </xf>
    <xf numFmtId="9" fontId="48" fillId="0" borderId="15" xfId="0" applyNumberFormat="1" applyFont="1" applyFill="1" applyBorder="1" applyAlignment="1" applyProtection="1">
      <alignment horizontal="right"/>
      <protection locked="0"/>
    </xf>
    <xf numFmtId="9" fontId="48" fillId="0" borderId="15" xfId="0" applyNumberFormat="1" applyFont="1" applyFill="1" applyBorder="1" applyAlignment="1" applyProtection="1">
      <alignment horizontal="center"/>
      <protection locked="0"/>
    </xf>
    <xf numFmtId="4" fontId="48" fillId="0" borderId="15" xfId="0" applyNumberFormat="1" applyFont="1" applyBorder="1" applyAlignment="1" applyProtection="1">
      <alignment horizontal="right"/>
      <protection locked="0"/>
    </xf>
    <xf numFmtId="0" fontId="48" fillId="0" borderId="15" xfId="0" applyNumberFormat="1" applyFont="1" applyBorder="1" applyProtection="1">
      <protection locked="0"/>
    </xf>
    <xf numFmtId="2" fontId="48" fillId="0" borderId="15" xfId="0" applyNumberFormat="1" applyFont="1" applyBorder="1" applyProtection="1">
      <protection locked="0"/>
    </xf>
    <xf numFmtId="4" fontId="48" fillId="34" borderId="15" xfId="0" applyNumberFormat="1" applyFont="1" applyFill="1" applyBorder="1" applyAlignment="1" applyProtection="1">
      <alignment horizontal="right"/>
      <protection locked="0"/>
    </xf>
    <xf numFmtId="4" fontId="48" fillId="0" borderId="28" xfId="0" applyNumberFormat="1" applyFont="1" applyFill="1" applyBorder="1" applyAlignment="1" applyProtection="1">
      <alignment horizontal="right"/>
      <protection locked="0"/>
    </xf>
    <xf numFmtId="4" fontId="48" fillId="0" borderId="25" xfId="0" applyNumberFormat="1" applyFont="1" applyBorder="1" applyAlignment="1" applyProtection="1">
      <alignment horizontal="right"/>
      <protection locked="0"/>
    </xf>
    <xf numFmtId="4" fontId="48" fillId="35" borderId="15" xfId="0" applyNumberFormat="1" applyFont="1" applyFill="1" applyBorder="1" applyAlignment="1" applyProtection="1">
      <alignment horizontal="right"/>
      <protection locked="0"/>
    </xf>
    <xf numFmtId="4" fontId="48" fillId="35" borderId="15" xfId="0" applyNumberFormat="1" applyFont="1" applyFill="1" applyBorder="1" applyAlignment="1">
      <alignment horizontal="right"/>
    </xf>
    <xf numFmtId="3" fontId="48" fillId="0" borderId="15" xfId="0" applyNumberFormat="1" applyFont="1" applyBorder="1" applyAlignment="1" applyProtection="1">
      <alignment horizontal="right"/>
      <protection locked="0"/>
    </xf>
    <xf numFmtId="3" fontId="48" fillId="0" borderId="15" xfId="1" applyNumberFormat="1" applyFont="1" applyFill="1" applyBorder="1" applyAlignment="1" applyProtection="1">
      <alignment horizontal="right"/>
      <protection locked="0"/>
    </xf>
    <xf numFmtId="10" fontId="48" fillId="0" borderId="15" xfId="0" applyNumberFormat="1" applyFont="1" applyBorder="1" applyAlignment="1" applyProtection="1">
      <alignment horizontal="right"/>
      <protection locked="0"/>
    </xf>
    <xf numFmtId="4" fontId="48" fillId="0" borderId="15" xfId="1" applyNumberFormat="1" applyFont="1" applyFill="1" applyBorder="1" applyAlignment="1" applyProtection="1">
      <alignment horizontal="right"/>
      <protection locked="0"/>
    </xf>
    <xf numFmtId="0" fontId="48" fillId="0" borderId="15" xfId="0" applyNumberFormat="1" applyFont="1" applyBorder="1" applyAlignment="1" applyProtection="1">
      <alignment horizontal="right"/>
      <protection locked="0"/>
    </xf>
    <xf numFmtId="4" fontId="48" fillId="0" borderId="15" xfId="0" applyNumberFormat="1" applyFont="1" applyFill="1" applyBorder="1" applyAlignment="1" applyProtection="1">
      <alignment wrapText="1"/>
      <protection locked="0"/>
    </xf>
    <xf numFmtId="3" fontId="48" fillId="0" borderId="15" xfId="1" applyNumberFormat="1" applyFont="1" applyFill="1" applyBorder="1" applyAlignment="1" applyProtection="1">
      <alignment horizontal="right" wrapText="1"/>
      <protection locked="0"/>
    </xf>
    <xf numFmtId="3" fontId="48" fillId="0" borderId="15" xfId="2" applyNumberFormat="1" applyFont="1" applyFill="1" applyBorder="1" applyAlignment="1" applyProtection="1">
      <alignment horizontal="right"/>
      <protection locked="0"/>
    </xf>
    <xf numFmtId="4" fontId="48" fillId="0" borderId="15" xfId="2" applyNumberFormat="1" applyFont="1" applyFill="1" applyBorder="1" applyAlignment="1" applyProtection="1">
      <alignment horizontal="right"/>
      <protection locked="0"/>
    </xf>
    <xf numFmtId="3" fontId="48" fillId="0" borderId="15" xfId="0" applyNumberFormat="1" applyFont="1" applyFill="1" applyBorder="1" applyAlignment="1" applyProtection="1">
      <alignment horizontal="center"/>
      <protection locked="0"/>
    </xf>
    <xf numFmtId="3" fontId="48" fillId="34" borderId="15" xfId="0" applyNumberFormat="1" applyFont="1" applyFill="1" applyBorder="1" applyAlignment="1" applyProtection="1">
      <alignment horizontal="right"/>
      <protection locked="0"/>
    </xf>
    <xf numFmtId="3" fontId="48" fillId="34" borderId="15" xfId="2" applyNumberFormat="1" applyFont="1" applyFill="1" applyBorder="1" applyAlignment="1" applyProtection="1">
      <alignment horizontal="right"/>
      <protection locked="0"/>
    </xf>
    <xf numFmtId="3" fontId="48" fillId="34" borderId="15" xfId="0" applyNumberFormat="1" applyFont="1" applyFill="1" applyBorder="1" applyAlignment="1" applyProtection="1">
      <alignment horizontal="right" vertical="center"/>
      <protection locked="0"/>
    </xf>
    <xf numFmtId="4" fontId="48" fillId="34" borderId="15" xfId="0" applyNumberFormat="1" applyFont="1" applyFill="1" applyBorder="1" applyAlignment="1" applyProtection="1">
      <alignment horizontal="right" vertical="center"/>
      <protection locked="0"/>
    </xf>
    <xf numFmtId="4" fontId="48" fillId="34" borderId="15" xfId="2" applyNumberFormat="1" applyFont="1" applyFill="1" applyBorder="1" applyAlignment="1" applyProtection="1">
      <alignment horizontal="right"/>
      <protection locked="0"/>
    </xf>
    <xf numFmtId="3" fontId="48" fillId="34" borderId="15" xfId="0" applyNumberFormat="1" applyFont="1" applyFill="1" applyBorder="1" applyAlignment="1" applyProtection="1">
      <alignment horizontal="center"/>
      <protection locked="0"/>
    </xf>
    <xf numFmtId="9" fontId="48" fillId="34" borderId="15" xfId="0" applyNumberFormat="1" applyFont="1" applyFill="1" applyBorder="1" applyAlignment="1" applyProtection="1">
      <alignment horizontal="right"/>
      <protection locked="0"/>
    </xf>
    <xf numFmtId="9" fontId="48" fillId="34" borderId="15" xfId="0" applyNumberFormat="1" applyFont="1" applyFill="1" applyBorder="1" applyAlignment="1" applyProtection="1">
      <alignment horizontal="center"/>
      <protection locked="0"/>
    </xf>
    <xf numFmtId="4" fontId="48" fillId="34" borderId="15" xfId="0" applyNumberFormat="1" applyFont="1" applyFill="1" applyBorder="1" applyAlignment="1">
      <alignment horizontal="right"/>
    </xf>
    <xf numFmtId="0" fontId="48" fillId="34" borderId="15" xfId="0" applyFont="1" applyFill="1" applyBorder="1" applyAlignment="1" applyProtection="1">
      <alignment horizontal="center"/>
      <protection locked="0"/>
    </xf>
    <xf numFmtId="0" fontId="48" fillId="0" borderId="15" xfId="0" applyNumberFormat="1" applyFont="1" applyBorder="1" applyAlignment="1" applyProtection="1">
      <alignment horizontal="center"/>
      <protection locked="0"/>
    </xf>
    <xf numFmtId="0" fontId="48" fillId="34" borderId="15" xfId="0" applyNumberFormat="1" applyFont="1" applyFill="1" applyBorder="1" applyAlignment="1" applyProtection="1">
      <alignment horizontal="right"/>
      <protection locked="0"/>
    </xf>
    <xf numFmtId="3" fontId="48" fillId="34" borderId="27" xfId="0" applyNumberFormat="1" applyFont="1" applyFill="1" applyBorder="1" applyAlignment="1" applyProtection="1">
      <alignment horizontal="right"/>
      <protection locked="0"/>
    </xf>
    <xf numFmtId="3" fontId="48" fillId="34" borderId="27" xfId="0" applyNumberFormat="1" applyFont="1" applyFill="1" applyBorder="1" applyAlignment="1" applyProtection="1">
      <alignment horizontal="center"/>
      <protection locked="0"/>
    </xf>
    <xf numFmtId="3" fontId="48" fillId="34" borderId="27" xfId="0" applyNumberFormat="1" applyFont="1" applyFill="1" applyBorder="1" applyAlignment="1" applyProtection="1">
      <alignment horizontal="center" vertical="center"/>
      <protection locked="0"/>
    </xf>
    <xf numFmtId="4" fontId="48" fillId="34" borderId="27" xfId="0" applyNumberFormat="1" applyFont="1" applyFill="1" applyBorder="1" applyAlignment="1" applyProtection="1">
      <alignment horizontal="right" vertical="center"/>
      <protection locked="0"/>
    </xf>
    <xf numFmtId="1" fontId="48" fillId="34" borderId="15" xfId="0" applyNumberFormat="1" applyFont="1" applyFill="1" applyBorder="1" applyAlignment="1" applyProtection="1">
      <alignment horizontal="center"/>
      <protection locked="0"/>
    </xf>
    <xf numFmtId="0" fontId="48" fillId="34" borderId="27" xfId="0" applyFont="1" applyFill="1" applyBorder="1" applyAlignment="1" applyProtection="1">
      <alignment horizontal="center"/>
      <protection locked="0"/>
    </xf>
    <xf numFmtId="177" fontId="48" fillId="34" borderId="15" xfId="0" applyNumberFormat="1" applyFont="1" applyFill="1" applyBorder="1" applyProtection="1">
      <protection locked="0"/>
    </xf>
    <xf numFmtId="0" fontId="48" fillId="34" borderId="15" xfId="0" applyNumberFormat="1" applyFont="1" applyFill="1" applyBorder="1" applyProtection="1">
      <protection locked="0"/>
    </xf>
    <xf numFmtId="3" fontId="48" fillId="34" borderId="15" xfId="0" applyNumberFormat="1" applyFont="1" applyFill="1" applyBorder="1" applyProtection="1">
      <protection locked="0"/>
    </xf>
    <xf numFmtId="0" fontId="51" fillId="37" borderId="15" xfId="0" applyFont="1" applyFill="1" applyBorder="1" applyProtection="1">
      <protection locked="0"/>
    </xf>
    <xf numFmtId="3" fontId="48" fillId="37" borderId="15" xfId="0" applyNumberFormat="1" applyFont="1" applyFill="1" applyBorder="1" applyAlignment="1" applyProtection="1">
      <alignment horizontal="right"/>
      <protection locked="0"/>
    </xf>
    <xf numFmtId="3" fontId="48" fillId="37" borderId="27" xfId="0" applyNumberFormat="1" applyFont="1" applyFill="1" applyBorder="1" applyAlignment="1" applyProtection="1">
      <alignment horizontal="right"/>
      <protection locked="0"/>
    </xf>
    <xf numFmtId="3" fontId="48" fillId="37" borderId="27" xfId="0" applyNumberFormat="1" applyFont="1" applyFill="1" applyBorder="1" applyAlignment="1" applyProtection="1">
      <alignment horizontal="center"/>
      <protection locked="0"/>
    </xf>
    <xf numFmtId="3" fontId="48" fillId="37" borderId="27" xfId="0" applyNumberFormat="1" applyFont="1" applyFill="1" applyBorder="1" applyAlignment="1" applyProtection="1">
      <alignment horizontal="center" vertical="center"/>
      <protection locked="0"/>
    </xf>
    <xf numFmtId="4" fontId="48" fillId="37" borderId="27" xfId="0" applyNumberFormat="1" applyFont="1" applyFill="1" applyBorder="1" applyAlignment="1" applyProtection="1">
      <alignment horizontal="right" vertical="center"/>
      <protection locked="0"/>
    </xf>
    <xf numFmtId="4" fontId="48" fillId="37" borderId="15" xfId="0" applyNumberFormat="1" applyFont="1" applyFill="1" applyBorder="1" applyAlignment="1" applyProtection="1">
      <alignment horizontal="right"/>
      <protection locked="0"/>
    </xf>
    <xf numFmtId="1" fontId="48" fillId="37" borderId="15" xfId="0" applyNumberFormat="1" applyFont="1" applyFill="1" applyBorder="1" applyAlignment="1" applyProtection="1">
      <alignment horizontal="center"/>
      <protection locked="0"/>
    </xf>
    <xf numFmtId="9" fontId="48" fillId="37" borderId="15" xfId="0" applyNumberFormat="1" applyFont="1" applyFill="1" applyBorder="1" applyAlignment="1" applyProtection="1">
      <alignment horizontal="right"/>
      <protection locked="0"/>
    </xf>
    <xf numFmtId="0" fontId="48" fillId="37" borderId="27" xfId="0" applyFont="1" applyFill="1" applyBorder="1" applyAlignment="1" applyProtection="1">
      <alignment horizontal="center"/>
      <protection locked="0"/>
    </xf>
    <xf numFmtId="9" fontId="48" fillId="37" borderId="15" xfId="0" applyNumberFormat="1" applyFont="1" applyFill="1" applyBorder="1" applyAlignment="1" applyProtection="1">
      <alignment horizontal="center"/>
      <protection locked="0"/>
    </xf>
    <xf numFmtId="4" fontId="48" fillId="37" borderId="27" xfId="0" applyNumberFormat="1" applyFont="1" applyFill="1" applyBorder="1" applyAlignment="1" applyProtection="1">
      <alignment horizontal="right"/>
      <protection locked="0"/>
    </xf>
    <xf numFmtId="0" fontId="48" fillId="37" borderId="15" xfId="0" applyNumberFormat="1" applyFont="1" applyFill="1" applyBorder="1" applyProtection="1">
      <protection locked="0"/>
    </xf>
    <xf numFmtId="3" fontId="48" fillId="37" borderId="15" xfId="0" applyNumberFormat="1" applyFont="1" applyFill="1" applyBorder="1" applyProtection="1">
      <protection locked="0"/>
    </xf>
    <xf numFmtId="4" fontId="48" fillId="0" borderId="15" xfId="0" applyNumberFormat="1" applyFont="1" applyFill="1" applyBorder="1" applyAlignment="1" applyProtection="1">
      <alignment horizontal="right" vertical="center" wrapText="1"/>
      <protection locked="0"/>
    </xf>
    <xf numFmtId="4" fontId="48" fillId="0" borderId="15" xfId="0" applyNumberFormat="1" applyFont="1" applyFill="1" applyBorder="1" applyAlignment="1" applyProtection="1">
      <alignment vertical="center" wrapText="1"/>
      <protection locked="0"/>
    </xf>
    <xf numFmtId="0" fontId="48" fillId="0" borderId="15" xfId="0" applyNumberFormat="1" applyFont="1" applyFill="1" applyBorder="1" applyProtection="1">
      <protection locked="0"/>
    </xf>
    <xf numFmtId="10" fontId="48" fillId="0" borderId="15" xfId="0" applyNumberFormat="1" applyFont="1" applyFill="1" applyBorder="1" applyAlignment="1" applyProtection="1">
      <alignment horizontal="center"/>
      <protection locked="0"/>
    </xf>
    <xf numFmtId="10" fontId="48" fillId="0" borderId="15" xfId="0" applyNumberFormat="1" applyFont="1" applyFill="1" applyBorder="1" applyProtection="1">
      <protection locked="0"/>
    </xf>
    <xf numFmtId="3" fontId="48" fillId="0" borderId="15" xfId="0" applyNumberFormat="1" applyFont="1" applyFill="1" applyBorder="1" applyProtection="1">
      <protection locked="0"/>
    </xf>
    <xf numFmtId="4" fontId="48" fillId="37" borderId="15" xfId="0" applyNumberFormat="1" applyFont="1" applyFill="1" applyBorder="1" applyAlignment="1" applyProtection="1">
      <alignment horizontal="right" vertical="center" wrapText="1"/>
      <protection locked="0"/>
    </xf>
    <xf numFmtId="4" fontId="48" fillId="37" borderId="15" xfId="0" applyNumberFormat="1" applyFont="1" applyFill="1" applyBorder="1" applyAlignment="1" applyProtection="1">
      <alignment vertical="center" wrapText="1"/>
      <protection locked="0"/>
    </xf>
    <xf numFmtId="3" fontId="48" fillId="37" borderId="15" xfId="0" applyNumberFormat="1" applyFont="1" applyFill="1" applyBorder="1" applyAlignment="1" applyProtection="1">
      <alignment horizontal="center"/>
      <protection locked="0"/>
    </xf>
    <xf numFmtId="10" fontId="48" fillId="37" borderId="15" xfId="0" applyNumberFormat="1" applyFont="1" applyFill="1" applyBorder="1" applyAlignment="1" applyProtection="1">
      <alignment horizontal="center"/>
      <protection locked="0"/>
    </xf>
    <xf numFmtId="10" fontId="48" fillId="37" borderId="15" xfId="0" applyNumberFormat="1" applyFont="1" applyFill="1" applyBorder="1" applyProtection="1">
      <protection locked="0"/>
    </xf>
    <xf numFmtId="2" fontId="48" fillId="0" borderId="15" xfId="0" applyNumberFormat="1" applyFont="1" applyBorder="1" applyAlignment="1" applyProtection="1">
      <alignment horizontal="right"/>
      <protection locked="0"/>
    </xf>
    <xf numFmtId="0" fontId="48" fillId="0" borderId="15" xfId="0" applyFont="1" applyBorder="1" applyProtection="1">
      <protection locked="0"/>
    </xf>
    <xf numFmtId="3" fontId="53" fillId="0" borderId="15" xfId="0" applyNumberFormat="1" applyFont="1" applyFill="1" applyBorder="1" applyAlignment="1">
      <alignment horizontal="right"/>
    </xf>
    <xf numFmtId="0" fontId="48" fillId="0" borderId="27" xfId="0" applyNumberFormat="1" applyFont="1" applyFill="1" applyBorder="1" applyAlignment="1">
      <alignment horizontal="center"/>
    </xf>
    <xf numFmtId="4" fontId="48" fillId="0" borderId="15" xfId="0" applyNumberFormat="1" applyFont="1" applyFill="1" applyBorder="1" applyAlignment="1">
      <alignment vertical="center" wrapText="1"/>
    </xf>
    <xf numFmtId="4" fontId="48" fillId="0" borderId="15" xfId="0" applyNumberFormat="1" applyFont="1" applyFill="1" applyBorder="1" applyAlignment="1">
      <alignment horizontal="right" vertical="center"/>
    </xf>
    <xf numFmtId="0" fontId="48" fillId="33" borderId="10" xfId="0" applyFont="1" applyFill="1" applyBorder="1" applyAlignment="1">
      <alignment horizontal="center" vertical="center" wrapText="1"/>
    </xf>
    <xf numFmtId="0" fontId="48" fillId="33" borderId="17" xfId="0" applyFont="1" applyFill="1" applyBorder="1" applyAlignment="1">
      <alignment horizontal="center" vertical="center" wrapText="1"/>
    </xf>
    <xf numFmtId="4" fontId="48" fillId="33" borderId="36" xfId="0" applyNumberFormat="1" applyFont="1" applyFill="1" applyBorder="1" applyAlignment="1">
      <alignment horizontal="center" vertical="center" wrapText="1"/>
    </xf>
    <xf numFmtId="4" fontId="48" fillId="33" borderId="10" xfId="0" applyNumberFormat="1" applyFont="1" applyFill="1" applyBorder="1" applyAlignment="1">
      <alignment horizontal="center" vertical="center" wrapText="1"/>
    </xf>
    <xf numFmtId="4" fontId="48" fillId="33" borderId="17" xfId="0" applyNumberFormat="1" applyFont="1" applyFill="1" applyBorder="1" applyAlignment="1">
      <alignment horizontal="center" vertical="center" wrapText="1"/>
    </xf>
    <xf numFmtId="3" fontId="48" fillId="0" borderId="27" xfId="0" applyNumberFormat="1" applyFont="1" applyFill="1" applyBorder="1" applyAlignment="1">
      <alignment horizontal="right"/>
    </xf>
    <xf numFmtId="0" fontId="48" fillId="0" borderId="27" xfId="0" applyNumberFormat="1" applyFont="1" applyFill="1" applyBorder="1" applyAlignment="1">
      <alignment horizontal="center" vertical="center"/>
    </xf>
    <xf numFmtId="4" fontId="48" fillId="0" borderId="27" xfId="0" applyNumberFormat="1" applyFont="1" applyFill="1" applyBorder="1" applyAlignment="1">
      <alignment horizontal="right" vertical="center"/>
    </xf>
    <xf numFmtId="3" fontId="48" fillId="0" borderId="27" xfId="0" applyNumberFormat="1" applyFont="1" applyFill="1" applyBorder="1" applyAlignment="1">
      <alignment horizontal="center" vertical="center"/>
    </xf>
    <xf numFmtId="0" fontId="48" fillId="0" borderId="27" xfId="0" applyFont="1" applyFill="1" applyBorder="1" applyAlignment="1">
      <alignment horizontal="center"/>
    </xf>
    <xf numFmtId="4" fontId="48" fillId="0" borderId="27" xfId="0" quotePrefix="1" applyNumberFormat="1" applyFont="1" applyFill="1" applyBorder="1" applyAlignment="1">
      <alignment horizontal="right"/>
    </xf>
    <xf numFmtId="170" fontId="48" fillId="0" borderId="27" xfId="0" applyNumberFormat="1" applyFont="1" applyFill="1" applyBorder="1" applyAlignment="1">
      <alignment horizontal="right"/>
    </xf>
    <xf numFmtId="0" fontId="48" fillId="0" borderId="27" xfId="0" applyFont="1" applyFill="1" applyBorder="1" applyAlignment="1">
      <alignment horizontal="right"/>
    </xf>
    <xf numFmtId="0" fontId="48" fillId="0" borderId="27" xfId="0" applyNumberFormat="1" applyFont="1" applyFill="1" applyBorder="1"/>
    <xf numFmtId="3" fontId="48" fillId="0" borderId="27" xfId="0" applyNumberFormat="1" applyFont="1" applyFill="1" applyBorder="1"/>
    <xf numFmtId="4" fontId="53" fillId="0" borderId="27" xfId="0" applyNumberFormat="1" applyFont="1" applyFill="1" applyBorder="1" applyAlignment="1">
      <alignment horizontal="right"/>
    </xf>
    <xf numFmtId="4" fontId="53" fillId="0" borderId="28" xfId="0" applyNumberFormat="1" applyFont="1" applyFill="1" applyBorder="1" applyAlignment="1">
      <alignment horizontal="right"/>
    </xf>
    <xf numFmtId="0" fontId="48" fillId="0" borderId="0" xfId="0" applyFont="1" applyProtection="1">
      <protection locked="0"/>
    </xf>
    <xf numFmtId="4" fontId="48" fillId="0" borderId="55" xfId="0" applyNumberFormat="1" applyFont="1" applyBorder="1"/>
    <xf numFmtId="1" fontId="48" fillId="33" borderId="10" xfId="0" applyNumberFormat="1" applyFont="1" applyFill="1" applyBorder="1" applyAlignment="1">
      <alignment horizontal="center" vertical="center" wrapText="1"/>
    </xf>
    <xf numFmtId="0" fontId="48" fillId="0" borderId="15" xfId="0" applyNumberFormat="1" applyFont="1" applyFill="1" applyBorder="1" applyAlignment="1">
      <alignment horizontal="center"/>
    </xf>
    <xf numFmtId="0" fontId="48" fillId="0" borderId="15" xfId="0" applyFont="1" applyFill="1" applyBorder="1" applyAlignment="1">
      <alignment horizontal="center"/>
    </xf>
    <xf numFmtId="4" fontId="48" fillId="0" borderId="27" xfId="0" applyNumberFormat="1" applyFont="1" applyFill="1" applyBorder="1"/>
    <xf numFmtId="1" fontId="48" fillId="33" borderId="17" xfId="0" applyNumberFormat="1" applyFont="1" applyFill="1" applyBorder="1" applyAlignment="1">
      <alignment horizontal="center" vertical="center"/>
    </xf>
    <xf numFmtId="1" fontId="48" fillId="0" borderId="27" xfId="0" applyNumberFormat="1" applyFont="1" applyFill="1" applyBorder="1" applyAlignment="1">
      <alignment horizontal="center" vertical="center"/>
    </xf>
    <xf numFmtId="1" fontId="48" fillId="0" borderId="15" xfId="0" applyNumberFormat="1" applyFont="1" applyBorder="1" applyAlignment="1">
      <alignment horizontal="center" vertical="center"/>
    </xf>
    <xf numFmtId="3" fontId="48" fillId="0" borderId="15" xfId="51" applyNumberFormat="1" applyFont="1" applyFill="1" applyBorder="1" applyAlignment="1">
      <alignment horizontal="right"/>
    </xf>
    <xf numFmtId="4" fontId="48" fillId="0" borderId="15" xfId="51" applyNumberFormat="1" applyFont="1" applyFill="1" applyBorder="1" applyAlignment="1">
      <alignment horizontal="right" vertical="center"/>
    </xf>
    <xf numFmtId="4" fontId="48" fillId="0" borderId="15" xfId="51" applyNumberFormat="1" applyFont="1" applyFill="1" applyBorder="1" applyAlignment="1">
      <alignment horizontal="right"/>
    </xf>
    <xf numFmtId="4" fontId="48" fillId="0" borderId="15" xfId="0" applyNumberFormat="1" applyFont="1" applyFill="1" applyBorder="1"/>
    <xf numFmtId="3" fontId="48" fillId="0" borderId="27" xfId="0" applyNumberFormat="1" applyFont="1" applyFill="1" applyBorder="1" applyAlignment="1">
      <alignment horizontal="center"/>
    </xf>
    <xf numFmtId="3" fontId="48" fillId="0" borderId="15" xfId="0" applyNumberFormat="1" applyFont="1" applyFill="1" applyBorder="1"/>
    <xf numFmtId="0" fontId="48" fillId="0" borderId="15" xfId="0" applyNumberFormat="1" applyFont="1" applyFill="1" applyBorder="1"/>
    <xf numFmtId="4" fontId="53" fillId="0" borderId="15" xfId="0" applyNumberFormat="1" applyFont="1" applyBorder="1" applyAlignment="1">
      <alignment horizontal="right"/>
    </xf>
    <xf numFmtId="4" fontId="48" fillId="0" borderId="15" xfId="0" quotePrefix="1" applyNumberFormat="1" applyFont="1" applyFill="1" applyBorder="1" applyAlignment="1" applyProtection="1">
      <alignment horizontal="right" vertical="center"/>
      <protection locked="0"/>
    </xf>
    <xf numFmtId="2" fontId="48" fillId="0" borderId="15" xfId="0" applyNumberFormat="1" applyFont="1" applyFill="1" applyBorder="1"/>
    <xf numFmtId="4" fontId="53" fillId="0" borderId="15" xfId="0" applyNumberFormat="1" applyFont="1" applyFill="1" applyBorder="1" applyAlignment="1">
      <alignment horizontal="right"/>
    </xf>
    <xf numFmtId="170" fontId="48" fillId="0" borderId="15" xfId="0" applyNumberFormat="1" applyFont="1" applyFill="1" applyBorder="1"/>
    <xf numFmtId="3" fontId="48" fillId="0" borderId="15" xfId="1" applyNumberFormat="1" applyFont="1" applyFill="1" applyBorder="1" applyAlignment="1">
      <alignment horizontal="right"/>
    </xf>
    <xf numFmtId="4" fontId="48" fillId="0" borderId="15" xfId="0" applyNumberFormat="1" applyFont="1" applyFill="1" applyBorder="1" applyAlignment="1">
      <alignment wrapText="1"/>
    </xf>
    <xf numFmtId="0" fontId="48" fillId="0" borderId="15" xfId="0" applyNumberFormat="1" applyFont="1" applyFill="1" applyBorder="1" applyAlignment="1">
      <alignment horizontal="center" wrapText="1"/>
    </xf>
    <xf numFmtId="3" fontId="48" fillId="0" borderId="15" xfId="0" applyNumberFormat="1" applyFont="1" applyFill="1" applyBorder="1" applyAlignment="1">
      <alignment horizontal="center"/>
    </xf>
    <xf numFmtId="4" fontId="48" fillId="38" borderId="15" xfId="0" applyNumberFormat="1" applyFont="1" applyFill="1" applyBorder="1" applyAlignment="1">
      <alignment horizontal="right"/>
    </xf>
    <xf numFmtId="0" fontId="53" fillId="0" borderId="15" xfId="0" applyFont="1" applyFill="1" applyBorder="1" applyAlignment="1">
      <alignment horizontal="right"/>
    </xf>
    <xf numFmtId="4" fontId="53" fillId="0" borderId="43" xfId="0" applyNumberFormat="1" applyFont="1" applyFill="1" applyBorder="1" applyAlignment="1">
      <alignment vertical="center"/>
    </xf>
    <xf numFmtId="4" fontId="53" fillId="0" borderId="15" xfId="0" applyNumberFormat="1" applyFont="1" applyFill="1" applyBorder="1" applyAlignment="1">
      <alignment vertical="center" wrapText="1"/>
    </xf>
    <xf numFmtId="4" fontId="53" fillId="0" borderId="27" xfId="0" applyNumberFormat="1" applyFont="1" applyFill="1" applyBorder="1" applyAlignment="1">
      <alignment vertical="center" wrapText="1"/>
    </xf>
    <xf numFmtId="0" fontId="53" fillId="0" borderId="27" xfId="0" applyNumberFormat="1" applyFont="1" applyBorder="1" applyAlignment="1">
      <alignment horizontal="right"/>
    </xf>
    <xf numFmtId="4" fontId="48" fillId="0" borderId="15" xfId="2" applyNumberFormat="1" applyFont="1" applyFill="1" applyBorder="1" applyAlignment="1">
      <alignment horizontal="right"/>
    </xf>
    <xf numFmtId="177" fontId="48" fillId="0" borderId="15" xfId="0" applyNumberFormat="1" applyFont="1" applyFill="1" applyBorder="1"/>
    <xf numFmtId="10" fontId="48" fillId="0" borderId="15" xfId="0" applyNumberFormat="1" applyFont="1" applyFill="1" applyBorder="1" applyAlignment="1">
      <alignment horizontal="right"/>
    </xf>
    <xf numFmtId="0" fontId="48" fillId="0" borderId="27" xfId="0" applyFont="1" applyFill="1" applyBorder="1" applyAlignment="1">
      <alignment horizontal="center" vertical="center"/>
    </xf>
    <xf numFmtId="0" fontId="48" fillId="0" borderId="15" xfId="3" applyNumberFormat="1" applyFont="1" applyFill="1" applyBorder="1"/>
    <xf numFmtId="3" fontId="48" fillId="37" borderId="15" xfId="0" applyNumberFormat="1" applyFont="1" applyFill="1" applyBorder="1" applyAlignment="1">
      <alignment horizontal="center" vertical="center"/>
    </xf>
    <xf numFmtId="4" fontId="48" fillId="37" borderId="15" xfId="0" applyNumberFormat="1" applyFont="1" applyFill="1" applyBorder="1" applyAlignment="1">
      <alignment horizontal="center" vertical="center"/>
    </xf>
    <xf numFmtId="0" fontId="51" fillId="0" borderId="15" xfId="0" applyFont="1" applyFill="1" applyBorder="1"/>
    <xf numFmtId="0" fontId="48" fillId="0" borderId="15" xfId="0" applyFont="1" applyFill="1" applyBorder="1" applyAlignment="1">
      <alignment horizontal="center" vertical="center"/>
    </xf>
    <xf numFmtId="3" fontId="48" fillId="0" borderId="15" xfId="0" applyNumberFormat="1" applyFont="1" applyFill="1" applyBorder="1" applyAlignment="1">
      <alignment horizontal="center" vertical="center"/>
    </xf>
    <xf numFmtId="4" fontId="48" fillId="0" borderId="15" xfId="0" applyNumberFormat="1" applyFont="1" applyFill="1" applyBorder="1" applyAlignment="1">
      <alignment horizontal="center" vertical="center"/>
    </xf>
    <xf numFmtId="0" fontId="48" fillId="0" borderId="15" xfId="0" applyNumberFormat="1" applyFont="1" applyFill="1" applyBorder="1" applyAlignment="1">
      <alignment horizontal="center" vertical="center"/>
    </xf>
    <xf numFmtId="3" fontId="48" fillId="0" borderId="15" xfId="0" applyNumberFormat="1" applyFont="1" applyFill="1" applyBorder="1" applyAlignment="1">
      <alignment horizontal="right" vertical="center"/>
    </xf>
    <xf numFmtId="49" fontId="48" fillId="0" borderId="15" xfId="0" applyNumberFormat="1" applyFont="1" applyFill="1" applyBorder="1" applyAlignment="1">
      <alignment horizontal="center"/>
    </xf>
    <xf numFmtId="4" fontId="48" fillId="0" borderId="15" xfId="0" applyNumberFormat="1" applyFont="1" applyFill="1" applyBorder="1" applyAlignment="1">
      <alignment horizontal="center"/>
    </xf>
    <xf numFmtId="1" fontId="53" fillId="0" borderId="15" xfId="0" applyNumberFormat="1" applyFont="1" applyFill="1" applyBorder="1" applyAlignment="1">
      <alignment horizontal="right"/>
    </xf>
    <xf numFmtId="176" fontId="48" fillId="0" borderId="15" xfId="0" applyNumberFormat="1" applyFont="1" applyFill="1" applyBorder="1"/>
    <xf numFmtId="0" fontId="48" fillId="0" borderId="15" xfId="0" applyFont="1" applyFill="1" applyBorder="1" applyAlignment="1">
      <alignment horizontal="right"/>
    </xf>
    <xf numFmtId="176" fontId="48" fillId="0" borderId="27" xfId="0" applyNumberFormat="1" applyFont="1" applyFill="1" applyBorder="1" applyAlignment="1">
      <alignment horizontal="center" vertical="center"/>
    </xf>
    <xf numFmtId="10" fontId="48" fillId="0" borderId="15" xfId="0" applyNumberFormat="1" applyFont="1" applyFill="1" applyBorder="1" applyAlignment="1">
      <alignment horizontal="center" vertical="center"/>
    </xf>
    <xf numFmtId="0" fontId="48" fillId="0" borderId="15" xfId="0" applyFont="1" applyFill="1" applyBorder="1" applyAlignment="1">
      <alignment horizontal="right" vertical="center"/>
    </xf>
    <xf numFmtId="3" fontId="48" fillId="0" borderId="27" xfId="0" applyNumberFormat="1" applyFont="1" applyFill="1" applyBorder="1" applyAlignment="1">
      <alignment horizontal="right" vertical="center"/>
    </xf>
    <xf numFmtId="0" fontId="6" fillId="0" borderId="0" xfId="0" applyFont="1"/>
    <xf numFmtId="0" fontId="48" fillId="0" borderId="0" xfId="0" applyFont="1"/>
    <xf numFmtId="0" fontId="48" fillId="0" borderId="0" xfId="0" applyFont="1" applyFill="1"/>
    <xf numFmtId="0" fontId="48" fillId="0" borderId="15" xfId="0" applyFont="1" applyBorder="1" applyAlignment="1">
      <alignment horizontal="center" vertical="center"/>
    </xf>
    <xf numFmtId="4" fontId="48" fillId="0" borderId="0" xfId="0" applyNumberFormat="1" applyFont="1"/>
    <xf numFmtId="0" fontId="48" fillId="0" borderId="0" xfId="0" applyNumberFormat="1" applyFont="1"/>
    <xf numFmtId="0" fontId="48" fillId="0" borderId="0" xfId="0" applyFont="1" applyBorder="1"/>
    <xf numFmtId="1" fontId="48" fillId="0" borderId="0" xfId="0" applyNumberFormat="1" applyFont="1" applyBorder="1" applyAlignment="1">
      <alignment horizontal="center" vertical="center"/>
    </xf>
    <xf numFmtId="170" fontId="48" fillId="0" borderId="0" xfId="0" applyNumberFormat="1" applyFont="1" applyBorder="1"/>
    <xf numFmtId="0" fontId="56" fillId="0" borderId="0" xfId="0" applyFont="1" applyBorder="1"/>
    <xf numFmtId="0" fontId="48" fillId="0" borderId="0" xfId="0" applyFont="1" applyFill="1" applyBorder="1"/>
    <xf numFmtId="1" fontId="48" fillId="0" borderId="0" xfId="0" applyNumberFormat="1" applyFont="1" applyAlignment="1">
      <alignment horizontal="center" vertical="center"/>
    </xf>
    <xf numFmtId="170" fontId="48" fillId="0" borderId="0" xfId="0" applyNumberFormat="1" applyFont="1"/>
    <xf numFmtId="0" fontId="48" fillId="0" borderId="55" xfId="0" applyFont="1" applyBorder="1" applyProtection="1">
      <protection locked="0"/>
    </xf>
    <xf numFmtId="3" fontId="48" fillId="0" borderId="55" xfId="0" applyNumberFormat="1" applyFont="1" applyBorder="1" applyProtection="1">
      <protection locked="0"/>
    </xf>
    <xf numFmtId="0" fontId="48" fillId="0" borderId="0" xfId="0" applyFont="1" applyFill="1" applyAlignment="1">
      <alignment horizontal="center"/>
    </xf>
    <xf numFmtId="3" fontId="48" fillId="0" borderId="0" xfId="0" applyNumberFormat="1" applyFont="1" applyFill="1"/>
    <xf numFmtId="0" fontId="57" fillId="0" borderId="0" xfId="0" applyFont="1" applyFill="1" applyAlignment="1">
      <alignment horizontal="center" vertical="center"/>
    </xf>
    <xf numFmtId="170" fontId="48" fillId="0" borderId="0" xfId="0" applyNumberFormat="1" applyFont="1" applyFill="1"/>
    <xf numFmtId="0" fontId="48" fillId="33" borderId="12" xfId="0" applyFont="1" applyFill="1" applyBorder="1" applyAlignment="1">
      <alignment horizontal="center"/>
    </xf>
    <xf numFmtId="3" fontId="48" fillId="33" borderId="0" xfId="0" applyNumberFormat="1" applyFont="1" applyFill="1" applyBorder="1" applyAlignment="1">
      <alignment horizontal="center" vertical="center" wrapText="1"/>
    </xf>
    <xf numFmtId="4" fontId="48" fillId="33" borderId="0" xfId="0" applyNumberFormat="1" applyFont="1" applyFill="1" applyBorder="1" applyAlignment="1">
      <alignment horizontal="center" vertical="center" wrapText="1"/>
    </xf>
    <xf numFmtId="3" fontId="48" fillId="33" borderId="69" xfId="0" applyNumberFormat="1" applyFont="1" applyFill="1" applyBorder="1" applyAlignment="1">
      <alignment horizontal="center" vertical="center" wrapText="1"/>
    </xf>
    <xf numFmtId="4" fontId="48" fillId="33" borderId="21" xfId="0" applyNumberFormat="1" applyFont="1" applyFill="1" applyBorder="1" applyAlignment="1">
      <alignment horizontal="center" vertical="center" wrapText="1"/>
    </xf>
    <xf numFmtId="4" fontId="48" fillId="33" borderId="74" xfId="0" applyNumberFormat="1" applyFont="1" applyFill="1" applyBorder="1" applyAlignment="1">
      <alignment horizontal="center" vertical="center" wrapText="1"/>
    </xf>
    <xf numFmtId="3" fontId="48" fillId="33" borderId="74" xfId="0" applyNumberFormat="1" applyFont="1" applyFill="1" applyBorder="1" applyAlignment="1">
      <alignment horizontal="center" vertical="center" wrapText="1"/>
    </xf>
    <xf numFmtId="3" fontId="48" fillId="33" borderId="18" xfId="0" applyNumberFormat="1" applyFont="1" applyFill="1" applyBorder="1" applyAlignment="1">
      <alignment horizontal="center" vertical="center" wrapText="1"/>
    </xf>
    <xf numFmtId="3" fontId="48" fillId="33" borderId="68" xfId="0" applyNumberFormat="1" applyFont="1" applyFill="1" applyBorder="1" applyAlignment="1">
      <alignment horizontal="center" vertical="center" wrapText="1"/>
    </xf>
    <xf numFmtId="4" fontId="48" fillId="33" borderId="39" xfId="0" applyNumberFormat="1" applyFont="1" applyFill="1" applyBorder="1" applyAlignment="1">
      <alignment horizontal="center" vertical="center" wrapText="1"/>
    </xf>
    <xf numFmtId="4" fontId="48" fillId="33" borderId="30" xfId="0" applyNumberFormat="1" applyFont="1" applyFill="1" applyBorder="1" applyAlignment="1">
      <alignment horizontal="center" vertical="center" wrapText="1"/>
    </xf>
    <xf numFmtId="4" fontId="48" fillId="33" borderId="19" xfId="0" applyNumberFormat="1" applyFont="1" applyFill="1" applyBorder="1" applyAlignment="1">
      <alignment horizontal="center" vertical="center" wrapText="1"/>
    </xf>
    <xf numFmtId="0" fontId="48" fillId="33" borderId="73" xfId="0" applyFont="1" applyFill="1" applyBorder="1" applyAlignment="1">
      <alignment horizontal="center" vertical="center" wrapText="1"/>
    </xf>
    <xf numFmtId="0" fontId="48" fillId="33" borderId="74" xfId="0" applyFont="1" applyFill="1" applyBorder="1" applyAlignment="1">
      <alignment horizontal="center" vertical="center" wrapText="1"/>
    </xf>
    <xf numFmtId="0" fontId="48" fillId="33" borderId="76" xfId="0" applyFont="1" applyFill="1" applyBorder="1" applyAlignment="1">
      <alignment horizontal="center" vertical="center" wrapText="1"/>
    </xf>
    <xf numFmtId="1" fontId="48" fillId="33" borderId="74" xfId="0" applyNumberFormat="1" applyFont="1" applyFill="1" applyBorder="1" applyAlignment="1">
      <alignment horizontal="center" vertical="center" wrapText="1"/>
    </xf>
    <xf numFmtId="0" fontId="48" fillId="33" borderId="77" xfId="0" applyFont="1" applyFill="1" applyBorder="1" applyAlignment="1">
      <alignment horizontal="center" vertical="center" wrapText="1"/>
    </xf>
    <xf numFmtId="1" fontId="48" fillId="33" borderId="75" xfId="0" applyNumberFormat="1" applyFont="1" applyFill="1" applyBorder="1" applyAlignment="1">
      <alignment horizontal="center" vertical="center" wrapText="1"/>
    </xf>
    <xf numFmtId="1" fontId="47" fillId="0" borderId="27" xfId="0" applyNumberFormat="1" applyFont="1" applyFill="1" applyBorder="1" applyAlignment="1">
      <alignment horizontal="center" vertical="center"/>
    </xf>
    <xf numFmtId="4" fontId="47" fillId="0" borderId="27" xfId="0" applyNumberFormat="1" applyFont="1" applyFill="1" applyBorder="1" applyAlignment="1">
      <alignment horizontal="right"/>
    </xf>
    <xf numFmtId="4" fontId="47" fillId="0" borderId="27" xfId="0" applyNumberFormat="1" applyFont="1" applyBorder="1" applyAlignment="1">
      <alignment horizontal="right"/>
    </xf>
    <xf numFmtId="9" fontId="48" fillId="0" borderId="27" xfId="0" applyNumberFormat="1" applyFont="1" applyFill="1" applyBorder="1" applyAlignment="1">
      <alignment horizontal="right"/>
    </xf>
    <xf numFmtId="3" fontId="48" fillId="0" borderId="27" xfId="0" applyNumberFormat="1" applyFont="1" applyBorder="1" applyAlignment="1">
      <alignment horizontal="right"/>
    </xf>
    <xf numFmtId="3" fontId="48" fillId="0" borderId="27" xfId="0" applyNumberFormat="1" applyFont="1" applyBorder="1"/>
    <xf numFmtId="170" fontId="48" fillId="0" borderId="27" xfId="0" applyNumberFormat="1" applyFont="1" applyBorder="1" applyAlignment="1">
      <alignment horizontal="right"/>
    </xf>
    <xf numFmtId="170" fontId="48" fillId="0" borderId="27" xfId="0" applyNumberFormat="1" applyFont="1" applyBorder="1"/>
    <xf numFmtId="1" fontId="48" fillId="0" borderId="15" xfId="0" applyNumberFormat="1" applyFont="1" applyFill="1" applyBorder="1" applyAlignment="1">
      <alignment horizontal="center" vertical="center"/>
    </xf>
    <xf numFmtId="4" fontId="48" fillId="0" borderId="15" xfId="0" applyNumberFormat="1" applyFont="1" applyBorder="1" applyAlignment="1">
      <alignment horizontal="right"/>
    </xf>
    <xf numFmtId="3" fontId="48" fillId="0" borderId="15" xfId="0" applyNumberFormat="1" applyFont="1" applyBorder="1"/>
    <xf numFmtId="4" fontId="48" fillId="0" borderId="15" xfId="0" applyNumberFormat="1" applyFont="1" applyBorder="1"/>
    <xf numFmtId="3" fontId="48" fillId="0" borderId="15" xfId="51" applyNumberFormat="1" applyFont="1" applyFill="1" applyBorder="1" applyAlignment="1">
      <alignment horizontal="center" vertical="center"/>
    </xf>
    <xf numFmtId="3" fontId="48" fillId="0" borderId="15" xfId="51" applyNumberFormat="1" applyFont="1" applyFill="1" applyBorder="1" applyAlignment="1">
      <alignment horizontal="right" vertical="center"/>
    </xf>
    <xf numFmtId="9" fontId="48" fillId="0" borderId="15" xfId="51" applyNumberFormat="1" applyFont="1" applyFill="1" applyBorder="1" applyAlignment="1">
      <alignment horizontal="right"/>
    </xf>
    <xf numFmtId="4" fontId="47" fillId="0" borderId="15" xfId="0" applyNumberFormat="1" applyFont="1" applyBorder="1" applyAlignment="1">
      <alignment horizontal="right"/>
    </xf>
    <xf numFmtId="4" fontId="47" fillId="0" borderId="15" xfId="0" applyNumberFormat="1" applyFont="1" applyFill="1" applyBorder="1" applyAlignment="1">
      <alignment horizontal="right" vertical="center"/>
    </xf>
    <xf numFmtId="1" fontId="47" fillId="0" borderId="15" xfId="0" applyNumberFormat="1" applyFont="1" applyFill="1" applyBorder="1" applyAlignment="1">
      <alignment horizontal="center" vertical="center"/>
    </xf>
    <xf numFmtId="9" fontId="48" fillId="0" borderId="15" xfId="0" applyNumberFormat="1" applyFont="1" applyBorder="1" applyAlignment="1">
      <alignment horizontal="right"/>
    </xf>
    <xf numFmtId="3" fontId="47" fillId="0" borderId="15" xfId="0" applyNumberFormat="1" applyFont="1" applyBorder="1" applyAlignment="1">
      <alignment horizontal="right"/>
    </xf>
    <xf numFmtId="4" fontId="47" fillId="0" borderId="15" xfId="0" applyNumberFormat="1" applyFont="1" applyBorder="1"/>
    <xf numFmtId="10" fontId="48" fillId="0" borderId="15" xfId="0" applyNumberFormat="1" applyFont="1" applyBorder="1"/>
    <xf numFmtId="4" fontId="47" fillId="0" borderId="15" xfId="0" applyNumberFormat="1" applyFont="1" applyFill="1" applyBorder="1" applyAlignment="1">
      <alignment horizontal="right"/>
    </xf>
    <xf numFmtId="4" fontId="47" fillId="0" borderId="15" xfId="0" applyNumberFormat="1" applyFont="1" applyFill="1" applyBorder="1"/>
    <xf numFmtId="170" fontId="48" fillId="0" borderId="15" xfId="0" applyNumberFormat="1" applyFont="1" applyBorder="1" applyAlignment="1">
      <alignment horizontal="right"/>
    </xf>
    <xf numFmtId="1" fontId="48" fillId="35" borderId="15" xfId="0" applyNumberFormat="1" applyFont="1" applyFill="1" applyBorder="1" applyAlignment="1">
      <alignment horizontal="center" vertical="center"/>
    </xf>
    <xf numFmtId="4" fontId="48" fillId="0" borderId="15" xfId="0" applyNumberFormat="1" applyFont="1" applyFill="1" applyBorder="1" applyAlignment="1">
      <alignment horizontal="right" vertical="center" wrapText="1"/>
    </xf>
    <xf numFmtId="1" fontId="47" fillId="0" borderId="15" xfId="0" applyNumberFormat="1" applyFont="1" applyFill="1" applyBorder="1" applyAlignment="1">
      <alignment horizontal="center" vertical="center" wrapText="1"/>
    </xf>
    <xf numFmtId="4" fontId="47" fillId="0" borderId="27" xfId="0" applyNumberFormat="1" applyFont="1" applyBorder="1"/>
    <xf numFmtId="10" fontId="47" fillId="0" borderId="15" xfId="0" applyNumberFormat="1" applyFont="1" applyBorder="1"/>
    <xf numFmtId="171" fontId="48" fillId="0" borderId="15" xfId="0" applyNumberFormat="1" applyFont="1" applyBorder="1"/>
    <xf numFmtId="170" fontId="47" fillId="0" borderId="15" xfId="0" applyNumberFormat="1" applyFont="1" applyBorder="1"/>
    <xf numFmtId="1" fontId="48" fillId="0" borderId="15" xfId="0" applyNumberFormat="1" applyFont="1" applyFill="1" applyBorder="1" applyAlignment="1">
      <alignment horizontal="center" vertical="center" wrapText="1"/>
    </xf>
    <xf numFmtId="0" fontId="47" fillId="0" borderId="15" xfId="0" applyFont="1" applyFill="1" applyBorder="1" applyAlignment="1">
      <alignment horizontal="center" vertical="center"/>
    </xf>
    <xf numFmtId="3" fontId="48" fillId="0" borderId="15" xfId="2" applyNumberFormat="1" applyFont="1" applyFill="1" applyBorder="1" applyAlignment="1">
      <alignment horizontal="right"/>
    </xf>
    <xf numFmtId="3" fontId="48" fillId="34" borderId="15" xfId="0" applyNumberFormat="1" applyFont="1" applyFill="1" applyBorder="1" applyAlignment="1">
      <alignment horizontal="right"/>
    </xf>
    <xf numFmtId="3" fontId="48" fillId="34" borderId="15" xfId="2" applyNumberFormat="1" applyFont="1" applyFill="1" applyBorder="1" applyAlignment="1">
      <alignment horizontal="right"/>
    </xf>
    <xf numFmtId="4" fontId="48" fillId="34" borderId="15" xfId="2" applyNumberFormat="1" applyFont="1" applyFill="1" applyBorder="1" applyAlignment="1">
      <alignment horizontal="right"/>
    </xf>
    <xf numFmtId="3" fontId="48" fillId="34" borderId="15" xfId="0" applyNumberFormat="1" applyFont="1" applyFill="1" applyBorder="1" applyAlignment="1">
      <alignment horizontal="center" vertical="center"/>
    </xf>
    <xf numFmtId="3" fontId="48" fillId="34" borderId="15" xfId="0" applyNumberFormat="1" applyFont="1" applyFill="1" applyBorder="1" applyAlignment="1">
      <alignment horizontal="right" vertical="center"/>
    </xf>
    <xf numFmtId="4" fontId="48" fillId="34" borderId="15" xfId="0" applyNumberFormat="1" applyFont="1" applyFill="1" applyBorder="1" applyAlignment="1">
      <alignment horizontal="right" vertical="center"/>
    </xf>
    <xf numFmtId="1" fontId="48" fillId="34" borderId="15" xfId="0" applyNumberFormat="1" applyFont="1" applyFill="1" applyBorder="1" applyAlignment="1">
      <alignment horizontal="center" vertical="center"/>
    </xf>
    <xf numFmtId="9" fontId="48" fillId="34" borderId="15" xfId="0" applyNumberFormat="1" applyFont="1" applyFill="1" applyBorder="1" applyAlignment="1">
      <alignment horizontal="right"/>
    </xf>
    <xf numFmtId="3" fontId="47" fillId="0" borderId="15" xfId="0" applyNumberFormat="1" applyFont="1" applyFill="1" applyBorder="1" applyAlignment="1">
      <alignment horizontal="center" vertical="center"/>
    </xf>
    <xf numFmtId="4" fontId="47" fillId="0" borderId="27" xfId="0" applyNumberFormat="1" applyFont="1" applyFill="1" applyBorder="1" applyAlignment="1">
      <alignment horizontal="right" vertical="center"/>
    </xf>
    <xf numFmtId="3" fontId="47" fillId="0" borderId="27" xfId="0" applyNumberFormat="1" applyFont="1" applyFill="1" applyBorder="1" applyAlignment="1">
      <alignment horizontal="center" vertical="center"/>
    </xf>
    <xf numFmtId="3" fontId="48" fillId="39" borderId="27" xfId="0" applyNumberFormat="1" applyFont="1" applyFill="1" applyBorder="1" applyAlignment="1">
      <alignment horizontal="center"/>
    </xf>
    <xf numFmtId="4" fontId="47" fillId="34" borderId="15" xfId="0" applyNumberFormat="1" applyFont="1" applyFill="1" applyBorder="1" applyAlignment="1">
      <alignment horizontal="right"/>
    </xf>
    <xf numFmtId="0" fontId="48" fillId="34" borderId="15" xfId="0" applyFont="1" applyFill="1" applyBorder="1" applyAlignment="1">
      <alignment horizontal="center" vertical="center"/>
    </xf>
    <xf numFmtId="4" fontId="47" fillId="34" borderId="15" xfId="0" applyNumberFormat="1" applyFont="1" applyFill="1" applyBorder="1" applyAlignment="1">
      <alignment horizontal="right" vertical="center"/>
    </xf>
    <xf numFmtId="4" fontId="48" fillId="34" borderId="15" xfId="0" applyNumberFormat="1" applyFont="1" applyFill="1" applyBorder="1" applyAlignment="1">
      <alignment horizontal="center" vertical="center"/>
    </xf>
    <xf numFmtId="175" fontId="48" fillId="0" borderId="15" xfId="0" applyNumberFormat="1" applyFont="1" applyBorder="1"/>
    <xf numFmtId="173" fontId="48" fillId="0" borderId="15" xfId="0" applyNumberFormat="1" applyFont="1" applyBorder="1"/>
    <xf numFmtId="0" fontId="52" fillId="0" borderId="0" xfId="0" applyFont="1" applyBorder="1"/>
    <xf numFmtId="3" fontId="48" fillId="0" borderId="0" xfId="0" applyNumberFormat="1" applyFont="1" applyFill="1" applyBorder="1" applyAlignment="1">
      <alignment horizontal="right"/>
    </xf>
    <xf numFmtId="4" fontId="48" fillId="0" borderId="0" xfId="0" applyNumberFormat="1" applyFont="1" applyFill="1" applyBorder="1" applyAlignment="1">
      <alignment horizontal="right"/>
    </xf>
    <xf numFmtId="3" fontId="48" fillId="0" borderId="0" xfId="0" applyNumberFormat="1" applyFont="1" applyFill="1" applyBorder="1" applyAlignment="1">
      <alignment horizontal="center"/>
    </xf>
    <xf numFmtId="3" fontId="48" fillId="0" borderId="0" xfId="0" applyNumberFormat="1" applyFont="1" applyBorder="1"/>
    <xf numFmtId="4" fontId="48" fillId="0" borderId="0" xfId="0" applyNumberFormat="1" applyFont="1" applyBorder="1"/>
    <xf numFmtId="0" fontId="48" fillId="0" borderId="0" xfId="0" applyFont="1" applyAlignment="1">
      <alignment horizontal="center"/>
    </xf>
    <xf numFmtId="3" fontId="48" fillId="0" borderId="0" xfId="0" applyNumberFormat="1" applyFont="1"/>
    <xf numFmtId="0" fontId="48" fillId="0" borderId="27" xfId="0" applyFont="1" applyBorder="1" applyAlignment="1">
      <alignment horizontal="center" vertical="center"/>
    </xf>
    <xf numFmtId="0" fontId="47" fillId="0" borderId="15" xfId="0" applyFont="1" applyBorder="1" applyAlignment="1">
      <alignment horizontal="center" vertical="center"/>
    </xf>
    <xf numFmtId="3" fontId="48" fillId="33" borderId="10" xfId="0" applyNumberFormat="1" applyFont="1" applyFill="1" applyBorder="1" applyAlignment="1">
      <alignment horizontal="right" vertical="center" wrapText="1"/>
    </xf>
    <xf numFmtId="4" fontId="48" fillId="33" borderId="13" xfId="0" applyNumberFormat="1" applyFont="1" applyFill="1" applyBorder="1" applyAlignment="1">
      <alignment horizontal="center" vertical="center" wrapText="1"/>
    </xf>
    <xf numFmtId="3" fontId="48" fillId="33" borderId="67" xfId="0" applyNumberFormat="1" applyFont="1" applyFill="1" applyBorder="1" applyAlignment="1">
      <alignment horizontal="center" vertical="center" wrapText="1"/>
    </xf>
    <xf numFmtId="4" fontId="48" fillId="33" borderId="53" xfId="0" applyNumberFormat="1" applyFont="1" applyFill="1" applyBorder="1" applyAlignment="1">
      <alignment horizontal="center" vertical="center" wrapText="1"/>
    </xf>
    <xf numFmtId="3" fontId="48" fillId="33" borderId="55" xfId="0" applyNumberFormat="1" applyFont="1" applyFill="1" applyBorder="1" applyAlignment="1">
      <alignment horizontal="center" vertical="center" wrapText="1"/>
    </xf>
    <xf numFmtId="3" fontId="48" fillId="33" borderId="16" xfId="0" applyNumberFormat="1" applyFont="1" applyFill="1" applyBorder="1" applyAlignment="1">
      <alignment horizontal="center" wrapText="1"/>
    </xf>
    <xf numFmtId="0" fontId="48" fillId="0" borderId="29" xfId="0" applyFont="1" applyFill="1" applyBorder="1"/>
    <xf numFmtId="4" fontId="48" fillId="0" borderId="25" xfId="0" applyNumberFormat="1" applyFont="1" applyFill="1" applyBorder="1" applyAlignment="1">
      <alignment horizontal="right"/>
    </xf>
    <xf numFmtId="4" fontId="48" fillId="0" borderId="38" xfId="0" applyNumberFormat="1" applyFont="1" applyFill="1" applyBorder="1" applyAlignment="1">
      <alignment horizontal="right"/>
    </xf>
    <xf numFmtId="10" fontId="48" fillId="0" borderId="15" xfId="0" applyNumberFormat="1" applyFont="1" applyBorder="1" applyAlignment="1">
      <alignment horizontal="right"/>
    </xf>
    <xf numFmtId="174" fontId="48" fillId="0" borderId="15" xfId="0" applyNumberFormat="1" applyFont="1" applyBorder="1"/>
    <xf numFmtId="4" fontId="47" fillId="0" borderId="38" xfId="0" applyNumberFormat="1" applyFont="1" applyFill="1" applyBorder="1" applyAlignment="1">
      <alignment horizontal="right"/>
    </xf>
    <xf numFmtId="0" fontId="48" fillId="0" borderId="0" xfId="0" applyFont="1" applyAlignment="1">
      <alignment horizontal="center" vertical="center"/>
    </xf>
    <xf numFmtId="3" fontId="48" fillId="33" borderId="36" xfId="0" applyNumberFormat="1" applyFont="1" applyFill="1" applyBorder="1" applyAlignment="1">
      <alignment horizontal="center" vertical="center"/>
    </xf>
    <xf numFmtId="0" fontId="48" fillId="33" borderId="75" xfId="0" applyFont="1" applyFill="1" applyBorder="1" applyAlignment="1">
      <alignment horizontal="center" vertical="center" wrapText="1"/>
    </xf>
    <xf numFmtId="3" fontId="48" fillId="0" borderId="15" xfId="0" applyNumberFormat="1" applyFont="1" applyBorder="1" applyAlignment="1">
      <alignment vertical="center"/>
    </xf>
    <xf numFmtId="4" fontId="48" fillId="0" borderId="15" xfId="0" applyNumberFormat="1" applyFont="1" applyBorder="1" applyAlignment="1">
      <alignment vertical="center"/>
    </xf>
    <xf numFmtId="3" fontId="48" fillId="0" borderId="15" xfId="0" applyNumberFormat="1" applyFont="1" applyBorder="1" applyAlignment="1">
      <alignment horizontal="center" vertical="center"/>
    </xf>
    <xf numFmtId="0" fontId="48" fillId="0" borderId="0" xfId="0" applyFont="1" applyFill="1" applyProtection="1">
      <protection locked="0"/>
    </xf>
    <xf numFmtId="2" fontId="48" fillId="0" borderId="15" xfId="0" applyNumberFormat="1" applyFont="1" applyFill="1" applyBorder="1" applyProtection="1">
      <protection locked="0"/>
    </xf>
    <xf numFmtId="2" fontId="48" fillId="0" borderId="15" xfId="0" applyNumberFormat="1" applyFont="1" applyFill="1" applyBorder="1" applyAlignment="1" applyProtection="1">
      <alignment horizontal="right"/>
      <protection locked="0"/>
    </xf>
    <xf numFmtId="1" fontId="48" fillId="0" borderId="15" xfId="0" applyNumberFormat="1" applyFont="1" applyFill="1" applyBorder="1" applyAlignment="1" applyProtection="1">
      <alignment horizontal="center"/>
      <protection locked="0"/>
    </xf>
    <xf numFmtId="177" fontId="48" fillId="0" borderId="15" xfId="0" applyNumberFormat="1" applyFont="1" applyFill="1" applyBorder="1" applyProtection="1">
      <protection locked="0"/>
    </xf>
    <xf numFmtId="0" fontId="48" fillId="0" borderId="23" xfId="0" applyFont="1" applyFill="1" applyBorder="1"/>
    <xf numFmtId="4" fontId="48" fillId="0" borderId="24" xfId="0" applyNumberFormat="1" applyFont="1" applyFill="1" applyBorder="1" applyAlignment="1">
      <alignment horizontal="right"/>
    </xf>
    <xf numFmtId="4" fontId="48" fillId="0" borderId="28" xfId="0" applyNumberFormat="1" applyFont="1" applyFill="1" applyBorder="1" applyAlignment="1">
      <alignment horizontal="right"/>
    </xf>
    <xf numFmtId="167" fontId="48" fillId="0" borderId="27" xfId="0" applyNumberFormat="1" applyFont="1" applyBorder="1" applyAlignment="1">
      <alignment horizontal="right"/>
    </xf>
    <xf numFmtId="0" fontId="48" fillId="0" borderId="15" xfId="0" applyFont="1" applyBorder="1" applyAlignment="1">
      <alignment horizontal="right"/>
    </xf>
    <xf numFmtId="3" fontId="48" fillId="0" borderId="59" xfId="51" applyNumberFormat="1" applyFont="1" applyFill="1" applyBorder="1" applyAlignment="1">
      <alignment horizontal="right"/>
    </xf>
    <xf numFmtId="3" fontId="48" fillId="0" borderId="59" xfId="51" applyNumberFormat="1" applyFont="1" applyFill="1" applyBorder="1" applyAlignment="1">
      <alignment horizontal="center" vertical="center"/>
    </xf>
    <xf numFmtId="3" fontId="48" fillId="0" borderId="64" xfId="51" applyNumberFormat="1" applyFont="1" applyFill="1" applyBorder="1" applyAlignment="1">
      <alignment horizontal="center" vertical="center"/>
    </xf>
    <xf numFmtId="3" fontId="48" fillId="0" borderId="65" xfId="51" applyNumberFormat="1" applyFont="1" applyFill="1" applyBorder="1" applyAlignment="1">
      <alignment horizontal="right"/>
    </xf>
    <xf numFmtId="4" fontId="48" fillId="0" borderId="59" xfId="51" applyNumberFormat="1" applyFont="1" applyFill="1" applyBorder="1" applyAlignment="1">
      <alignment horizontal="right"/>
    </xf>
    <xf numFmtId="4" fontId="48" fillId="0" borderId="59" xfId="51" applyNumberFormat="1" applyFont="1" applyBorder="1" applyAlignment="1">
      <alignment horizontal="right"/>
    </xf>
    <xf numFmtId="2" fontId="48" fillId="0" borderId="15" xfId="0" applyNumberFormat="1" applyFont="1" applyBorder="1" applyAlignment="1">
      <alignment horizontal="right"/>
    </xf>
    <xf numFmtId="9" fontId="48" fillId="0" borderId="15" xfId="3" applyFont="1" applyBorder="1" applyAlignment="1">
      <alignment horizontal="right"/>
    </xf>
    <xf numFmtId="4" fontId="48" fillId="35" borderId="0" xfId="0" applyNumberFormat="1" applyFont="1" applyFill="1" applyBorder="1" applyAlignment="1">
      <alignment horizontal="right"/>
    </xf>
    <xf numFmtId="4" fontId="47" fillId="0" borderId="43" xfId="0" applyNumberFormat="1" applyFont="1" applyFill="1" applyBorder="1" applyAlignment="1">
      <alignment horizontal="right" vertical="top"/>
    </xf>
    <xf numFmtId="4" fontId="48" fillId="0" borderId="25" xfId="1" applyNumberFormat="1" applyFont="1" applyFill="1" applyBorder="1" applyAlignment="1">
      <alignment horizontal="right"/>
    </xf>
    <xf numFmtId="4" fontId="48" fillId="0" borderId="15" xfId="1" applyNumberFormat="1" applyFont="1" applyFill="1" applyBorder="1" applyAlignment="1">
      <alignment horizontal="right"/>
    </xf>
    <xf numFmtId="4" fontId="48" fillId="0" borderId="38" xfId="1" applyNumberFormat="1" applyFont="1" applyFill="1" applyBorder="1" applyAlignment="1">
      <alignment horizontal="right"/>
    </xf>
    <xf numFmtId="4" fontId="48" fillId="0" borderId="15" xfId="1" applyNumberFormat="1" applyFont="1" applyBorder="1" applyAlignment="1">
      <alignment horizontal="right"/>
    </xf>
    <xf numFmtId="168" fontId="48" fillId="0" borderId="15" xfId="0" applyNumberFormat="1" applyFont="1" applyBorder="1" applyAlignment="1">
      <alignment horizontal="right"/>
    </xf>
    <xf numFmtId="4" fontId="58" fillId="0" borderId="15" xfId="0" applyNumberFormat="1" applyFont="1" applyFill="1" applyBorder="1" applyAlignment="1">
      <alignment horizontal="right"/>
    </xf>
    <xf numFmtId="4" fontId="48" fillId="0" borderId="38" xfId="1" applyNumberFormat="1" applyFont="1" applyFill="1" applyBorder="1" applyAlignment="1">
      <alignment horizontal="right" wrapText="1"/>
    </xf>
    <xf numFmtId="4" fontId="48" fillId="0" borderId="0" xfId="0" applyNumberFormat="1" applyFont="1" applyBorder="1" applyAlignment="1">
      <alignment horizontal="right"/>
    </xf>
    <xf numFmtId="4" fontId="48" fillId="34" borderId="38" xfId="0" applyNumberFormat="1" applyFont="1" applyFill="1" applyBorder="1" applyAlignment="1">
      <alignment horizontal="right"/>
    </xf>
    <xf numFmtId="9" fontId="48" fillId="34" borderId="15" xfId="3" applyFont="1" applyFill="1" applyBorder="1" applyAlignment="1">
      <alignment horizontal="right"/>
    </xf>
    <xf numFmtId="3" fontId="48" fillId="0" borderId="0" xfId="0" applyNumberFormat="1" applyFont="1" applyBorder="1" applyAlignment="1">
      <alignment horizontal="right"/>
    </xf>
    <xf numFmtId="2" fontId="48" fillId="0" borderId="15" xfId="0" applyNumberFormat="1" applyFont="1" applyFill="1" applyBorder="1" applyAlignment="1">
      <alignment horizontal="right"/>
    </xf>
    <xf numFmtId="0" fontId="48" fillId="34" borderId="15" xfId="0" applyFont="1" applyFill="1" applyBorder="1" applyAlignment="1">
      <alignment horizontal="right"/>
    </xf>
    <xf numFmtId="4" fontId="48" fillId="34" borderId="25" xfId="0" applyNumberFormat="1" applyFont="1" applyFill="1" applyBorder="1" applyAlignment="1">
      <alignment horizontal="right"/>
    </xf>
    <xf numFmtId="10" fontId="48" fillId="34" borderId="15" xfId="0" applyNumberFormat="1" applyFont="1" applyFill="1" applyBorder="1" applyAlignment="1">
      <alignment horizontal="right"/>
    </xf>
    <xf numFmtId="0" fontId="48" fillId="34" borderId="15" xfId="0" applyFont="1" applyFill="1" applyBorder="1"/>
    <xf numFmtId="0" fontId="51" fillId="0" borderId="29" xfId="0" applyFont="1" applyFill="1" applyBorder="1"/>
    <xf numFmtId="3" fontId="48" fillId="34" borderId="43" xfId="0" applyNumberFormat="1" applyFont="1" applyFill="1" applyBorder="1" applyAlignment="1">
      <alignment horizontal="center" vertical="center"/>
    </xf>
    <xf numFmtId="4" fontId="48" fillId="34" borderId="43" xfId="0" applyNumberFormat="1" applyFont="1" applyFill="1" applyBorder="1" applyAlignment="1">
      <alignment horizontal="right"/>
    </xf>
    <xf numFmtId="3" fontId="48" fillId="34" borderId="43" xfId="0" applyNumberFormat="1" applyFont="1" applyFill="1" applyBorder="1" applyAlignment="1"/>
    <xf numFmtId="4" fontId="48" fillId="34" borderId="43" xfId="0" applyNumberFormat="1" applyFont="1" applyFill="1" applyBorder="1" applyAlignment="1"/>
    <xf numFmtId="4" fontId="48" fillId="0" borderId="52" xfId="0" applyNumberFormat="1" applyFont="1" applyFill="1" applyBorder="1" applyAlignment="1">
      <alignment horizontal="right"/>
    </xf>
    <xf numFmtId="0" fontId="48" fillId="33" borderId="35" xfId="0" applyFont="1" applyFill="1" applyBorder="1" applyAlignment="1">
      <alignment horizontal="center" vertical="center" wrapText="1"/>
    </xf>
    <xf numFmtId="3" fontId="48" fillId="33" borderId="35" xfId="0" applyNumberFormat="1" applyFont="1" applyFill="1" applyBorder="1" applyAlignment="1">
      <alignment horizontal="center" vertical="center" wrapText="1"/>
    </xf>
    <xf numFmtId="3" fontId="48" fillId="33" borderId="20" xfId="0" applyNumberFormat="1" applyFont="1" applyFill="1" applyBorder="1" applyAlignment="1">
      <alignment horizontal="center" vertical="center" wrapText="1"/>
    </xf>
    <xf numFmtId="3" fontId="48" fillId="33" borderId="22" xfId="0" applyNumberFormat="1" applyFont="1" applyFill="1" applyBorder="1" applyAlignment="1">
      <alignment horizontal="center" wrapText="1"/>
    </xf>
    <xf numFmtId="3" fontId="48" fillId="0" borderId="42" xfId="0" applyNumberFormat="1" applyFont="1" applyFill="1" applyBorder="1" applyAlignment="1">
      <alignment horizontal="right"/>
    </xf>
    <xf numFmtId="4" fontId="48" fillId="0" borderId="44" xfId="0" applyNumberFormat="1" applyFont="1" applyFill="1" applyBorder="1" applyAlignment="1">
      <alignment horizontal="right"/>
    </xf>
    <xf numFmtId="4" fontId="48" fillId="0" borderId="42" xfId="0" applyNumberFormat="1" applyFont="1" applyFill="1" applyBorder="1" applyAlignment="1">
      <alignment horizontal="right"/>
    </xf>
    <xf numFmtId="4" fontId="48" fillId="0" borderId="48" xfId="0" applyNumberFormat="1" applyFont="1" applyFill="1" applyBorder="1" applyAlignment="1">
      <alignment horizontal="right"/>
    </xf>
    <xf numFmtId="0" fontId="48" fillId="0" borderId="27" xfId="0" applyFont="1" applyBorder="1" applyAlignment="1">
      <alignment horizontal="right"/>
    </xf>
    <xf numFmtId="0" fontId="48" fillId="0" borderId="40" xfId="0" applyFont="1" applyFill="1" applyBorder="1"/>
    <xf numFmtId="0" fontId="48" fillId="0" borderId="43" xfId="0" applyFont="1" applyFill="1" applyBorder="1"/>
    <xf numFmtId="3" fontId="48" fillId="0" borderId="43" xfId="0" applyNumberFormat="1" applyFont="1" applyFill="1" applyBorder="1" applyAlignment="1">
      <alignment horizontal="right"/>
    </xf>
    <xf numFmtId="4" fontId="48" fillId="0" borderId="43" xfId="0" applyNumberFormat="1" applyFont="1" applyFill="1" applyBorder="1" applyAlignment="1">
      <alignment horizontal="right"/>
    </xf>
    <xf numFmtId="0" fontId="48" fillId="0" borderId="43" xfId="0" applyFont="1" applyFill="1" applyBorder="1" applyAlignment="1">
      <alignment horizontal="right"/>
    </xf>
    <xf numFmtId="4" fontId="48" fillId="0" borderId="16" xfId="0" applyNumberFormat="1" applyFont="1" applyFill="1" applyBorder="1" applyAlignment="1">
      <alignment horizontal="right"/>
    </xf>
    <xf numFmtId="4" fontId="48" fillId="0" borderId="53" xfId="0" applyNumberFormat="1" applyFont="1" applyFill="1" applyBorder="1" applyAlignment="1">
      <alignment horizontal="right"/>
    </xf>
    <xf numFmtId="4" fontId="48" fillId="0" borderId="43" xfId="0" applyNumberFormat="1" applyFont="1" applyBorder="1" applyAlignment="1">
      <alignment horizontal="right"/>
    </xf>
    <xf numFmtId="2" fontId="48" fillId="0" borderId="43" xfId="0" applyNumberFormat="1" applyFont="1" applyBorder="1" applyAlignment="1">
      <alignment horizontal="right"/>
    </xf>
    <xf numFmtId="0" fontId="48" fillId="0" borderId="43" xfId="0" applyFont="1" applyBorder="1" applyAlignment="1">
      <alignment horizontal="right"/>
    </xf>
    <xf numFmtId="4" fontId="48" fillId="0" borderId="15" xfId="51" quotePrefix="1" applyNumberFormat="1" applyFont="1" applyFill="1" applyBorder="1" applyAlignment="1">
      <alignment horizontal="right" vertical="center"/>
    </xf>
    <xf numFmtId="3" fontId="48" fillId="0" borderId="15" xfId="51" quotePrefix="1" applyNumberFormat="1" applyFont="1" applyFill="1" applyBorder="1" applyAlignment="1">
      <alignment horizontal="right" vertical="center"/>
    </xf>
    <xf numFmtId="4" fontId="48" fillId="0" borderId="15" xfId="51" applyNumberFormat="1" applyFont="1" applyBorder="1" applyAlignment="1">
      <alignment horizontal="right" vertical="center"/>
    </xf>
    <xf numFmtId="165" fontId="48" fillId="0" borderId="15" xfId="51" applyNumberFormat="1" applyFont="1" applyBorder="1" applyAlignment="1">
      <alignment horizontal="right" vertical="center"/>
    </xf>
    <xf numFmtId="2" fontId="48" fillId="0" borderId="27" xfId="0" applyNumberFormat="1" applyFont="1" applyBorder="1" applyAlignment="1">
      <alignment horizontal="right"/>
    </xf>
    <xf numFmtId="172" fontId="48" fillId="0" borderId="15" xfId="0" applyNumberFormat="1" applyFont="1" applyBorder="1" applyAlignment="1">
      <alignment horizontal="right"/>
    </xf>
    <xf numFmtId="4" fontId="47" fillId="0" borderId="15" xfId="0" applyNumberFormat="1" applyFont="1" applyFill="1" applyBorder="1" applyAlignment="1">
      <alignment horizontal="right" vertical="center" wrapText="1"/>
    </xf>
    <xf numFmtId="3" fontId="47" fillId="0" borderId="15" xfId="0" applyNumberFormat="1" applyFont="1" applyFill="1" applyBorder="1" applyAlignment="1">
      <alignment horizontal="right"/>
    </xf>
    <xf numFmtId="4" fontId="47" fillId="0" borderId="27" xfId="0" applyNumberFormat="1" applyFont="1" applyFill="1" applyBorder="1" applyAlignment="1">
      <alignment horizontal="right" vertical="center" wrapText="1"/>
    </xf>
    <xf numFmtId="171" fontId="48" fillId="0" borderId="15" xfId="0" applyNumberFormat="1" applyFont="1" applyBorder="1" applyAlignment="1">
      <alignment horizontal="right"/>
    </xf>
    <xf numFmtId="4" fontId="48" fillId="0" borderId="15" xfId="0" quotePrefix="1" applyNumberFormat="1" applyFont="1" applyFill="1" applyBorder="1" applyAlignment="1">
      <alignment horizontal="right"/>
    </xf>
    <xf numFmtId="173" fontId="48" fillId="34" borderId="15" xfId="0" applyNumberFormat="1" applyFont="1" applyFill="1" applyBorder="1" applyAlignment="1">
      <alignment horizontal="right"/>
    </xf>
    <xf numFmtId="4" fontId="48" fillId="0" borderId="61" xfId="0" applyNumberFormat="1" applyFont="1" applyFill="1" applyBorder="1" applyAlignment="1">
      <alignment horizontal="right" vertical="center"/>
    </xf>
    <xf numFmtId="3" fontId="48" fillId="0" borderId="15" xfId="3" applyNumberFormat="1" applyFont="1" applyFill="1" applyBorder="1" applyAlignment="1">
      <alignment horizontal="right" vertical="center"/>
    </xf>
    <xf numFmtId="4" fontId="48" fillId="0" borderId="25" xfId="0" applyNumberFormat="1" applyFont="1" applyFill="1" applyBorder="1" applyAlignment="1">
      <alignment horizontal="right" vertical="center"/>
    </xf>
    <xf numFmtId="4" fontId="48" fillId="0" borderId="15" xfId="0" applyNumberFormat="1" applyFont="1" applyBorder="1" applyAlignment="1">
      <alignment horizontal="right" vertical="center"/>
    </xf>
    <xf numFmtId="10" fontId="48" fillId="0" borderId="15" xfId="0" applyNumberFormat="1" applyFont="1" applyBorder="1" applyAlignment="1">
      <alignment horizontal="right" vertical="center"/>
    </xf>
    <xf numFmtId="4" fontId="48" fillId="0" borderId="38" xfId="0" applyNumberFormat="1" applyFont="1" applyFill="1" applyBorder="1" applyAlignment="1">
      <alignment horizontal="right" vertical="center"/>
    </xf>
    <xf numFmtId="4" fontId="48" fillId="0" borderId="0" xfId="0" applyNumberFormat="1" applyFont="1" applyFill="1" applyAlignment="1">
      <alignment horizontal="right" vertical="center"/>
    </xf>
    <xf numFmtId="4" fontId="48" fillId="0" borderId="0" xfId="0" applyNumberFormat="1" applyFont="1" applyAlignment="1">
      <alignment horizontal="right"/>
    </xf>
    <xf numFmtId="4" fontId="52" fillId="0" borderId="15" xfId="0" applyNumberFormat="1" applyFont="1" applyFill="1" applyBorder="1" applyAlignment="1">
      <alignment horizontal="right"/>
    </xf>
    <xf numFmtId="4" fontId="52" fillId="0" borderId="38" xfId="0" applyNumberFormat="1" applyFont="1" applyFill="1" applyBorder="1" applyAlignment="1">
      <alignment horizontal="right"/>
    </xf>
    <xf numFmtId="4" fontId="48" fillId="0" borderId="25" xfId="2" applyNumberFormat="1" applyFont="1" applyFill="1" applyBorder="1" applyAlignment="1">
      <alignment horizontal="right"/>
    </xf>
    <xf numFmtId="4" fontId="48" fillId="0" borderId="38" xfId="2" applyNumberFormat="1" applyFont="1" applyFill="1" applyBorder="1" applyAlignment="1">
      <alignment horizontal="right"/>
    </xf>
    <xf numFmtId="4" fontId="48" fillId="0" borderId="15" xfId="2" applyNumberFormat="1" applyFont="1" applyBorder="1" applyAlignment="1">
      <alignment horizontal="right"/>
    </xf>
    <xf numFmtId="10" fontId="48" fillId="0" borderId="15" xfId="3" applyNumberFormat="1" applyFont="1" applyBorder="1" applyAlignment="1">
      <alignment horizontal="right"/>
    </xf>
    <xf numFmtId="4" fontId="48" fillId="0" borderId="38" xfId="0" applyNumberFormat="1" applyFont="1" applyFill="1" applyBorder="1"/>
    <xf numFmtId="171" fontId="48" fillId="0" borderId="15" xfId="0" applyNumberFormat="1" applyFont="1" applyFill="1" applyBorder="1" applyAlignment="1">
      <alignment horizontal="right"/>
    </xf>
    <xf numFmtId="3" fontId="48" fillId="0" borderId="43" xfId="0" applyNumberFormat="1" applyFont="1" applyFill="1" applyBorder="1" applyAlignment="1">
      <alignment horizontal="center" vertical="center"/>
    </xf>
    <xf numFmtId="4" fontId="48" fillId="0" borderId="27" xfId="0" applyNumberFormat="1" applyFont="1" applyFill="1" applyBorder="1" applyAlignment="1">
      <alignment horizontal="right" vertical="center" wrapText="1"/>
    </xf>
    <xf numFmtId="0" fontId="48" fillId="33" borderId="36" xfId="0" applyFont="1" applyFill="1" applyBorder="1" applyAlignment="1">
      <alignment horizontal="center" vertical="center"/>
    </xf>
    <xf numFmtId="4" fontId="48" fillId="33" borderId="12" xfId="0" applyNumberFormat="1" applyFont="1" applyFill="1" applyBorder="1" applyAlignment="1">
      <alignment horizontal="center" vertical="center" wrapText="1"/>
    </xf>
    <xf numFmtId="0" fontId="48" fillId="33" borderId="40" xfId="0" applyFont="1" applyFill="1" applyBorder="1" applyAlignment="1">
      <alignment horizontal="center" vertical="center" wrapText="1"/>
    </xf>
    <xf numFmtId="0" fontId="48" fillId="33" borderId="43" xfId="0" applyFont="1" applyFill="1" applyBorder="1" applyAlignment="1">
      <alignment horizontal="center" vertical="center" wrapText="1"/>
    </xf>
    <xf numFmtId="0" fontId="48" fillId="33" borderId="41" xfId="0" applyFont="1" applyFill="1" applyBorder="1" applyAlignment="1">
      <alignment horizontal="center" vertical="center" wrapText="1"/>
    </xf>
    <xf numFmtId="0" fontId="48" fillId="33" borderId="45" xfId="0" applyFont="1" applyFill="1" applyBorder="1" applyAlignment="1">
      <alignment horizontal="center" vertical="center" wrapText="1"/>
    </xf>
    <xf numFmtId="0" fontId="48" fillId="33" borderId="46" xfId="0" applyFont="1" applyFill="1" applyBorder="1" applyAlignment="1">
      <alignment horizontal="center" vertical="center" wrapText="1"/>
    </xf>
    <xf numFmtId="0" fontId="48" fillId="33" borderId="47" xfId="0" applyFont="1" applyFill="1" applyBorder="1" applyAlignment="1">
      <alignment horizontal="center" vertical="center" wrapText="1"/>
    </xf>
    <xf numFmtId="4" fontId="48" fillId="33" borderId="21" xfId="0" applyNumberFormat="1" applyFont="1" applyFill="1" applyBorder="1" applyAlignment="1">
      <alignment horizontal="center" wrapText="1"/>
    </xf>
    <xf numFmtId="4" fontId="48" fillId="33" borderId="30" xfId="0" applyNumberFormat="1" applyFont="1" applyFill="1" applyBorder="1" applyAlignment="1">
      <alignment horizontal="center" wrapText="1"/>
    </xf>
    <xf numFmtId="4" fontId="48" fillId="33" borderId="19" xfId="0" applyNumberFormat="1" applyFont="1" applyFill="1" applyBorder="1" applyAlignment="1">
      <alignment wrapText="1"/>
    </xf>
    <xf numFmtId="14" fontId="48" fillId="0" borderId="27" xfId="0" applyNumberFormat="1" applyFont="1" applyFill="1" applyBorder="1" applyAlignment="1">
      <alignment horizontal="right"/>
    </xf>
    <xf numFmtId="0" fontId="47" fillId="0" borderId="27" xfId="0" applyFont="1" applyFill="1" applyBorder="1" applyAlignment="1">
      <alignment horizontal="right"/>
    </xf>
    <xf numFmtId="164" fontId="48" fillId="0" borderId="15" xfId="0" applyNumberFormat="1" applyFont="1" applyBorder="1" applyAlignment="1">
      <alignment horizontal="right"/>
    </xf>
    <xf numFmtId="14" fontId="48" fillId="0" borderId="15" xfId="0" applyNumberFormat="1" applyFont="1" applyFill="1" applyBorder="1" applyAlignment="1">
      <alignment horizontal="right"/>
    </xf>
    <xf numFmtId="10" fontId="48" fillId="0" borderId="15" xfId="3" applyNumberFormat="1" applyFont="1" applyFill="1" applyBorder="1" applyAlignment="1">
      <alignment horizontal="right"/>
    </xf>
    <xf numFmtId="17" fontId="48" fillId="0" borderId="15" xfId="0" applyNumberFormat="1" applyFont="1" applyFill="1" applyBorder="1" applyAlignment="1">
      <alignment horizontal="right"/>
    </xf>
    <xf numFmtId="0" fontId="48" fillId="34" borderId="15" xfId="0" applyNumberFormat="1" applyFont="1" applyFill="1" applyBorder="1" applyAlignment="1">
      <alignment horizontal="right"/>
    </xf>
    <xf numFmtId="171" fontId="48" fillId="34" borderId="15" xfId="0" applyNumberFormat="1" applyFont="1" applyFill="1" applyBorder="1" applyAlignment="1">
      <alignment horizontal="right"/>
    </xf>
    <xf numFmtId="4" fontId="47" fillId="0" borderId="43" xfId="0" applyNumberFormat="1" applyFont="1" applyFill="1" applyBorder="1" applyAlignment="1">
      <alignment horizontal="center" vertical="center"/>
    </xf>
    <xf numFmtId="0" fontId="47" fillId="0" borderId="15" xfId="0" applyFont="1" applyFill="1" applyBorder="1" applyAlignment="1">
      <alignment horizontal="right"/>
    </xf>
    <xf numFmtId="4" fontId="48" fillId="0" borderId="38" xfId="0" applyNumberFormat="1" applyFont="1" applyBorder="1" applyAlignment="1">
      <alignment horizontal="right"/>
    </xf>
    <xf numFmtId="172" fontId="48" fillId="0" borderId="38" xfId="0" applyNumberFormat="1" applyFont="1" applyBorder="1" applyAlignment="1">
      <alignment horizontal="right"/>
    </xf>
    <xf numFmtId="4" fontId="47" fillId="0" borderId="15" xfId="0" applyNumberFormat="1" applyFont="1" applyFill="1" applyBorder="1" applyAlignment="1">
      <alignment horizontal="center" vertical="center" wrapText="1"/>
    </xf>
    <xf numFmtId="4" fontId="47" fillId="0" borderId="27" xfId="0" applyNumberFormat="1" applyFont="1" applyFill="1" applyBorder="1" applyAlignment="1">
      <alignment horizontal="center" vertical="center" wrapText="1"/>
    </xf>
    <xf numFmtId="171" fontId="48" fillId="0" borderId="38" xfId="0" applyNumberFormat="1" applyFont="1" applyBorder="1" applyAlignment="1">
      <alignment horizontal="right"/>
    </xf>
    <xf numFmtId="172" fontId="48" fillId="0" borderId="15" xfId="0" applyNumberFormat="1" applyFont="1" applyFill="1" applyBorder="1" applyAlignment="1">
      <alignment horizontal="right"/>
    </xf>
    <xf numFmtId="4" fontId="48" fillId="0" borderId="60" xfId="0" applyNumberFormat="1" applyFont="1" applyFill="1" applyBorder="1" applyAlignment="1">
      <alignment horizontal="right" vertical="center" wrapText="1"/>
    </xf>
    <xf numFmtId="1" fontId="48" fillId="34" borderId="15" xfId="0" applyNumberFormat="1" applyFont="1" applyFill="1" applyBorder="1" applyAlignment="1">
      <alignment horizontal="right"/>
    </xf>
    <xf numFmtId="173" fontId="48" fillId="34" borderId="38" xfId="0" applyNumberFormat="1" applyFont="1" applyFill="1" applyBorder="1" applyAlignment="1">
      <alignment horizontal="right"/>
    </xf>
    <xf numFmtId="3" fontId="48" fillId="0" borderId="15" xfId="3" applyNumberFormat="1" applyFont="1" applyFill="1" applyBorder="1" applyAlignment="1">
      <alignment horizontal="right"/>
    </xf>
    <xf numFmtId="0" fontId="48" fillId="0" borderId="38" xfId="0" applyFont="1" applyFill="1" applyBorder="1" applyAlignment="1">
      <alignment horizontal="right"/>
    </xf>
    <xf numFmtId="0" fontId="48" fillId="0" borderId="15" xfId="0" applyFont="1" applyBorder="1" applyAlignment="1">
      <alignment horizontal="right" vertical="center" wrapText="1"/>
    </xf>
    <xf numFmtId="0" fontId="48" fillId="0" borderId="0" xfId="0" applyFont="1" applyAlignment="1">
      <alignment horizontal="right" vertical="center" wrapText="1"/>
    </xf>
    <xf numFmtId="4" fontId="48" fillId="0" borderId="25" xfId="0" applyNumberFormat="1" applyFont="1" applyFill="1" applyBorder="1"/>
    <xf numFmtId="4" fontId="48" fillId="0" borderId="0" xfId="0" applyNumberFormat="1" applyFont="1" applyFill="1" applyAlignment="1">
      <alignment horizontal="right"/>
    </xf>
    <xf numFmtId="0" fontId="48" fillId="0" borderId="15" xfId="0" applyFont="1" applyFill="1" applyBorder="1" applyAlignment="1">
      <alignment horizontal="right" wrapText="1"/>
    </xf>
    <xf numFmtId="14" fontId="48" fillId="0" borderId="15" xfId="0" applyNumberFormat="1" applyFont="1" applyFill="1" applyBorder="1" applyAlignment="1">
      <alignment horizontal="right" wrapText="1"/>
    </xf>
    <xf numFmtId="3" fontId="52" fillId="0" borderId="15" xfId="0" applyNumberFormat="1" applyFont="1" applyBorder="1"/>
    <xf numFmtId="4" fontId="52" fillId="0" borderId="15" xfId="0" applyNumberFormat="1" applyFont="1" applyBorder="1"/>
    <xf numFmtId="3" fontId="52" fillId="0" borderId="15" xfId="0" applyNumberFormat="1" applyFont="1" applyBorder="1" applyAlignment="1">
      <alignment horizontal="center" vertical="center"/>
    </xf>
    <xf numFmtId="0" fontId="52" fillId="0" borderId="15" xfId="0" applyFont="1" applyBorder="1" applyAlignment="1">
      <alignment horizontal="center" vertical="center"/>
    </xf>
    <xf numFmtId="0" fontId="48" fillId="34" borderId="15" xfId="0" applyNumberFormat="1" applyFont="1" applyFill="1" applyBorder="1" applyAlignment="1">
      <alignment horizontal="center" vertical="center"/>
    </xf>
    <xf numFmtId="0" fontId="46" fillId="33" borderId="36" xfId="0" applyFont="1" applyFill="1" applyBorder="1" applyAlignment="1">
      <alignment horizontal="center" vertical="center"/>
    </xf>
    <xf numFmtId="0" fontId="6" fillId="33" borderId="36" xfId="0" applyFont="1" applyFill="1" applyBorder="1"/>
    <xf numFmtId="3" fontId="6" fillId="33" borderId="36" xfId="0" applyNumberFormat="1" applyFont="1" applyFill="1" applyBorder="1"/>
    <xf numFmtId="4" fontId="6" fillId="33" borderId="36" xfId="0" applyNumberFormat="1" applyFont="1" applyFill="1" applyBorder="1"/>
    <xf numFmtId="4" fontId="6" fillId="33" borderId="11"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3" fontId="6" fillId="33" borderId="10" xfId="0" applyNumberFormat="1" applyFont="1" applyFill="1" applyBorder="1" applyAlignment="1">
      <alignment horizontal="center" vertical="center" wrapText="1"/>
    </xf>
    <xf numFmtId="3" fontId="6" fillId="33" borderId="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 fontId="6" fillId="33" borderId="0" xfId="0" applyNumberFormat="1" applyFont="1" applyFill="1" applyBorder="1" applyAlignment="1">
      <alignment horizontal="center" vertical="center" wrapText="1"/>
    </xf>
    <xf numFmtId="4" fontId="37" fillId="33" borderId="10" xfId="0" applyNumberFormat="1" applyFont="1" applyFill="1" applyBorder="1" applyAlignment="1">
      <alignment horizontal="center" vertical="center" wrapText="1"/>
    </xf>
    <xf numFmtId="4" fontId="6" fillId="33" borderId="13" xfId="0" applyNumberFormat="1" applyFont="1" applyFill="1" applyBorder="1" applyAlignment="1">
      <alignment horizontal="center" vertical="center" wrapText="1"/>
    </xf>
    <xf numFmtId="0" fontId="6" fillId="33" borderId="17" xfId="0" applyFont="1" applyFill="1" applyBorder="1" applyAlignment="1">
      <alignment horizontal="center" vertical="center" wrapText="1"/>
    </xf>
    <xf numFmtId="3" fontId="6" fillId="33" borderId="17" xfId="0" applyNumberFormat="1" applyFont="1" applyFill="1" applyBorder="1" applyAlignment="1">
      <alignment horizontal="center" vertical="center" wrapText="1"/>
    </xf>
    <xf numFmtId="4" fontId="6" fillId="33" borderId="17" xfId="0" applyNumberFormat="1" applyFont="1" applyFill="1" applyBorder="1" applyAlignment="1">
      <alignment horizontal="center" vertical="center" wrapText="1"/>
    </xf>
    <xf numFmtId="3" fontId="6" fillId="33" borderId="35" xfId="0" applyNumberFormat="1" applyFont="1" applyFill="1" applyBorder="1" applyAlignment="1">
      <alignment horizontal="center" vertical="center" wrapText="1"/>
    </xf>
    <xf numFmtId="4" fontId="6" fillId="33" borderId="39" xfId="0" applyNumberFormat="1" applyFont="1" applyFill="1" applyBorder="1" applyAlignment="1">
      <alignment horizontal="center" vertical="center" wrapText="1"/>
    </xf>
    <xf numFmtId="3" fontId="6" fillId="33" borderId="20" xfId="0" applyNumberFormat="1" applyFont="1" applyFill="1" applyBorder="1" applyAlignment="1">
      <alignment horizontal="center" vertical="center" wrapText="1"/>
    </xf>
    <xf numFmtId="4" fontId="6" fillId="33" borderId="21" xfId="0" applyNumberFormat="1" applyFont="1" applyFill="1" applyBorder="1" applyAlignment="1">
      <alignment horizontal="center" wrapText="1"/>
    </xf>
    <xf numFmtId="3" fontId="6" fillId="33" borderId="22" xfId="0" applyNumberFormat="1" applyFont="1" applyFill="1" applyBorder="1" applyAlignment="1">
      <alignment horizontal="center" wrapText="1"/>
    </xf>
    <xf numFmtId="4" fontId="6" fillId="33" borderId="30" xfId="0" applyNumberFormat="1" applyFont="1" applyFill="1" applyBorder="1" applyAlignment="1">
      <alignment horizontal="center" wrapText="1"/>
    </xf>
    <xf numFmtId="4" fontId="6" fillId="0" borderId="18" xfId="0" applyNumberFormat="1" applyFont="1" applyBorder="1" applyAlignment="1">
      <alignment wrapText="1"/>
    </xf>
    <xf numFmtId="4" fontId="47" fillId="0" borderId="28" xfId="0" applyNumberFormat="1" applyFont="1" applyFill="1" applyBorder="1" applyAlignment="1">
      <alignment horizontal="right"/>
    </xf>
    <xf numFmtId="10" fontId="48" fillId="0" borderId="27" xfId="0" applyNumberFormat="1" applyFont="1" applyBorder="1" applyAlignment="1">
      <alignment horizontal="right"/>
    </xf>
    <xf numFmtId="165" fontId="48" fillId="0" borderId="15" xfId="0" applyNumberFormat="1" applyFont="1" applyBorder="1" applyAlignment="1">
      <alignment horizontal="right"/>
    </xf>
    <xf numFmtId="4" fontId="48" fillId="34" borderId="15" xfId="0" applyNumberFormat="1" applyFont="1" applyFill="1" applyBorder="1" applyAlignment="1">
      <alignment horizontal="center"/>
    </xf>
    <xf numFmtId="4" fontId="48" fillId="34" borderId="0" xfId="0" applyNumberFormat="1" applyFont="1" applyFill="1" applyAlignment="1">
      <alignment horizontal="right"/>
    </xf>
    <xf numFmtId="4" fontId="47" fillId="0" borderId="43" xfId="0" applyNumberFormat="1" applyFont="1" applyFill="1" applyBorder="1" applyAlignment="1">
      <alignment horizontal="right" vertical="center"/>
    </xf>
    <xf numFmtId="4" fontId="47" fillId="0" borderId="52" xfId="0" applyNumberFormat="1" applyFont="1" applyFill="1" applyBorder="1" applyAlignment="1">
      <alignment horizontal="right" vertical="center" wrapText="1"/>
    </xf>
    <xf numFmtId="0" fontId="52" fillId="0" borderId="0" xfId="0" applyFont="1"/>
    <xf numFmtId="3" fontId="52" fillId="0" borderId="0" xfId="0" applyNumberFormat="1" applyFont="1"/>
    <xf numFmtId="4" fontId="52" fillId="0" borderId="0" xfId="0" applyNumberFormat="1" applyFont="1"/>
    <xf numFmtId="4" fontId="52" fillId="0" borderId="0" xfId="0" applyNumberFormat="1" applyFont="1" applyBorder="1"/>
    <xf numFmtId="3" fontId="52" fillId="0" borderId="0" xfId="0" applyNumberFormat="1" applyFont="1" applyBorder="1"/>
    <xf numFmtId="0" fontId="59" fillId="0" borderId="0" xfId="0" applyFont="1"/>
    <xf numFmtId="3" fontId="59" fillId="0" borderId="0" xfId="0" applyNumberFormat="1" applyFont="1"/>
    <xf numFmtId="4" fontId="59" fillId="0" borderId="0" xfId="0" applyNumberFormat="1" applyFont="1"/>
    <xf numFmtId="4" fontId="59" fillId="0" borderId="0" xfId="0" applyNumberFormat="1" applyFont="1" applyBorder="1"/>
    <xf numFmtId="3" fontId="59" fillId="0" borderId="0" xfId="0" applyNumberFormat="1" applyFont="1" applyBorder="1"/>
    <xf numFmtId="0" fontId="6" fillId="0" borderId="0" xfId="0" applyFont="1" applyAlignment="1">
      <alignment horizontal="center" vertical="center"/>
    </xf>
    <xf numFmtId="3" fontId="6" fillId="33" borderId="36" xfId="0" applyNumberFormat="1" applyFont="1" applyFill="1" applyBorder="1" applyAlignment="1">
      <alignment horizontal="center" vertical="center"/>
    </xf>
    <xf numFmtId="3" fontId="52" fillId="0" borderId="0" xfId="0" applyNumberFormat="1" applyFont="1" applyAlignment="1">
      <alignment horizontal="center" vertical="center"/>
    </xf>
    <xf numFmtId="3" fontId="59" fillId="0" borderId="0" xfId="0" applyNumberFormat="1" applyFont="1" applyAlignment="1">
      <alignment horizontal="center" vertical="center"/>
    </xf>
    <xf numFmtId="0" fontId="6" fillId="33" borderId="36" xfId="0" applyFont="1" applyFill="1" applyBorder="1" applyAlignment="1">
      <alignment horizontal="center" vertical="center"/>
    </xf>
    <xf numFmtId="166" fontId="48" fillId="0" borderId="15" xfId="0" applyNumberFormat="1" applyFont="1" applyFill="1" applyBorder="1" applyAlignment="1">
      <alignment horizontal="center" vertical="center"/>
    </xf>
    <xf numFmtId="0" fontId="52" fillId="0" borderId="0" xfId="0" applyFont="1" applyAlignment="1">
      <alignment horizontal="center" vertical="center"/>
    </xf>
    <xf numFmtId="0" fontId="59" fillId="0" borderId="0" xfId="0" applyFont="1" applyAlignment="1">
      <alignment horizontal="center" vertical="center"/>
    </xf>
    <xf numFmtId="0" fontId="46" fillId="0" borderId="0" xfId="0" applyFont="1" applyFill="1" applyBorder="1" applyAlignment="1">
      <alignment horizontal="center" vertical="center"/>
    </xf>
    <xf numFmtId="0" fontId="47" fillId="0" borderId="0" xfId="0" applyFont="1" applyFill="1" applyBorder="1"/>
    <xf numFmtId="0" fontId="49" fillId="0" borderId="0" xfId="0" applyFont="1" applyFill="1" applyBorder="1" applyAlignment="1">
      <alignment horizontal="center" vertical="center"/>
    </xf>
    <xf numFmtId="2" fontId="48" fillId="0" borderId="27" xfId="0" applyNumberFormat="1" applyFont="1" applyFill="1" applyBorder="1" applyAlignment="1">
      <alignment horizontal="right" vertical="center"/>
    </xf>
    <xf numFmtId="2" fontId="48" fillId="0" borderId="15" xfId="0" applyNumberFormat="1" applyFont="1" applyFill="1" applyBorder="1" applyAlignment="1">
      <alignment horizontal="right" vertical="center"/>
    </xf>
    <xf numFmtId="2" fontId="48" fillId="0" borderId="27" xfId="0" applyNumberFormat="1" applyFont="1" applyFill="1" applyBorder="1" applyAlignment="1">
      <alignment horizontal="center" vertical="center"/>
    </xf>
    <xf numFmtId="2" fontId="48" fillId="0" borderId="15" xfId="0" applyNumberFormat="1" applyFont="1" applyFill="1" applyBorder="1" applyAlignment="1">
      <alignment horizontal="center" vertical="center"/>
    </xf>
    <xf numFmtId="4" fontId="48" fillId="0" borderId="27" xfId="0" applyNumberFormat="1" applyFont="1" applyFill="1" applyBorder="1" applyAlignment="1">
      <alignment horizontal="center" vertical="center"/>
    </xf>
    <xf numFmtId="3" fontId="48" fillId="0" borderId="15" xfId="1" applyNumberFormat="1" applyFont="1" applyFill="1" applyBorder="1" applyAlignment="1">
      <alignment horizontal="right" wrapText="1"/>
    </xf>
    <xf numFmtId="4" fontId="48" fillId="33" borderId="35" xfId="0" applyNumberFormat="1" applyFont="1" applyFill="1" applyBorder="1" applyAlignment="1">
      <alignment horizontal="center" vertical="center" wrapText="1"/>
    </xf>
    <xf numFmtId="0" fontId="48" fillId="0" borderId="0" xfId="0" applyNumberFormat="1" applyFont="1" applyFill="1" applyBorder="1" applyAlignment="1">
      <alignment horizontal="center" vertical="center"/>
    </xf>
    <xf numFmtId="178" fontId="48" fillId="0" borderId="15" xfId="0" applyNumberFormat="1" applyFont="1" applyFill="1" applyBorder="1"/>
    <xf numFmtId="178" fontId="48" fillId="37" borderId="15" xfId="0" applyNumberFormat="1" applyFont="1" applyFill="1" applyBorder="1" applyAlignment="1">
      <alignment horizontal="right"/>
    </xf>
    <xf numFmtId="178" fontId="60" fillId="0" borderId="15" xfId="0" applyNumberFormat="1" applyFont="1" applyFill="1" applyBorder="1"/>
    <xf numFmtId="178" fontId="60" fillId="0" borderId="15" xfId="0" applyNumberFormat="1" applyFont="1" applyFill="1" applyBorder="1" applyAlignment="1">
      <alignment horizontal="right"/>
    </xf>
    <xf numFmtId="178" fontId="60" fillId="0" borderId="15" xfId="0" applyNumberFormat="1" applyFont="1" applyBorder="1"/>
    <xf numFmtId="0" fontId="46" fillId="0" borderId="0" xfId="0" applyFont="1" applyFill="1" applyBorder="1" applyAlignment="1" applyProtection="1">
      <alignment horizontal="center" vertical="center"/>
      <protection locked="0"/>
    </xf>
    <xf numFmtId="0" fontId="48" fillId="0" borderId="0" xfId="0" applyFont="1" applyFill="1" applyBorder="1" applyProtection="1">
      <protection locked="0"/>
    </xf>
    <xf numFmtId="0" fontId="49" fillId="0" borderId="0" xfId="0" applyFont="1" applyFill="1" applyBorder="1" applyAlignment="1" applyProtection="1">
      <alignment horizontal="center" vertical="center"/>
      <protection locked="0"/>
    </xf>
    <xf numFmtId="4" fontId="48" fillId="0" borderId="15" xfId="0" applyNumberFormat="1" applyFont="1" applyBorder="1" applyProtection="1">
      <protection locked="0"/>
    </xf>
    <xf numFmtId="4" fontId="48" fillId="34" borderId="28" xfId="0" applyNumberFormat="1" applyFont="1" applyFill="1" applyBorder="1" applyAlignment="1" applyProtection="1">
      <alignment horizontal="right"/>
      <protection locked="0"/>
    </xf>
    <xf numFmtId="4" fontId="48" fillId="0" borderId="24" xfId="0" applyNumberFormat="1" applyFont="1" applyBorder="1" applyAlignment="1" applyProtection="1">
      <alignment horizontal="right"/>
      <protection locked="0"/>
    </xf>
    <xf numFmtId="4" fontId="48" fillId="0" borderId="24" xfId="0" applyNumberFormat="1" applyFont="1" applyBorder="1"/>
    <xf numFmtId="4" fontId="48" fillId="0" borderId="25" xfId="51" applyNumberFormat="1" applyFont="1" applyBorder="1" applyAlignment="1" applyProtection="1">
      <alignment horizontal="right"/>
      <protection locked="0"/>
    </xf>
    <xf numFmtId="4" fontId="48" fillId="0" borderId="25" xfId="0" applyNumberFormat="1" applyFont="1" applyFill="1" applyBorder="1" applyAlignment="1" applyProtection="1">
      <alignment horizontal="right"/>
      <protection locked="0"/>
    </xf>
    <xf numFmtId="3" fontId="48" fillId="0" borderId="25" xfId="0" applyNumberFormat="1" applyFont="1" applyBorder="1" applyAlignment="1" applyProtection="1">
      <alignment horizontal="right"/>
      <protection locked="0"/>
    </xf>
    <xf numFmtId="4" fontId="48" fillId="0" borderId="25" xfId="1" applyNumberFormat="1" applyFont="1" applyBorder="1" applyAlignment="1" applyProtection="1">
      <alignment horizontal="right"/>
      <protection locked="0"/>
    </xf>
    <xf numFmtId="4" fontId="48" fillId="34" borderId="25" xfId="0" applyNumberFormat="1" applyFont="1" applyFill="1" applyBorder="1" applyAlignment="1" applyProtection="1">
      <alignment horizontal="right"/>
      <protection locked="0"/>
    </xf>
    <xf numFmtId="0" fontId="48" fillId="34" borderId="25" xfId="0" applyNumberFormat="1" applyFont="1" applyFill="1" applyBorder="1" applyAlignment="1" applyProtection="1">
      <alignment horizontal="right"/>
      <protection locked="0"/>
    </xf>
    <xf numFmtId="4" fontId="48" fillId="0" borderId="27" xfId="0" applyNumberFormat="1" applyFont="1" applyFill="1" applyBorder="1" applyAlignment="1">
      <alignment horizontal="right" vertical="top"/>
    </xf>
    <xf numFmtId="4" fontId="48" fillId="0" borderId="15" xfId="0" applyNumberFormat="1" applyFont="1" applyFill="1" applyBorder="1" applyAlignment="1">
      <alignment horizontal="right" vertical="top"/>
    </xf>
    <xf numFmtId="4" fontId="48" fillId="0" borderId="15" xfId="51" applyNumberFormat="1" applyFont="1" applyFill="1" applyBorder="1" applyAlignment="1">
      <alignment horizontal="right" vertical="top"/>
    </xf>
    <xf numFmtId="4" fontId="48" fillId="37" borderId="15" xfId="0" applyNumberFormat="1" applyFont="1" applyFill="1" applyBorder="1" applyAlignment="1">
      <alignment horizontal="right" vertical="top"/>
    </xf>
    <xf numFmtId="3" fontId="48" fillId="0" borderId="15" xfId="0" applyNumberFormat="1" applyFont="1" applyFill="1" applyBorder="1" applyAlignment="1" applyProtection="1">
      <alignment horizontal="center" vertical="center"/>
      <protection locked="0"/>
    </xf>
    <xf numFmtId="0" fontId="48" fillId="39" borderId="15" xfId="0" applyFont="1" applyFill="1" applyBorder="1" applyAlignment="1" applyProtection="1">
      <alignment horizontal="center"/>
      <protection locked="0"/>
    </xf>
    <xf numFmtId="3" fontId="48" fillId="0" borderId="27" xfId="0" applyNumberFormat="1" applyFont="1" applyFill="1" applyBorder="1" applyAlignment="1">
      <alignment horizontal="center" vertical="center"/>
    </xf>
    <xf numFmtId="4" fontId="48" fillId="0" borderId="27" xfId="0" applyNumberFormat="1" applyFont="1" applyFill="1" applyBorder="1" applyAlignment="1">
      <alignment horizontal="right" vertical="center"/>
    </xf>
    <xf numFmtId="0" fontId="48" fillId="33" borderId="10" xfId="0" applyFont="1" applyFill="1" applyBorder="1" applyAlignment="1">
      <alignment horizontal="center" vertical="center" wrapText="1"/>
    </xf>
    <xf numFmtId="0" fontId="48" fillId="33" borderId="17" xfId="0" applyFont="1" applyFill="1" applyBorder="1" applyAlignment="1">
      <alignment horizontal="center" vertical="center" wrapText="1"/>
    </xf>
    <xf numFmtId="4" fontId="48" fillId="33" borderId="10" xfId="0" applyNumberFormat="1" applyFont="1" applyFill="1" applyBorder="1" applyAlignment="1">
      <alignment horizontal="center" vertical="center" wrapText="1"/>
    </xf>
    <xf numFmtId="4" fontId="48" fillId="33" borderId="17" xfId="0" applyNumberFormat="1" applyFont="1" applyFill="1" applyBorder="1" applyAlignment="1">
      <alignment horizontal="center" vertical="center" wrapText="1"/>
    </xf>
    <xf numFmtId="0" fontId="48" fillId="33" borderId="34" xfId="0" applyFont="1" applyFill="1" applyBorder="1" applyAlignment="1">
      <alignment horizontal="center"/>
    </xf>
    <xf numFmtId="0" fontId="48" fillId="33" borderId="10" xfId="0" applyFont="1" applyFill="1" applyBorder="1" applyAlignment="1" applyProtection="1">
      <alignment horizontal="center" vertical="center" wrapText="1"/>
      <protection locked="0"/>
    </xf>
    <xf numFmtId="0" fontId="48" fillId="33" borderId="17" xfId="0" applyFont="1" applyFill="1" applyBorder="1" applyAlignment="1" applyProtection="1">
      <alignment horizontal="center" vertical="center" wrapText="1"/>
      <protection locked="0"/>
    </xf>
    <xf numFmtId="4" fontId="48" fillId="33" borderId="10" xfId="0" applyNumberFormat="1" applyFont="1" applyFill="1" applyBorder="1" applyAlignment="1" applyProtection="1">
      <alignment horizontal="center" vertical="center" wrapText="1"/>
      <protection locked="0"/>
    </xf>
    <xf numFmtId="4" fontId="48" fillId="33" borderId="17" xfId="0" applyNumberFormat="1" applyFont="1" applyFill="1" applyBorder="1" applyAlignment="1" applyProtection="1">
      <alignment horizontal="center" vertical="center" wrapText="1"/>
      <protection locked="0"/>
    </xf>
    <xf numFmtId="3" fontId="48" fillId="33" borderId="10" xfId="0" applyNumberFormat="1" applyFont="1" applyFill="1" applyBorder="1" applyAlignment="1" applyProtection="1">
      <alignment horizontal="center" vertical="center" wrapText="1"/>
      <protection locked="0"/>
    </xf>
    <xf numFmtId="3" fontId="48" fillId="33" borderId="17" xfId="0" applyNumberFormat="1" applyFont="1" applyFill="1" applyBorder="1" applyAlignment="1" applyProtection="1">
      <alignment horizontal="center" vertical="center" wrapText="1"/>
      <protection locked="0"/>
    </xf>
    <xf numFmtId="3" fontId="48" fillId="33" borderId="18" xfId="0" applyNumberFormat="1" applyFont="1" applyFill="1" applyBorder="1" applyAlignment="1" applyProtection="1">
      <alignment horizontal="center" vertical="center" wrapText="1"/>
      <protection locked="0"/>
    </xf>
    <xf numFmtId="3" fontId="48" fillId="39" borderId="15" xfId="0" applyNumberFormat="1" applyFont="1" applyFill="1" applyBorder="1" applyAlignment="1">
      <alignment horizontal="center" vertical="center"/>
    </xf>
    <xf numFmtId="4" fontId="48" fillId="39" borderId="15" xfId="0" applyNumberFormat="1" applyFont="1" applyFill="1" applyBorder="1" applyAlignment="1">
      <alignment horizontal="right" vertical="top"/>
    </xf>
    <xf numFmtId="0" fontId="48" fillId="39" borderId="15" xfId="0" applyFont="1" applyFill="1" applyBorder="1" applyAlignment="1">
      <alignment horizontal="center" vertical="center"/>
    </xf>
    <xf numFmtId="4" fontId="48" fillId="33" borderId="10" xfId="0" applyNumberFormat="1" applyFont="1" applyFill="1" applyBorder="1" applyAlignment="1" applyProtection="1">
      <alignment horizontal="center" vertical="center" wrapText="1"/>
      <protection locked="0"/>
    </xf>
    <xf numFmtId="0" fontId="5" fillId="33" borderId="74" xfId="0" applyFont="1" applyFill="1" applyBorder="1" applyAlignment="1">
      <alignment horizontal="center" vertical="center" wrapText="1"/>
    </xf>
    <xf numFmtId="0" fontId="48" fillId="33" borderId="36" xfId="0" applyFont="1" applyFill="1" applyBorder="1" applyAlignment="1" applyProtection="1">
      <alignment horizontal="center" vertical="center"/>
      <protection locked="0"/>
    </xf>
    <xf numFmtId="0" fontId="5" fillId="33" borderId="76" xfId="0" applyFont="1" applyFill="1" applyBorder="1" applyAlignment="1">
      <alignment horizontal="center" vertical="center" wrapText="1"/>
    </xf>
    <xf numFmtId="0" fontId="46" fillId="0" borderId="19" xfId="0" applyFont="1" applyFill="1" applyBorder="1" applyAlignment="1">
      <alignment horizontal="center" vertical="center"/>
    </xf>
    <xf numFmtId="0" fontId="47" fillId="39" borderId="0" xfId="0" applyFont="1" applyFill="1"/>
    <xf numFmtId="3" fontId="48" fillId="33" borderId="79" xfId="0" applyNumberFormat="1" applyFont="1" applyFill="1" applyBorder="1" applyAlignment="1" applyProtection="1">
      <alignment horizontal="center" vertical="center" wrapText="1"/>
      <protection locked="0"/>
    </xf>
    <xf numFmtId="3" fontId="48" fillId="39" borderId="15" xfId="0" applyNumberFormat="1" applyFont="1" applyFill="1" applyBorder="1" applyAlignment="1">
      <alignment horizontal="right"/>
    </xf>
    <xf numFmtId="0" fontId="5" fillId="0" borderId="0" xfId="0" applyFont="1" applyFill="1" applyBorder="1"/>
    <xf numFmtId="0" fontId="5" fillId="0" borderId="0" xfId="0" applyFont="1" applyFill="1" applyBorder="1" applyAlignment="1">
      <alignment horizontal="center"/>
    </xf>
    <xf numFmtId="0" fontId="5" fillId="0" borderId="0" xfId="0" applyNumberFormat="1" applyFont="1" applyFill="1" applyBorder="1"/>
    <xf numFmtId="0" fontId="5" fillId="0" borderId="0" xfId="0" applyFont="1" applyFill="1" applyBorder="1" applyAlignment="1">
      <alignment horizontal="center" vertical="center"/>
    </xf>
    <xf numFmtId="0" fontId="5" fillId="0" borderId="0" xfId="0" applyFont="1"/>
    <xf numFmtId="0" fontId="5" fillId="0" borderId="0" xfId="0" applyFont="1" applyFill="1"/>
    <xf numFmtId="0" fontId="5" fillId="39" borderId="0" xfId="0" applyFont="1" applyFill="1"/>
    <xf numFmtId="0" fontId="5" fillId="36" borderId="0" xfId="0" applyFont="1" applyFill="1"/>
    <xf numFmtId="0" fontId="5" fillId="0" borderId="0" xfId="0" applyFont="1" applyFill="1" applyAlignment="1">
      <alignment horizontal="center"/>
    </xf>
    <xf numFmtId="0" fontId="5" fillId="0" borderId="0" xfId="0" applyNumberFormat="1" applyFont="1" applyFill="1"/>
    <xf numFmtId="0" fontId="5" fillId="36" borderId="0" xfId="0" applyFont="1" applyFill="1" applyAlignment="1">
      <alignment horizontal="center" vertical="center"/>
    </xf>
    <xf numFmtId="0" fontId="5" fillId="33" borderId="73" xfId="0"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0" borderId="15" xfId="0" applyFont="1" applyFill="1" applyBorder="1" applyAlignment="1">
      <alignment horizontal="right"/>
    </xf>
    <xf numFmtId="10" fontId="5" fillId="0" borderId="15" xfId="0" applyNumberFormat="1" applyFont="1" applyFill="1" applyBorder="1"/>
    <xf numFmtId="3" fontId="5" fillId="0" borderId="15" xfId="0" applyNumberFormat="1" applyFont="1" applyFill="1" applyBorder="1"/>
    <xf numFmtId="0" fontId="5" fillId="0" borderId="15" xfId="0" applyFont="1" applyFill="1" applyBorder="1" applyAlignment="1">
      <alignment horizontal="center" vertical="center"/>
    </xf>
    <xf numFmtId="4" fontId="5" fillId="0" borderId="15" xfId="0" applyNumberFormat="1" applyFont="1" applyFill="1" applyBorder="1"/>
    <xf numFmtId="4" fontId="5" fillId="0" borderId="15" xfId="0" applyNumberFormat="1" applyFont="1" applyFill="1" applyBorder="1" applyAlignment="1">
      <alignment horizontal="right"/>
    </xf>
    <xf numFmtId="4" fontId="5" fillId="0" borderId="27" xfId="0" applyNumberFormat="1" applyFont="1" applyFill="1" applyBorder="1" applyAlignment="1">
      <alignment horizontal="right"/>
    </xf>
    <xf numFmtId="4" fontId="5" fillId="0" borderId="15" xfId="0" applyNumberFormat="1" applyFont="1" applyFill="1" applyBorder="1" applyAlignment="1">
      <alignment horizontal="right" vertical="center"/>
    </xf>
    <xf numFmtId="1" fontId="5" fillId="0" borderId="15" xfId="0" applyNumberFormat="1" applyFont="1" applyFill="1" applyBorder="1" applyAlignment="1">
      <alignment horizontal="center"/>
    </xf>
    <xf numFmtId="3" fontId="5" fillId="0" borderId="15" xfId="0" applyNumberFormat="1" applyFont="1" applyFill="1" applyBorder="1" applyAlignment="1">
      <alignment horizontal="center" vertical="center"/>
    </xf>
    <xf numFmtId="0" fontId="5" fillId="0" borderId="15" xfId="0" applyNumberFormat="1" applyFont="1" applyFill="1" applyBorder="1"/>
    <xf numFmtId="2" fontId="5" fillId="0" borderId="15" xfId="0" applyNumberFormat="1" applyFont="1" applyFill="1" applyBorder="1"/>
    <xf numFmtId="178" fontId="5" fillId="0" borderId="15" xfId="0" applyNumberFormat="1" applyFont="1" applyFill="1" applyBorder="1"/>
    <xf numFmtId="4" fontId="5" fillId="0" borderId="15" xfId="0" applyNumberFormat="1" applyFont="1" applyFill="1" applyBorder="1" applyAlignment="1">
      <alignment horizontal="right" vertical="top"/>
    </xf>
    <xf numFmtId="4" fontId="5" fillId="0" borderId="0" xfId="0" applyNumberFormat="1" applyFont="1"/>
    <xf numFmtId="0" fontId="5" fillId="0" borderId="0" xfId="0" applyNumberFormat="1" applyFont="1"/>
    <xf numFmtId="0" fontId="5" fillId="0" borderId="0" xfId="0" applyFont="1" applyAlignment="1">
      <alignment horizontal="center" vertical="center"/>
    </xf>
    <xf numFmtId="1" fontId="5" fillId="0" borderId="0" xfId="0" applyNumberFormat="1" applyFont="1" applyAlignment="1">
      <alignment horizontal="center" vertical="center"/>
    </xf>
    <xf numFmtId="170" fontId="5" fillId="0" borderId="0" xfId="0" applyNumberFormat="1" applyFont="1"/>
    <xf numFmtId="4" fontId="48" fillId="39" borderId="15" xfId="0" applyNumberFormat="1" applyFont="1" applyFill="1" applyBorder="1" applyAlignment="1">
      <alignment horizontal="right"/>
    </xf>
    <xf numFmtId="4" fontId="48" fillId="39" borderId="15" xfId="0" applyNumberFormat="1" applyFont="1" applyFill="1" applyBorder="1" applyAlignment="1">
      <alignment vertical="center" wrapText="1"/>
    </xf>
    <xf numFmtId="3" fontId="48" fillId="37" borderId="27" xfId="0" applyNumberFormat="1" applyFont="1" applyFill="1" applyBorder="1" applyAlignment="1">
      <alignment horizontal="center" vertical="center"/>
    </xf>
    <xf numFmtId="9" fontId="48" fillId="39" borderId="15" xfId="0" applyNumberFormat="1" applyFont="1" applyFill="1" applyBorder="1" applyAlignment="1">
      <alignment horizontal="right"/>
    </xf>
    <xf numFmtId="0" fontId="48" fillId="0" borderId="27" xfId="0" applyNumberFormat="1" applyFont="1" applyFill="1" applyBorder="1" applyAlignment="1">
      <alignment horizontal="right"/>
    </xf>
    <xf numFmtId="2" fontId="48" fillId="0" borderId="27" xfId="0" applyNumberFormat="1" applyFont="1" applyFill="1" applyBorder="1" applyAlignment="1">
      <alignment horizontal="right"/>
    </xf>
    <xf numFmtId="2" fontId="48" fillId="37" borderId="15" xfId="0" applyNumberFormat="1" applyFont="1" applyFill="1" applyBorder="1" applyAlignment="1">
      <alignment horizontal="right"/>
    </xf>
    <xf numFmtId="2" fontId="48" fillId="39" borderId="15" xfId="0" applyNumberFormat="1" applyFont="1" applyFill="1" applyBorder="1" applyAlignment="1">
      <alignment horizontal="right"/>
    </xf>
    <xf numFmtId="0" fontId="50" fillId="0" borderId="19" xfId="0" applyFont="1" applyFill="1" applyBorder="1" applyAlignment="1">
      <alignment horizontal="center" vertical="center"/>
    </xf>
    <xf numFmtId="0" fontId="48" fillId="0" borderId="15" xfId="51" applyNumberFormat="1" applyFont="1" applyFill="1" applyBorder="1" applyAlignment="1">
      <alignment horizontal="right"/>
    </xf>
    <xf numFmtId="0" fontId="48" fillId="0" borderId="15" xfId="0" applyNumberFormat="1" applyFont="1" applyBorder="1" applyAlignment="1">
      <alignment horizontal="right"/>
    </xf>
    <xf numFmtId="0" fontId="34" fillId="0" borderId="19" xfId="0" applyFont="1" applyFill="1" applyBorder="1" applyAlignment="1">
      <alignment horizontal="center" vertical="center"/>
    </xf>
    <xf numFmtId="0" fontId="48" fillId="40" borderId="15" xfId="0" applyFont="1" applyFill="1" applyBorder="1"/>
    <xf numFmtId="0" fontId="48" fillId="40" borderId="27" xfId="0" applyFont="1" applyFill="1" applyBorder="1" applyProtection="1">
      <protection locked="0"/>
    </xf>
    <xf numFmtId="0" fontId="48" fillId="40" borderId="15" xfId="0" applyFont="1" applyFill="1" applyBorder="1" applyProtection="1">
      <protection locked="0"/>
    </xf>
    <xf numFmtId="0" fontId="5" fillId="0" borderId="0" xfId="0" applyFont="1" applyFill="1" applyBorder="1" applyProtection="1">
      <protection locked="0"/>
    </xf>
    <xf numFmtId="0" fontId="5" fillId="0" borderId="0" xfId="0" applyFont="1" applyFill="1" applyBorder="1" applyAlignment="1" applyProtection="1">
      <alignment horizontal="right"/>
      <protection locked="0"/>
    </xf>
    <xf numFmtId="0" fontId="5" fillId="0" borderId="0" xfId="0" applyFont="1" applyFill="1" applyBorder="1" applyAlignment="1" applyProtection="1">
      <alignment horizontal="center"/>
      <protection locked="0"/>
    </xf>
    <xf numFmtId="10" fontId="5" fillId="0" borderId="0" xfId="0" applyNumberFormat="1" applyFont="1" applyFill="1" applyBorder="1" applyProtection="1">
      <protection locked="0"/>
    </xf>
    <xf numFmtId="0" fontId="5" fillId="0" borderId="0" xfId="0" applyFont="1" applyProtection="1">
      <protection locked="0"/>
    </xf>
    <xf numFmtId="0" fontId="5" fillId="36" borderId="0" xfId="0" applyFont="1" applyFill="1" applyProtection="1">
      <protection locked="0"/>
    </xf>
    <xf numFmtId="0" fontId="5" fillId="0" borderId="0" xfId="0" applyFont="1" applyFill="1" applyProtection="1">
      <protection locked="0"/>
    </xf>
    <xf numFmtId="0" fontId="5" fillId="33" borderId="73" xfId="0" applyFont="1" applyFill="1" applyBorder="1" applyAlignment="1" applyProtection="1">
      <alignment horizontal="center" vertical="center" wrapText="1"/>
      <protection locked="0"/>
    </xf>
    <xf numFmtId="0" fontId="5" fillId="33" borderId="74" xfId="0" applyFont="1" applyFill="1" applyBorder="1" applyAlignment="1" applyProtection="1">
      <alignment horizontal="center" vertical="center" wrapText="1"/>
      <protection locked="0"/>
    </xf>
    <xf numFmtId="0" fontId="5" fillId="33" borderId="51" xfId="0" applyFont="1" applyFill="1" applyBorder="1" applyAlignment="1" applyProtection="1">
      <alignment horizontal="center" vertical="center" wrapText="1"/>
      <protection locked="0"/>
    </xf>
    <xf numFmtId="0" fontId="5" fillId="0" borderId="55" xfId="0" applyFont="1" applyBorder="1" applyProtection="1">
      <protection locked="0"/>
    </xf>
    <xf numFmtId="3" fontId="5" fillId="0" borderId="15" xfId="0" applyNumberFormat="1" applyFont="1" applyFill="1" applyBorder="1" applyAlignment="1" applyProtection="1">
      <alignment horizontal="right"/>
      <protection locked="0"/>
    </xf>
    <xf numFmtId="3" fontId="5" fillId="0" borderId="27" xfId="0" applyNumberFormat="1" applyFont="1" applyFill="1" applyBorder="1" applyAlignment="1" applyProtection="1">
      <alignment horizontal="right"/>
      <protection locked="0"/>
    </xf>
    <xf numFmtId="3" fontId="5" fillId="0" borderId="15" xfId="0" applyNumberFormat="1" applyFont="1" applyFill="1" applyBorder="1" applyAlignment="1" applyProtection="1">
      <alignment horizontal="right" vertical="center"/>
      <protection locked="0"/>
    </xf>
    <xf numFmtId="4" fontId="5" fillId="0" borderId="15" xfId="0" applyNumberFormat="1" applyFont="1" applyFill="1" applyBorder="1" applyAlignment="1" applyProtection="1">
      <alignment horizontal="right" vertical="center"/>
      <protection locked="0"/>
    </xf>
    <xf numFmtId="4" fontId="5" fillId="0" borderId="15" xfId="0" applyNumberFormat="1" applyFont="1" applyFill="1" applyBorder="1" applyAlignment="1" applyProtection="1">
      <alignment horizontal="right"/>
      <protection locked="0"/>
    </xf>
    <xf numFmtId="0" fontId="5" fillId="0" borderId="15" xfId="0" applyFont="1" applyFill="1" applyBorder="1" applyAlignment="1" applyProtection="1">
      <alignment horizontal="center"/>
      <protection locked="0"/>
    </xf>
    <xf numFmtId="4" fontId="5" fillId="0" borderId="27" xfId="0" applyNumberFormat="1" applyFont="1" applyBorder="1" applyAlignment="1">
      <alignment horizontal="right"/>
    </xf>
    <xf numFmtId="10" fontId="5" fillId="0" borderId="15" xfId="0" applyNumberFormat="1" applyFont="1" applyBorder="1" applyAlignment="1" applyProtection="1">
      <alignment horizontal="right"/>
      <protection locked="0"/>
    </xf>
    <xf numFmtId="3" fontId="5" fillId="0" borderId="15" xfId="0" applyNumberFormat="1" applyFont="1" applyBorder="1" applyAlignment="1" applyProtection="1">
      <alignment horizontal="right"/>
      <protection locked="0"/>
    </xf>
    <xf numFmtId="4" fontId="5" fillId="0" borderId="0" xfId="0" applyNumberFormat="1" applyFont="1" applyBorder="1"/>
    <xf numFmtId="0" fontId="5" fillId="0" borderId="0" xfId="0" applyFont="1" applyBorder="1" applyProtection="1">
      <protection locked="0"/>
    </xf>
    <xf numFmtId="3" fontId="5" fillId="0" borderId="15" xfId="0" applyNumberFormat="1" applyFont="1" applyFill="1" applyBorder="1" applyAlignment="1" applyProtection="1">
      <alignment horizontal="center"/>
      <protection locked="0"/>
    </xf>
    <xf numFmtId="2" fontId="5" fillId="0" borderId="15" xfId="0" applyNumberFormat="1" applyFont="1" applyBorder="1" applyProtection="1">
      <protection locked="0"/>
    </xf>
    <xf numFmtId="4" fontId="5" fillId="0" borderId="27" xfId="0" applyNumberFormat="1" applyFont="1" applyFill="1" applyBorder="1" applyAlignment="1" applyProtection="1">
      <alignment horizontal="right"/>
      <protection locked="0"/>
    </xf>
    <xf numFmtId="0" fontId="5" fillId="0" borderId="15" xfId="0" applyNumberFormat="1" applyFont="1" applyBorder="1" applyProtection="1">
      <protection locked="0"/>
    </xf>
    <xf numFmtId="3" fontId="5" fillId="0" borderId="15" xfId="0" applyNumberFormat="1" applyFont="1" applyBorder="1" applyProtection="1">
      <protection locked="0"/>
    </xf>
    <xf numFmtId="0" fontId="5" fillId="0" borderId="15" xfId="0" applyNumberFormat="1" applyFont="1" applyFill="1" applyBorder="1" applyProtection="1">
      <protection locked="0"/>
    </xf>
    <xf numFmtId="2" fontId="5" fillId="0" borderId="15" xfId="0" applyNumberFormat="1" applyFont="1" applyFill="1" applyBorder="1" applyProtection="1">
      <protection locked="0"/>
    </xf>
    <xf numFmtId="3" fontId="5" fillId="0" borderId="15" xfId="0" applyNumberFormat="1" applyFont="1" applyFill="1" applyBorder="1" applyProtection="1">
      <protection locked="0"/>
    </xf>
    <xf numFmtId="0" fontId="5" fillId="0" borderId="0" xfId="0" applyFont="1" applyAlignment="1" applyProtection="1">
      <alignment horizontal="right"/>
      <protection locked="0"/>
    </xf>
    <xf numFmtId="4" fontId="5" fillId="0" borderId="0" xfId="0" applyNumberFormat="1" applyFont="1" applyProtection="1">
      <protection locked="0"/>
    </xf>
    <xf numFmtId="0" fontId="48" fillId="41" borderId="15" xfId="0" applyFont="1" applyFill="1" applyBorder="1" applyProtection="1">
      <protection locked="0"/>
    </xf>
    <xf numFmtId="0" fontId="48" fillId="42" borderId="15" xfId="0" applyFont="1" applyFill="1" applyBorder="1" applyProtection="1">
      <protection locked="0"/>
    </xf>
    <xf numFmtId="0" fontId="5" fillId="33" borderId="76" xfId="0" applyFont="1" applyFill="1" applyBorder="1" applyAlignment="1" applyProtection="1">
      <alignment horizontal="center" vertical="center" wrapText="1"/>
      <protection locked="0"/>
    </xf>
    <xf numFmtId="0" fontId="5" fillId="39" borderId="0" xfId="0" applyFont="1" applyFill="1" applyProtection="1">
      <protection locked="0"/>
    </xf>
    <xf numFmtId="3" fontId="48" fillId="33" borderId="11" xfId="0" applyNumberFormat="1" applyFont="1" applyFill="1" applyBorder="1" applyProtection="1">
      <protection locked="0"/>
    </xf>
    <xf numFmtId="0" fontId="5" fillId="0" borderId="0" xfId="0" applyFont="1" applyFill="1" applyBorder="1" applyAlignment="1">
      <alignment horizontal="left" vertical="center"/>
    </xf>
    <xf numFmtId="0" fontId="46" fillId="0" borderId="19" xfId="0" applyFont="1" applyFill="1" applyBorder="1" applyAlignment="1" applyProtection="1">
      <alignment horizontal="center" vertical="center"/>
      <protection locked="0"/>
    </xf>
    <xf numFmtId="0" fontId="5" fillId="39" borderId="0" xfId="0" applyFont="1" applyFill="1" applyBorder="1" applyAlignment="1" applyProtection="1">
      <alignment horizontal="center"/>
      <protection locked="0"/>
    </xf>
    <xf numFmtId="0" fontId="48" fillId="39" borderId="0" xfId="0" applyFont="1" applyFill="1" applyBorder="1" applyAlignment="1" applyProtection="1">
      <alignment horizontal="center" wrapText="1"/>
      <protection locked="0"/>
    </xf>
    <xf numFmtId="0" fontId="5" fillId="0" borderId="0" xfId="0" applyFont="1" applyFill="1" applyAlignment="1" applyProtection="1">
      <alignment horizontal="center" vertical="center"/>
      <protection locked="0"/>
    </xf>
    <xf numFmtId="0" fontId="5" fillId="36" borderId="0" xfId="0" applyFont="1" applyFill="1" applyBorder="1" applyAlignment="1" applyProtection="1">
      <alignment horizontal="center"/>
      <protection locked="0"/>
    </xf>
    <xf numFmtId="3" fontId="48" fillId="34" borderId="27" xfId="0" applyNumberFormat="1" applyFont="1" applyFill="1" applyBorder="1" applyAlignment="1" applyProtection="1">
      <alignment horizontal="right" vertical="center"/>
      <protection locked="0"/>
    </xf>
    <xf numFmtId="3" fontId="48" fillId="37" borderId="27" xfId="0" applyNumberFormat="1" applyFont="1" applyFill="1" applyBorder="1" applyAlignment="1" applyProtection="1">
      <alignment horizontal="right" vertical="center"/>
      <protection locked="0"/>
    </xf>
    <xf numFmtId="16" fontId="5" fillId="33" borderId="76" xfId="0" quotePrefix="1"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3" fontId="5" fillId="0" borderId="27" xfId="0" applyNumberFormat="1" applyFont="1" applyFill="1" applyBorder="1"/>
    <xf numFmtId="3" fontId="5" fillId="0" borderId="15" xfId="0" applyNumberFormat="1" applyFont="1" applyBorder="1"/>
    <xf numFmtId="3" fontId="5" fillId="39" borderId="15" xfId="0" applyNumberFormat="1" applyFont="1" applyFill="1" applyBorder="1"/>
    <xf numFmtId="3" fontId="5" fillId="0" borderId="43" xfId="0" applyNumberFormat="1" applyFont="1" applyBorder="1"/>
    <xf numFmtId="0" fontId="5" fillId="39" borderId="0" xfId="0" applyFont="1" applyFill="1" applyAlignment="1" applyProtection="1">
      <alignment horizontal="center" vertical="center" wrapText="1"/>
      <protection locked="0"/>
    </xf>
    <xf numFmtId="0" fontId="5" fillId="36"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5" fillId="39" borderId="19" xfId="0" applyFont="1" applyFill="1" applyBorder="1" applyAlignment="1" applyProtection="1">
      <alignment vertical="center" wrapText="1"/>
      <protection locked="0"/>
    </xf>
    <xf numFmtId="3" fontId="48" fillId="33" borderId="17" xfId="0" applyNumberFormat="1" applyFont="1" applyFill="1" applyBorder="1" applyAlignment="1" applyProtection="1">
      <alignment vertical="center" wrapText="1"/>
      <protection locked="0"/>
    </xf>
    <xf numFmtId="3" fontId="48" fillId="39" borderId="15" xfId="0" applyNumberFormat="1" applyFont="1" applyFill="1" applyBorder="1" applyAlignment="1" applyProtection="1">
      <alignment horizontal="right"/>
      <protection locked="0"/>
    </xf>
    <xf numFmtId="0" fontId="5" fillId="39" borderId="0" xfId="0" applyFont="1" applyFill="1" applyAlignment="1">
      <alignment horizontal="center" vertical="center" wrapText="1"/>
    </xf>
    <xf numFmtId="3" fontId="5" fillId="39" borderId="15" xfId="0" applyNumberFormat="1" applyFont="1" applyFill="1" applyBorder="1" applyAlignment="1">
      <alignment horizontal="right"/>
    </xf>
    <xf numFmtId="3" fontId="5" fillId="0" borderId="15" xfId="0" applyNumberFormat="1" applyFont="1" applyBorder="1" applyAlignment="1">
      <alignment horizontal="right"/>
    </xf>
    <xf numFmtId="4" fontId="48" fillId="39" borderId="15" xfId="0" applyNumberFormat="1" applyFont="1" applyFill="1" applyBorder="1" applyAlignment="1">
      <alignment horizontal="right" vertical="center" wrapText="1"/>
    </xf>
    <xf numFmtId="1" fontId="48" fillId="37" borderId="15" xfId="0" applyNumberFormat="1" applyFont="1" applyFill="1" applyBorder="1" applyAlignment="1" applyProtection="1">
      <alignment horizontal="right"/>
      <protection locked="0"/>
    </xf>
    <xf numFmtId="1" fontId="48" fillId="0" borderId="27" xfId="0" applyNumberFormat="1" applyFont="1" applyFill="1" applyBorder="1" applyAlignment="1" applyProtection="1">
      <alignment horizontal="center" vertical="center"/>
      <protection locked="0"/>
    </xf>
    <xf numFmtId="1" fontId="48" fillId="37" borderId="15" xfId="0" applyNumberFormat="1" applyFont="1" applyFill="1" applyBorder="1" applyAlignment="1" applyProtection="1">
      <alignment horizontal="center" vertical="center"/>
      <protection locked="0"/>
    </xf>
    <xf numFmtId="167" fontId="5" fillId="0" borderId="27" xfId="0" applyNumberFormat="1" applyFont="1" applyBorder="1" applyAlignment="1">
      <alignment horizontal="right"/>
    </xf>
    <xf numFmtId="167" fontId="48" fillId="0" borderId="15" xfId="0" applyNumberFormat="1" applyFont="1" applyBorder="1" applyProtection="1">
      <protection locked="0"/>
    </xf>
    <xf numFmtId="167" fontId="5" fillId="0" borderId="15" xfId="0" applyNumberFormat="1" applyFont="1" applyBorder="1" applyProtection="1">
      <protection locked="0"/>
    </xf>
    <xf numFmtId="167" fontId="48" fillId="34" borderId="15" xfId="0" applyNumberFormat="1" applyFont="1" applyFill="1" applyBorder="1" applyProtection="1">
      <protection locked="0"/>
    </xf>
    <xf numFmtId="167" fontId="48" fillId="37" borderId="15" xfId="0" applyNumberFormat="1" applyFont="1" applyFill="1" applyBorder="1" applyProtection="1">
      <protection locked="0"/>
    </xf>
    <xf numFmtId="167" fontId="48" fillId="0" borderId="15" xfId="0" applyNumberFormat="1" applyFont="1" applyFill="1" applyBorder="1" applyProtection="1">
      <protection locked="0"/>
    </xf>
    <xf numFmtId="167" fontId="5" fillId="0" borderId="15" xfId="0" applyNumberFormat="1" applyFont="1" applyFill="1" applyBorder="1" applyProtection="1">
      <protection locked="0"/>
    </xf>
    <xf numFmtId="167" fontId="48" fillId="39" borderId="15" xfId="0" applyNumberFormat="1" applyFont="1" applyFill="1" applyBorder="1" applyProtection="1">
      <protection locked="0"/>
    </xf>
    <xf numFmtId="0" fontId="5" fillId="39" borderId="0" xfId="0" applyFont="1" applyFill="1" applyAlignment="1" applyProtection="1">
      <alignment horizontal="center" vertical="center"/>
      <protection locked="0"/>
    </xf>
    <xf numFmtId="0" fontId="48" fillId="0" borderId="27" xfId="0" applyFont="1" applyFill="1" applyBorder="1" applyAlignment="1" applyProtection="1">
      <alignment horizontal="right"/>
      <protection locked="0"/>
    </xf>
    <xf numFmtId="0" fontId="5" fillId="0" borderId="15" xfId="0" applyFont="1" applyFill="1" applyBorder="1" applyAlignment="1" applyProtection="1">
      <alignment horizontal="right"/>
      <protection locked="0"/>
    </xf>
    <xf numFmtId="0" fontId="48" fillId="34" borderId="15" xfId="0" applyFont="1" applyFill="1" applyBorder="1" applyAlignment="1" applyProtection="1">
      <alignment horizontal="right"/>
      <protection locked="0"/>
    </xf>
    <xf numFmtId="1" fontId="48" fillId="34" borderId="15" xfId="0" applyNumberFormat="1" applyFont="1" applyFill="1" applyBorder="1" applyAlignment="1" applyProtection="1">
      <alignment horizontal="right"/>
      <protection locked="0"/>
    </xf>
    <xf numFmtId="1" fontId="48" fillId="0" borderId="15" xfId="0" applyNumberFormat="1" applyFont="1" applyFill="1" applyBorder="1" applyAlignment="1" applyProtection="1">
      <alignment horizontal="right"/>
      <protection locked="0"/>
    </xf>
    <xf numFmtId="0" fontId="48" fillId="39" borderId="15" xfId="0" applyFont="1" applyFill="1" applyBorder="1" applyAlignment="1" applyProtection="1">
      <alignment horizontal="right"/>
      <protection locked="0"/>
    </xf>
    <xf numFmtId="3" fontId="48" fillId="39" borderId="27" xfId="0" applyNumberFormat="1" applyFont="1" applyFill="1" applyBorder="1" applyAlignment="1" applyProtection="1">
      <alignment horizontal="right"/>
      <protection locked="0"/>
    </xf>
    <xf numFmtId="4" fontId="48" fillId="39" borderId="15" xfId="0" applyNumberFormat="1" applyFont="1" applyFill="1" applyBorder="1" applyAlignment="1" applyProtection="1">
      <alignment horizontal="right"/>
      <protection locked="0"/>
    </xf>
    <xf numFmtId="0" fontId="48" fillId="33" borderId="80" xfId="0" applyFont="1" applyFill="1" applyBorder="1" applyAlignment="1" applyProtection="1">
      <alignment horizontal="center" vertical="center" wrapText="1"/>
      <protection locked="0"/>
    </xf>
    <xf numFmtId="0" fontId="5" fillId="33" borderId="36" xfId="0" applyFont="1" applyFill="1" applyBorder="1" applyAlignment="1" applyProtection="1">
      <alignment horizontal="center" vertical="center" wrapText="1"/>
      <protection locked="0"/>
    </xf>
    <xf numFmtId="0" fontId="48" fillId="0" borderId="0" xfId="0" applyFont="1" applyFill="1" applyBorder="1" applyAlignment="1">
      <alignment horizontal="center" vertical="top"/>
    </xf>
    <xf numFmtId="0" fontId="5" fillId="0" borderId="15" xfId="0" applyFont="1" applyBorder="1"/>
    <xf numFmtId="164" fontId="5" fillId="0" borderId="15" xfId="0" applyNumberFormat="1" applyFont="1" applyFill="1" applyBorder="1"/>
    <xf numFmtId="0" fontId="5" fillId="0" borderId="15" xfId="0" applyFont="1" applyBorder="1" applyAlignment="1">
      <alignment horizontal="right"/>
    </xf>
    <xf numFmtId="0" fontId="5" fillId="43" borderId="15" xfId="0" applyFont="1" applyFill="1" applyBorder="1" applyAlignment="1">
      <alignment horizontal="center" vertical="top"/>
    </xf>
    <xf numFmtId="0" fontId="5" fillId="0" borderId="0" xfId="0" applyFont="1" applyFill="1" applyBorder="1" applyAlignment="1">
      <alignment horizontal="center" vertical="top"/>
    </xf>
    <xf numFmtId="164" fontId="5" fillId="0" borderId="15" xfId="0" applyNumberFormat="1" applyFont="1" applyBorder="1"/>
    <xf numFmtId="3" fontId="5" fillId="0" borderId="0" xfId="0" applyNumberFormat="1" applyFont="1"/>
    <xf numFmtId="10" fontId="5" fillId="0" borderId="0" xfId="0" applyNumberFormat="1" applyFont="1"/>
    <xf numFmtId="0" fontId="5" fillId="0" borderId="0" xfId="0" applyFont="1" applyFill="1" applyBorder="1" applyAlignment="1">
      <alignment vertical="center"/>
    </xf>
    <xf numFmtId="0" fontId="5" fillId="40" borderId="15" xfId="0" applyFont="1" applyFill="1" applyBorder="1"/>
    <xf numFmtId="0" fontId="5" fillId="42" borderId="15" xfId="0" applyFont="1" applyFill="1" applyBorder="1"/>
    <xf numFmtId="4" fontId="48" fillId="39" borderId="15" xfId="1" applyNumberFormat="1" applyFont="1" applyFill="1" applyBorder="1" applyAlignment="1" applyProtection="1">
      <alignment horizontal="right"/>
      <protection locked="0"/>
    </xf>
    <xf numFmtId="4" fontId="48" fillId="38" borderId="15" xfId="0" applyNumberFormat="1" applyFont="1" applyFill="1" applyBorder="1" applyAlignment="1" applyProtection="1">
      <alignment horizontal="right"/>
      <protection locked="0"/>
    </xf>
    <xf numFmtId="4" fontId="48" fillId="33" borderId="36" xfId="0" applyNumberFormat="1" applyFont="1" applyFill="1" applyBorder="1" applyAlignment="1" applyProtection="1">
      <alignment vertical="center" wrapText="1"/>
      <protection locked="0"/>
    </xf>
    <xf numFmtId="4" fontId="48" fillId="33" borderId="17" xfId="0" applyNumberFormat="1" applyFont="1" applyFill="1" applyBorder="1" applyAlignment="1" applyProtection="1">
      <alignment vertical="center" wrapText="1"/>
      <protection locked="0"/>
    </xf>
    <xf numFmtId="0" fontId="48" fillId="39" borderId="15" xfId="0" applyNumberFormat="1" applyFont="1" applyFill="1" applyBorder="1" applyProtection="1">
      <protection locked="0"/>
    </xf>
    <xf numFmtId="0" fontId="48" fillId="0" borderId="0" xfId="0" applyFont="1" applyAlignment="1">
      <alignment horizontal="left" vertical="center"/>
    </xf>
    <xf numFmtId="0" fontId="5" fillId="0" borderId="0" xfId="0" applyFont="1" applyAlignment="1" applyProtection="1">
      <alignment horizontal="left" vertical="center"/>
      <protection locked="0"/>
    </xf>
    <xf numFmtId="4" fontId="48" fillId="0" borderId="27" xfId="0" applyNumberFormat="1" applyFont="1" applyFill="1" applyBorder="1" applyAlignment="1">
      <alignment horizontal="right" vertical="center"/>
    </xf>
    <xf numFmtId="4" fontId="48" fillId="33" borderId="17" xfId="0" applyNumberFormat="1"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3" fontId="48" fillId="33" borderId="17" xfId="0" applyNumberFormat="1" applyFont="1" applyFill="1" applyBorder="1" applyAlignment="1">
      <alignment horizontal="center" vertical="center" wrapText="1"/>
    </xf>
    <xf numFmtId="0" fontId="4" fillId="33" borderId="74" xfId="0" applyFont="1" applyFill="1" applyBorder="1" applyAlignment="1">
      <alignment horizontal="center" vertical="center" wrapText="1"/>
    </xf>
    <xf numFmtId="4" fontId="48" fillId="39" borderId="27" xfId="0" applyNumberFormat="1" applyFont="1" applyFill="1" applyBorder="1" applyAlignment="1">
      <alignment horizontal="right"/>
    </xf>
    <xf numFmtId="4" fontId="5" fillId="39" borderId="27" xfId="0" applyNumberFormat="1" applyFont="1" applyFill="1" applyBorder="1" applyAlignment="1">
      <alignment horizontal="right"/>
    </xf>
    <xf numFmtId="4" fontId="48" fillId="39" borderId="27" xfId="0" applyNumberFormat="1" applyFont="1" applyFill="1" applyBorder="1" applyAlignment="1">
      <alignment horizontal="right" vertical="center"/>
    </xf>
    <xf numFmtId="0" fontId="48" fillId="39" borderId="27" xfId="0" applyNumberFormat="1" applyFont="1" applyFill="1" applyBorder="1" applyAlignment="1">
      <alignment horizontal="center" vertical="center"/>
    </xf>
    <xf numFmtId="0" fontId="48" fillId="39" borderId="27" xfId="0" applyNumberFormat="1" applyFont="1" applyFill="1" applyBorder="1" applyAlignment="1">
      <alignment horizontal="center"/>
    </xf>
    <xf numFmtId="0" fontId="61" fillId="0" borderId="15" xfId="0" applyFont="1" applyFill="1" applyBorder="1" applyAlignment="1">
      <alignment horizontal="center" vertical="top"/>
    </xf>
    <xf numFmtId="0" fontId="61" fillId="44" borderId="15" xfId="0" applyFont="1" applyFill="1" applyBorder="1" applyAlignment="1">
      <alignment horizontal="center" vertical="top"/>
    </xf>
    <xf numFmtId="0" fontId="61" fillId="34" borderId="15" xfId="0" applyFont="1" applyFill="1" applyBorder="1" applyAlignment="1">
      <alignment horizontal="center" vertical="top"/>
    </xf>
    <xf numFmtId="0" fontId="61" fillId="0" borderId="43" xfId="0" applyFont="1" applyFill="1" applyBorder="1" applyAlignment="1">
      <alignment horizontal="center" vertical="top"/>
    </xf>
    <xf numFmtId="0" fontId="61" fillId="0" borderId="61" xfId="0" applyFont="1" applyFill="1" applyBorder="1" applyAlignment="1">
      <alignment horizontal="center" vertical="top"/>
    </xf>
    <xf numFmtId="0" fontId="61" fillId="0" borderId="52" xfId="0" applyFont="1" applyFill="1" applyBorder="1" applyAlignment="1">
      <alignment horizontal="center" vertical="top"/>
    </xf>
    <xf numFmtId="0" fontId="61" fillId="44" borderId="43" xfId="0" applyFont="1" applyFill="1" applyBorder="1" applyAlignment="1">
      <alignment horizontal="center" vertical="top"/>
    </xf>
    <xf numFmtId="0" fontId="61" fillId="0" borderId="27" xfId="0" applyFont="1" applyFill="1" applyBorder="1" applyAlignment="1">
      <alignment horizontal="center" vertical="top"/>
    </xf>
    <xf numFmtId="0" fontId="61" fillId="0" borderId="15" xfId="0" applyNumberFormat="1" applyFont="1" applyFill="1" applyBorder="1" applyAlignment="1">
      <alignment horizontal="center" vertical="top"/>
    </xf>
    <xf numFmtId="0" fontId="61" fillId="37" borderId="15" xfId="0" applyFont="1" applyFill="1" applyBorder="1" applyAlignment="1">
      <alignment horizontal="center" vertical="top"/>
    </xf>
    <xf numFmtId="0" fontId="61" fillId="37" borderId="61" xfId="0" applyFont="1" applyFill="1" applyBorder="1" applyAlignment="1">
      <alignment horizontal="center" vertical="top"/>
    </xf>
    <xf numFmtId="0" fontId="61" fillId="37" borderId="81" xfId="0" applyFont="1" applyFill="1" applyBorder="1" applyAlignment="1">
      <alignment horizontal="center" vertical="top"/>
    </xf>
    <xf numFmtId="4" fontId="48" fillId="33" borderId="17" xfId="0" applyNumberFormat="1"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0" fontId="48" fillId="0" borderId="15" xfId="0" applyFont="1" applyFill="1" applyBorder="1" applyAlignment="1" applyProtection="1">
      <alignment horizontal="left"/>
      <protection locked="0"/>
    </xf>
    <xf numFmtId="4" fontId="3" fillId="39" borderId="15" xfId="0" applyNumberFormat="1" applyFont="1" applyFill="1" applyBorder="1" applyAlignment="1">
      <alignment horizontal="right" vertical="top"/>
    </xf>
    <xf numFmtId="4" fontId="3" fillId="39" borderId="15" xfId="0" applyNumberFormat="1" applyFont="1" applyFill="1" applyBorder="1" applyAlignment="1">
      <alignment horizontal="right"/>
    </xf>
    <xf numFmtId="3" fontId="48" fillId="39" borderId="27" xfId="0" applyNumberFormat="1" applyFont="1" applyFill="1" applyBorder="1" applyAlignment="1" applyProtection="1">
      <alignment horizontal="center" vertical="center"/>
      <protection locked="0"/>
    </xf>
    <xf numFmtId="3" fontId="48" fillId="39" borderId="27" xfId="0" applyNumberFormat="1" applyFont="1" applyFill="1" applyBorder="1" applyAlignment="1" applyProtection="1">
      <alignment horizontal="right" vertical="center"/>
      <protection locked="0"/>
    </xf>
    <xf numFmtId="3" fontId="48" fillId="33" borderId="10" xfId="0" applyNumberFormat="1" applyFont="1" applyFill="1" applyBorder="1" applyAlignment="1" applyProtection="1">
      <alignment horizontal="center" vertical="center" wrapText="1"/>
      <protection locked="0"/>
    </xf>
    <xf numFmtId="0" fontId="48" fillId="0" borderId="27" xfId="0" applyFont="1" applyFill="1" applyBorder="1" applyAlignment="1" applyProtection="1">
      <alignment horizontal="left"/>
      <protection locked="0"/>
    </xf>
    <xf numFmtId="0" fontId="5" fillId="0" borderId="15" xfId="0" applyFont="1" applyFill="1" applyBorder="1" applyAlignment="1" applyProtection="1">
      <alignment horizontal="left"/>
      <protection locked="0"/>
    </xf>
    <xf numFmtId="3" fontId="48" fillId="0" borderId="15" xfId="51" applyNumberFormat="1" applyFont="1" applyFill="1" applyBorder="1" applyAlignment="1" applyProtection="1">
      <alignment horizontal="left"/>
      <protection locked="0"/>
    </xf>
    <xf numFmtId="3" fontId="48" fillId="0" borderId="15" xfId="0" applyNumberFormat="1" applyFont="1" applyFill="1" applyBorder="1" applyAlignment="1" applyProtection="1">
      <alignment horizontal="left"/>
      <protection locked="0"/>
    </xf>
    <xf numFmtId="3" fontId="48" fillId="34" borderId="15" xfId="0" applyNumberFormat="1" applyFont="1" applyFill="1" applyBorder="1" applyAlignment="1" applyProtection="1">
      <alignment horizontal="left"/>
      <protection locked="0"/>
    </xf>
    <xf numFmtId="3" fontId="5" fillId="0" borderId="15" xfId="0" applyNumberFormat="1" applyFont="1" applyFill="1" applyBorder="1" applyAlignment="1" applyProtection="1">
      <alignment horizontal="left"/>
      <protection locked="0"/>
    </xf>
    <xf numFmtId="0" fontId="48" fillId="34" borderId="15" xfId="0" applyFont="1" applyFill="1" applyBorder="1" applyAlignment="1" applyProtection="1">
      <alignment horizontal="left"/>
      <protection locked="0"/>
    </xf>
    <xf numFmtId="1" fontId="48" fillId="34" borderId="15" xfId="0" applyNumberFormat="1" applyFont="1" applyFill="1" applyBorder="1" applyAlignment="1" applyProtection="1">
      <alignment horizontal="left"/>
      <protection locked="0"/>
    </xf>
    <xf numFmtId="1" fontId="48" fillId="37" borderId="15" xfId="0" applyNumberFormat="1" applyFont="1" applyFill="1" applyBorder="1" applyAlignment="1" applyProtection="1">
      <alignment horizontal="left"/>
      <protection locked="0"/>
    </xf>
    <xf numFmtId="1" fontId="48" fillId="0" borderId="15" xfId="0" applyNumberFormat="1" applyFont="1" applyFill="1" applyBorder="1" applyAlignment="1" applyProtection="1">
      <alignment horizontal="left"/>
      <protection locked="0"/>
    </xf>
    <xf numFmtId="3" fontId="48" fillId="37" borderId="15" xfId="0" applyNumberFormat="1" applyFont="1" applyFill="1" applyBorder="1" applyAlignment="1" applyProtection="1">
      <alignment horizontal="left"/>
      <protection locked="0"/>
    </xf>
    <xf numFmtId="3" fontId="24" fillId="33" borderId="36" xfId="0" applyNumberFormat="1" applyFont="1" applyFill="1" applyBorder="1" applyAlignment="1">
      <alignment horizontal="center" vertical="center" wrapText="1"/>
    </xf>
    <xf numFmtId="3" fontId="41" fillId="0" borderId="10" xfId="0" applyNumberFormat="1" applyFont="1" applyBorder="1" applyAlignment="1"/>
    <xf numFmtId="3" fontId="41" fillId="0" borderId="17" xfId="0" applyNumberFormat="1" applyFont="1" applyBorder="1" applyAlignment="1"/>
    <xf numFmtId="4" fontId="24" fillId="33" borderId="11" xfId="0" applyNumberFormat="1" applyFont="1" applyFill="1" applyBorder="1" applyAlignment="1">
      <alignment horizontal="center" vertical="center" wrapText="1"/>
    </xf>
    <xf numFmtId="4" fontId="41" fillId="0" borderId="13" xfId="0" applyNumberFormat="1" applyFont="1" applyBorder="1" applyAlignment="1">
      <alignment horizontal="center" vertical="center" wrapText="1"/>
    </xf>
    <xf numFmtId="4" fontId="41" fillId="0" borderId="18" xfId="0" applyNumberFormat="1" applyFont="1" applyBorder="1" applyAlignment="1">
      <alignment wrapText="1"/>
    </xf>
    <xf numFmtId="4" fontId="24" fillId="33" borderId="36" xfId="0" applyNumberFormat="1" applyFont="1" applyFill="1" applyBorder="1" applyAlignment="1">
      <alignment horizontal="center" vertical="center" wrapText="1"/>
    </xf>
    <xf numFmtId="4" fontId="41" fillId="0" borderId="10" xfId="0" applyNumberFormat="1" applyFont="1" applyBorder="1" applyAlignment="1"/>
    <xf numFmtId="4" fontId="41" fillId="0" borderId="17" xfId="0" applyNumberFormat="1" applyFont="1" applyBorder="1" applyAlignment="1"/>
    <xf numFmtId="0" fontId="24" fillId="33" borderId="34" xfId="0" applyFont="1" applyFill="1" applyBorder="1" applyAlignment="1">
      <alignment horizontal="center"/>
    </xf>
    <xf numFmtId="0" fontId="24" fillId="33" borderId="12" xfId="0" applyFont="1" applyFill="1" applyBorder="1" applyAlignment="1">
      <alignment horizontal="center"/>
    </xf>
    <xf numFmtId="0" fontId="24" fillId="33" borderId="11" xfId="0" applyFont="1" applyFill="1" applyBorder="1" applyAlignment="1">
      <alignment horizontal="center"/>
    </xf>
    <xf numFmtId="0" fontId="24" fillId="33" borderId="37" xfId="0" applyFont="1" applyFill="1" applyBorder="1" applyAlignment="1">
      <alignment horizontal="center" vertical="center" wrapText="1"/>
    </xf>
    <xf numFmtId="0" fontId="24" fillId="33" borderId="14"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4" fillId="33" borderId="43"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4" fillId="33" borderId="41" xfId="0" applyFont="1" applyFill="1" applyBorder="1" applyAlignment="1">
      <alignment horizontal="center" vertical="center" wrapText="1"/>
    </xf>
    <xf numFmtId="4" fontId="24" fillId="0" borderId="43" xfId="0" applyNumberFormat="1" applyFont="1" applyFill="1" applyBorder="1" applyAlignment="1">
      <alignment horizontal="right"/>
    </xf>
    <xf numFmtId="4" fontId="24" fillId="0" borderId="52" xfId="0" applyNumberFormat="1" applyFont="1" applyFill="1" applyBorder="1" applyAlignment="1">
      <alignment horizontal="right"/>
    </xf>
    <xf numFmtId="4" fontId="24" fillId="0" borderId="27" xfId="0" applyNumberFormat="1" applyFont="1" applyFill="1" applyBorder="1" applyAlignment="1">
      <alignment horizontal="right"/>
    </xf>
    <xf numFmtId="1" fontId="24" fillId="0" borderId="43" xfId="0" applyNumberFormat="1" applyFont="1" applyFill="1" applyBorder="1" applyAlignment="1">
      <alignment horizontal="right"/>
    </xf>
    <xf numFmtId="1" fontId="24" fillId="0" borderId="52" xfId="0" applyNumberFormat="1" applyFont="1" applyFill="1" applyBorder="1" applyAlignment="1">
      <alignment horizontal="right"/>
    </xf>
    <xf numFmtId="1" fontId="24" fillId="0" borderId="27" xfId="0" applyNumberFormat="1" applyFont="1" applyFill="1" applyBorder="1" applyAlignment="1">
      <alignment horizontal="right"/>
    </xf>
    <xf numFmtId="1" fontId="24" fillId="33" borderId="36" xfId="0" applyNumberFormat="1" applyFont="1" applyFill="1" applyBorder="1" applyAlignment="1">
      <alignment horizontal="center" vertical="center" wrapText="1"/>
    </xf>
    <xf numFmtId="1" fontId="41" fillId="0" borderId="10" xfId="0" applyNumberFormat="1" applyFont="1" applyBorder="1" applyAlignment="1"/>
    <xf numFmtId="1" fontId="41" fillId="0" borderId="17" xfId="0" applyNumberFormat="1" applyFont="1" applyBorder="1" applyAlignment="1"/>
    <xf numFmtId="0" fontId="24" fillId="0" borderId="57" xfId="0" applyFont="1" applyFill="1" applyBorder="1" applyAlignment="1">
      <alignment horizontal="right" vertical="center"/>
    </xf>
    <xf numFmtId="0" fontId="24" fillId="0" borderId="58" xfId="0" applyFont="1" applyFill="1" applyBorder="1" applyAlignment="1">
      <alignment horizontal="right" vertical="center"/>
    </xf>
    <xf numFmtId="0" fontId="24" fillId="0" borderId="55" xfId="0" applyFont="1" applyFill="1" applyBorder="1" applyAlignment="1">
      <alignment horizontal="right" vertical="center"/>
    </xf>
    <xf numFmtId="0" fontId="24" fillId="0" borderId="56" xfId="0" applyFont="1" applyFill="1" applyBorder="1" applyAlignment="1">
      <alignment horizontal="right" vertical="center"/>
    </xf>
    <xf numFmtId="0" fontId="24" fillId="0" borderId="28" xfId="0" applyFont="1" applyFill="1" applyBorder="1" applyAlignment="1">
      <alignment horizontal="right" vertical="center"/>
    </xf>
    <xf numFmtId="0" fontId="24" fillId="0" borderId="24" xfId="0" applyFont="1" applyFill="1" applyBorder="1" applyAlignment="1">
      <alignment horizontal="right" vertical="center"/>
    </xf>
    <xf numFmtId="0" fontId="24" fillId="33" borderId="36" xfId="0" applyFont="1" applyFill="1" applyBorder="1" applyAlignment="1">
      <alignment horizontal="center" vertical="center" wrapText="1"/>
    </xf>
    <xf numFmtId="0" fontId="41" fillId="0" borderId="10" xfId="0" applyFont="1" applyBorder="1" applyAlignment="1">
      <alignment horizontal="center"/>
    </xf>
    <xf numFmtId="0" fontId="41" fillId="0" borderId="17" xfId="0" applyFont="1" applyBorder="1" applyAlignment="1">
      <alignment horizontal="center"/>
    </xf>
    <xf numFmtId="3" fontId="24" fillId="0" borderId="43" xfId="0" applyNumberFormat="1" applyFont="1" applyFill="1" applyBorder="1" applyAlignment="1">
      <alignment horizontal="right" vertical="center"/>
    </xf>
    <xf numFmtId="3" fontId="24" fillId="0" borderId="52" xfId="0" applyNumberFormat="1" applyFont="1" applyFill="1" applyBorder="1" applyAlignment="1">
      <alignment horizontal="right" vertical="center"/>
    </xf>
    <xf numFmtId="3" fontId="24" fillId="0" borderId="27" xfId="0" applyNumberFormat="1" applyFont="1" applyFill="1" applyBorder="1" applyAlignment="1">
      <alignment horizontal="right" vertical="center"/>
    </xf>
    <xf numFmtId="4" fontId="24" fillId="0" borderId="43" xfId="0" applyNumberFormat="1" applyFont="1" applyFill="1" applyBorder="1" applyAlignment="1">
      <alignment horizontal="right" vertical="center"/>
    </xf>
    <xf numFmtId="4" fontId="24" fillId="0" borderId="52" xfId="0" applyNumberFormat="1" applyFont="1" applyFill="1" applyBorder="1" applyAlignment="1">
      <alignment horizontal="right" vertical="center"/>
    </xf>
    <xf numFmtId="4" fontId="24" fillId="0" borderId="27" xfId="0" applyNumberFormat="1" applyFont="1" applyFill="1" applyBorder="1" applyAlignment="1">
      <alignment horizontal="right" vertical="center"/>
    </xf>
    <xf numFmtId="0" fontId="24" fillId="0" borderId="53" xfId="0" applyFont="1" applyFill="1" applyBorder="1" applyAlignment="1">
      <alignment horizontal="center" vertical="center" wrapText="1"/>
    </xf>
    <xf numFmtId="0" fontId="24" fillId="0" borderId="16"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4" xfId="0" applyFont="1" applyFill="1" applyBorder="1" applyAlignment="1">
      <alignment horizontal="center" vertical="center"/>
    </xf>
    <xf numFmtId="0" fontId="24" fillId="33" borderId="36" xfId="0" applyNumberFormat="1" applyFont="1" applyFill="1" applyBorder="1" applyAlignment="1">
      <alignment horizontal="center" vertical="center" wrapText="1"/>
    </xf>
    <xf numFmtId="0" fontId="41" fillId="0" borderId="10" xfId="0" applyNumberFormat="1" applyFont="1" applyBorder="1" applyAlignment="1">
      <alignment horizontal="center"/>
    </xf>
    <xf numFmtId="0" fontId="41" fillId="0" borderId="17" xfId="0" applyNumberFormat="1" applyFont="1" applyBorder="1" applyAlignment="1">
      <alignment horizontal="center"/>
    </xf>
    <xf numFmtId="4" fontId="41" fillId="0" borderId="10" xfId="0" applyNumberFormat="1" applyFont="1" applyBorder="1" applyAlignment="1">
      <alignment horizontal="center"/>
    </xf>
    <xf numFmtId="4" fontId="41" fillId="0" borderId="17" xfId="0" applyNumberFormat="1" applyFont="1" applyBorder="1" applyAlignment="1">
      <alignment horizontal="center"/>
    </xf>
    <xf numFmtId="0" fontId="41" fillId="0" borderId="10" xfId="0" applyFont="1" applyBorder="1" applyAlignment="1"/>
    <xf numFmtId="0" fontId="41" fillId="0" borderId="17" xfId="0" applyFont="1" applyBorder="1" applyAlignment="1"/>
    <xf numFmtId="0" fontId="6" fillId="33" borderId="36" xfId="0" applyFont="1" applyFill="1" applyBorder="1" applyAlignment="1">
      <alignment horizontal="center" vertical="center" wrapText="1"/>
    </xf>
    <xf numFmtId="0" fontId="6" fillId="0" borderId="10" xfId="0" applyFont="1" applyBorder="1" applyAlignment="1">
      <alignment horizontal="center"/>
    </xf>
    <xf numFmtId="0" fontId="6" fillId="0" borderId="17" xfId="0" applyFont="1" applyBorder="1" applyAlignment="1">
      <alignment horizont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3" fontId="6" fillId="33" borderId="36" xfId="0" applyNumberFormat="1" applyFont="1" applyFill="1" applyBorder="1" applyAlignment="1">
      <alignment horizontal="center" vertical="center" wrapText="1"/>
    </xf>
    <xf numFmtId="3" fontId="6" fillId="0" borderId="10" xfId="0" applyNumberFormat="1" applyFont="1" applyBorder="1" applyAlignment="1">
      <alignment horizontal="center" vertical="center"/>
    </xf>
    <xf numFmtId="3" fontId="6" fillId="0" borderId="17" xfId="0" applyNumberFormat="1" applyFont="1" applyBorder="1" applyAlignment="1">
      <alignment horizontal="center" vertical="center"/>
    </xf>
    <xf numFmtId="4" fontId="6" fillId="33" borderId="11" xfId="0" applyNumberFormat="1" applyFont="1" applyFill="1" applyBorder="1" applyAlignment="1">
      <alignment horizontal="center" vertical="center" wrapText="1"/>
    </xf>
    <xf numFmtId="4" fontId="6" fillId="0" borderId="13" xfId="0" applyNumberFormat="1" applyFont="1" applyBorder="1" applyAlignment="1">
      <alignment horizontal="center" vertical="center" wrapText="1"/>
    </xf>
    <xf numFmtId="4" fontId="6" fillId="0" borderId="18" xfId="0" applyNumberFormat="1" applyFont="1" applyBorder="1" applyAlignment="1">
      <alignment wrapText="1"/>
    </xf>
    <xf numFmtId="4" fontId="6" fillId="33" borderId="36" xfId="0" applyNumberFormat="1" applyFont="1" applyFill="1" applyBorder="1" applyAlignment="1">
      <alignment horizontal="center" vertical="center" wrapText="1"/>
    </xf>
    <xf numFmtId="4" fontId="6" fillId="0" borderId="10" xfId="0" applyNumberFormat="1" applyFont="1" applyBorder="1" applyAlignment="1"/>
    <xf numFmtId="4" fontId="6" fillId="0" borderId="17" xfId="0" applyNumberFormat="1" applyFont="1" applyBorder="1" applyAlignment="1"/>
    <xf numFmtId="0" fontId="6" fillId="33" borderId="34" xfId="0" applyFont="1" applyFill="1" applyBorder="1" applyAlignment="1">
      <alignment horizontal="center"/>
    </xf>
    <xf numFmtId="0" fontId="6" fillId="33" borderId="12" xfId="0" applyFont="1" applyFill="1" applyBorder="1" applyAlignment="1">
      <alignment horizontal="center"/>
    </xf>
    <xf numFmtId="0" fontId="6" fillId="33" borderId="11" xfId="0" applyFont="1" applyFill="1" applyBorder="1" applyAlignment="1">
      <alignment horizontal="center"/>
    </xf>
    <xf numFmtId="0" fontId="6" fillId="33" borderId="3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41" xfId="0" applyFont="1" applyFill="1" applyBorder="1" applyAlignment="1">
      <alignment horizontal="center" vertical="center" wrapText="1"/>
    </xf>
    <xf numFmtId="3" fontId="48" fillId="0" borderId="43" xfId="0" applyNumberFormat="1" applyFont="1" applyFill="1" applyBorder="1" applyAlignment="1">
      <alignment horizontal="center" vertical="center"/>
    </xf>
    <xf numFmtId="3" fontId="48" fillId="0" borderId="52" xfId="0" applyNumberFormat="1" applyFont="1" applyFill="1" applyBorder="1" applyAlignment="1">
      <alignment horizontal="center" vertical="center"/>
    </xf>
    <xf numFmtId="3" fontId="48" fillId="0" borderId="27" xfId="0" applyNumberFormat="1" applyFont="1" applyFill="1" applyBorder="1" applyAlignment="1">
      <alignment horizontal="center" vertical="center"/>
    </xf>
    <xf numFmtId="4" fontId="48" fillId="0" borderId="43" xfId="0" applyNumberFormat="1" applyFont="1" applyFill="1" applyBorder="1" applyAlignment="1">
      <alignment horizontal="right" vertical="center"/>
    </xf>
    <xf numFmtId="4" fontId="48" fillId="0" borderId="52" xfId="0" applyNumberFormat="1" applyFont="1" applyFill="1" applyBorder="1" applyAlignment="1">
      <alignment horizontal="right" vertical="center"/>
    </xf>
    <xf numFmtId="4" fontId="48" fillId="0" borderId="27" xfId="0" applyNumberFormat="1" applyFont="1" applyFill="1" applyBorder="1" applyAlignment="1">
      <alignment horizontal="right" vertical="center"/>
    </xf>
    <xf numFmtId="0" fontId="48" fillId="0" borderId="38" xfId="0" applyFont="1" applyFill="1" applyBorder="1" applyAlignment="1">
      <alignment horizontal="center"/>
    </xf>
    <xf numFmtId="0" fontId="48" fillId="0" borderId="25" xfId="0" applyFont="1" applyFill="1" applyBorder="1" applyAlignment="1">
      <alignment horizontal="center"/>
    </xf>
    <xf numFmtId="0" fontId="48" fillId="0" borderId="57" xfId="0" applyFont="1" applyFill="1" applyBorder="1" applyAlignment="1">
      <alignment horizontal="center" vertical="center" wrapText="1"/>
    </xf>
    <xf numFmtId="0" fontId="48" fillId="0" borderId="58" xfId="0" applyFont="1" applyFill="1" applyBorder="1" applyAlignment="1">
      <alignment horizontal="center" vertical="center"/>
    </xf>
    <xf numFmtId="0" fontId="48" fillId="0" borderId="55" xfId="0" applyFont="1" applyFill="1" applyBorder="1" applyAlignment="1">
      <alignment horizontal="center" vertical="center"/>
    </xf>
    <xf numFmtId="0" fontId="48" fillId="0" borderId="56" xfId="0" applyFont="1" applyFill="1" applyBorder="1" applyAlignment="1">
      <alignment horizontal="center" vertical="center"/>
    </xf>
    <xf numFmtId="0" fontId="48" fillId="0" borderId="28" xfId="0" applyFont="1" applyFill="1" applyBorder="1" applyAlignment="1">
      <alignment horizontal="center" vertical="center"/>
    </xf>
    <xf numFmtId="0" fontId="48" fillId="0" borderId="24" xfId="0" applyFont="1" applyFill="1" applyBorder="1" applyAlignment="1">
      <alignment horizontal="center" vertical="center"/>
    </xf>
    <xf numFmtId="3" fontId="48" fillId="0" borderId="28" xfId="0" applyNumberFormat="1" applyFont="1" applyFill="1" applyBorder="1" applyAlignment="1">
      <alignment horizontal="center" vertical="top"/>
    </xf>
    <xf numFmtId="3" fontId="48" fillId="0" borderId="26" xfId="0" applyNumberFormat="1" applyFont="1" applyFill="1" applyBorder="1" applyAlignment="1">
      <alignment horizontal="center" vertical="top"/>
    </xf>
    <xf numFmtId="3" fontId="48" fillId="0" borderId="24" xfId="0" applyNumberFormat="1" applyFont="1" applyFill="1" applyBorder="1" applyAlignment="1">
      <alignment horizontal="center" vertical="top"/>
    </xf>
    <xf numFmtId="0" fontId="48" fillId="33" borderId="36" xfId="0" applyFont="1" applyFill="1" applyBorder="1" applyAlignment="1">
      <alignment horizontal="center" vertical="center" wrapText="1"/>
    </xf>
    <xf numFmtId="0" fontId="48" fillId="0" borderId="10" xfId="0" applyFont="1" applyBorder="1" applyAlignment="1">
      <alignment horizontal="center"/>
    </xf>
    <xf numFmtId="0" fontId="48" fillId="0" borderId="17" xfId="0" applyFont="1" applyBorder="1" applyAlignment="1">
      <alignment horizontal="center"/>
    </xf>
    <xf numFmtId="0" fontId="48" fillId="0" borderId="10" xfId="0" applyFont="1" applyBorder="1" applyAlignment="1">
      <alignment horizontal="center" vertical="center"/>
    </xf>
    <xf numFmtId="0" fontId="48" fillId="0" borderId="17" xfId="0" applyFont="1" applyBorder="1" applyAlignment="1">
      <alignment horizontal="center" vertical="center"/>
    </xf>
    <xf numFmtId="3" fontId="48" fillId="33" borderId="36" xfId="0" applyNumberFormat="1" applyFont="1" applyFill="1" applyBorder="1" applyAlignment="1">
      <alignment horizontal="center" vertical="center" wrapText="1"/>
    </xf>
    <xf numFmtId="3" fontId="48" fillId="0" borderId="10" xfId="0" applyNumberFormat="1" applyFont="1" applyBorder="1" applyAlignment="1">
      <alignment horizontal="center" vertical="center"/>
    </xf>
    <xf numFmtId="3" fontId="48" fillId="0" borderId="17" xfId="0" applyNumberFormat="1" applyFont="1" applyBorder="1" applyAlignment="1">
      <alignment horizontal="center" vertical="center"/>
    </xf>
    <xf numFmtId="4" fontId="48" fillId="33" borderId="51" xfId="0" applyNumberFormat="1" applyFont="1" applyFill="1" applyBorder="1" applyAlignment="1">
      <alignment horizontal="center" vertical="center" wrapText="1"/>
    </xf>
    <xf numFmtId="4" fontId="48" fillId="0" borderId="52" xfId="0" applyNumberFormat="1" applyFont="1" applyBorder="1" applyAlignment="1">
      <alignment horizontal="center" vertical="center" wrapText="1"/>
    </xf>
    <xf numFmtId="4" fontId="48" fillId="0" borderId="46" xfId="0" applyNumberFormat="1" applyFont="1" applyBorder="1" applyAlignment="1"/>
    <xf numFmtId="0" fontId="48" fillId="33" borderId="31" xfId="0" applyFont="1" applyFill="1" applyBorder="1" applyAlignment="1">
      <alignment horizontal="center" wrapText="1"/>
    </xf>
    <xf numFmtId="0" fontId="48" fillId="33" borderId="32" xfId="0" applyFont="1" applyFill="1" applyBorder="1" applyAlignment="1">
      <alignment horizontal="center" wrapText="1"/>
    </xf>
    <xf numFmtId="0" fontId="48" fillId="33" borderId="33" xfId="0" applyFont="1" applyFill="1" applyBorder="1" applyAlignment="1">
      <alignment horizontal="center" wrapText="1"/>
    </xf>
    <xf numFmtId="3" fontId="48" fillId="33" borderId="34" xfId="0" applyNumberFormat="1" applyFont="1" applyFill="1" applyBorder="1" applyAlignment="1">
      <alignment horizontal="center"/>
    </xf>
    <xf numFmtId="0" fontId="48" fillId="33" borderId="12" xfId="0" applyFont="1" applyFill="1" applyBorder="1" applyAlignment="1">
      <alignment horizontal="center"/>
    </xf>
    <xf numFmtId="3" fontId="48" fillId="33" borderId="12" xfId="0" applyNumberFormat="1" applyFont="1" applyFill="1" applyBorder="1" applyAlignment="1">
      <alignment horizontal="center"/>
    </xf>
    <xf numFmtId="0" fontId="48" fillId="33" borderId="11" xfId="0" applyFont="1" applyFill="1" applyBorder="1" applyAlignment="1">
      <alignment horizontal="center"/>
    </xf>
    <xf numFmtId="3" fontId="48" fillId="33" borderId="37" xfId="0" applyNumberFormat="1" applyFont="1" applyFill="1" applyBorder="1" applyAlignment="1">
      <alignment horizontal="center" vertical="center" wrapText="1"/>
    </xf>
    <xf numFmtId="0" fontId="48" fillId="33" borderId="14" xfId="0" applyFont="1" applyFill="1" applyBorder="1" applyAlignment="1">
      <alignment horizontal="center" vertical="center" wrapText="1"/>
    </xf>
    <xf numFmtId="3" fontId="48" fillId="33" borderId="15" xfId="0" applyNumberFormat="1" applyFont="1" applyFill="1" applyBorder="1" applyAlignment="1">
      <alignment horizontal="center" vertical="center" wrapText="1"/>
    </xf>
    <xf numFmtId="0" fontId="48" fillId="33" borderId="43" xfId="0" applyFont="1" applyFill="1" applyBorder="1" applyAlignment="1">
      <alignment horizontal="center" vertical="center" wrapText="1"/>
    </xf>
    <xf numFmtId="3" fontId="48" fillId="33" borderId="16" xfId="0" applyNumberFormat="1" applyFont="1" applyFill="1" applyBorder="1" applyAlignment="1">
      <alignment horizontal="center" vertical="center" wrapText="1"/>
    </xf>
    <xf numFmtId="0" fontId="48" fillId="33" borderId="41" xfId="0" applyFont="1" applyFill="1" applyBorder="1" applyAlignment="1">
      <alignment horizontal="center" vertical="center" wrapText="1"/>
    </xf>
    <xf numFmtId="4" fontId="48" fillId="33" borderId="12" xfId="0" applyNumberFormat="1" applyFont="1" applyFill="1" applyBorder="1" applyAlignment="1">
      <alignment horizontal="center" vertical="center" wrapText="1"/>
    </xf>
    <xf numFmtId="4" fontId="48" fillId="0" borderId="0" xfId="0" applyNumberFormat="1" applyFont="1" applyBorder="1" applyAlignment="1">
      <alignment horizontal="center" vertical="center" wrapText="1"/>
    </xf>
    <xf numFmtId="4" fontId="48" fillId="0" borderId="19" xfId="0" applyNumberFormat="1" applyFont="1" applyBorder="1" applyAlignment="1">
      <alignment wrapText="1"/>
    </xf>
    <xf numFmtId="4" fontId="48" fillId="33" borderId="36" xfId="0" applyNumberFormat="1" applyFont="1" applyFill="1" applyBorder="1" applyAlignment="1">
      <alignment horizontal="center" vertical="center" wrapText="1"/>
    </xf>
    <xf numFmtId="4" fontId="48" fillId="0" borderId="10" xfId="0" applyNumberFormat="1" applyFont="1" applyBorder="1" applyAlignment="1"/>
    <xf numFmtId="4" fontId="48" fillId="0" borderId="17" xfId="0" applyNumberFormat="1" applyFont="1" applyBorder="1" applyAlignment="1"/>
    <xf numFmtId="0" fontId="48" fillId="33" borderId="51" xfId="0" applyFont="1" applyFill="1" applyBorder="1" applyAlignment="1">
      <alignment horizontal="center" vertical="center" wrapText="1"/>
    </xf>
    <xf numFmtId="0" fontId="48" fillId="0" borderId="52" xfId="0" applyFont="1" applyBorder="1" applyAlignment="1">
      <alignment horizontal="center" vertical="center" wrapText="1"/>
    </xf>
    <xf numFmtId="0" fontId="48" fillId="0" borderId="46" xfId="0" applyFont="1" applyBorder="1" applyAlignment="1"/>
    <xf numFmtId="0" fontId="48" fillId="33" borderId="11" xfId="0" applyFont="1" applyFill="1" applyBorder="1" applyAlignment="1">
      <alignment horizontal="center" vertical="center" wrapText="1"/>
    </xf>
    <xf numFmtId="0" fontId="48" fillId="0" borderId="13" xfId="0" applyFont="1" applyBorder="1" applyAlignment="1">
      <alignment horizontal="center" vertical="center" wrapText="1"/>
    </xf>
    <xf numFmtId="0" fontId="48" fillId="0" borderId="18" xfId="0" applyFont="1" applyBorder="1" applyAlignment="1">
      <alignment wrapText="1"/>
    </xf>
    <xf numFmtId="4" fontId="48" fillId="33" borderId="49" xfId="0" applyNumberFormat="1" applyFont="1" applyFill="1" applyBorder="1" applyAlignment="1">
      <alignment horizontal="center" vertical="center" wrapText="1"/>
    </xf>
    <xf numFmtId="4" fontId="48" fillId="0" borderId="50" xfId="0" applyNumberFormat="1" applyFont="1" applyBorder="1" applyAlignment="1">
      <alignment horizontal="center" vertical="center" wrapText="1"/>
    </xf>
    <xf numFmtId="4" fontId="48" fillId="0" borderId="45" xfId="0" applyNumberFormat="1" applyFont="1" applyBorder="1" applyAlignment="1">
      <alignment wrapText="1"/>
    </xf>
    <xf numFmtId="4" fontId="38" fillId="33" borderId="51" xfId="0" applyNumberFormat="1" applyFont="1" applyFill="1" applyBorder="1" applyAlignment="1">
      <alignment horizontal="center" vertical="center" wrapText="1"/>
    </xf>
    <xf numFmtId="3" fontId="48" fillId="0" borderId="57" xfId="0" applyNumberFormat="1" applyFont="1" applyFill="1" applyBorder="1" applyAlignment="1">
      <alignment horizontal="center" vertical="center" wrapText="1"/>
    </xf>
    <xf numFmtId="3" fontId="48" fillId="0" borderId="55" xfId="0" applyNumberFormat="1" applyFont="1" applyFill="1" applyBorder="1" applyAlignment="1">
      <alignment horizontal="center" vertical="center"/>
    </xf>
    <xf numFmtId="3" fontId="48" fillId="0" borderId="28" xfId="0" applyNumberFormat="1" applyFont="1" applyFill="1" applyBorder="1" applyAlignment="1">
      <alignment horizontal="center" vertical="center"/>
    </xf>
    <xf numFmtId="3" fontId="48" fillId="0" borderId="53" xfId="0" applyNumberFormat="1" applyFont="1" applyFill="1" applyBorder="1" applyAlignment="1">
      <alignment horizontal="center" vertical="top"/>
    </xf>
    <xf numFmtId="3" fontId="48" fillId="0" borderId="54" xfId="0" applyNumberFormat="1" applyFont="1" applyFill="1" applyBorder="1" applyAlignment="1">
      <alignment horizontal="center" vertical="top"/>
    </xf>
    <xf numFmtId="3" fontId="48" fillId="0" borderId="16" xfId="0" applyNumberFormat="1" applyFont="1" applyFill="1" applyBorder="1" applyAlignment="1">
      <alignment horizontal="center" vertical="top"/>
    </xf>
    <xf numFmtId="3" fontId="48" fillId="0" borderId="55" xfId="0" applyNumberFormat="1" applyFont="1" applyFill="1" applyBorder="1" applyAlignment="1">
      <alignment horizontal="center" vertical="top"/>
    </xf>
    <xf numFmtId="3" fontId="48" fillId="0" borderId="0" xfId="0" applyNumberFormat="1" applyFont="1" applyFill="1" applyBorder="1" applyAlignment="1">
      <alignment horizontal="center" vertical="top"/>
    </xf>
    <xf numFmtId="3" fontId="48" fillId="0" borderId="56" xfId="0" applyNumberFormat="1" applyFont="1" applyFill="1" applyBorder="1" applyAlignment="1">
      <alignment horizontal="center" vertical="top"/>
    </xf>
    <xf numFmtId="4" fontId="48" fillId="33" borderId="50" xfId="0" applyNumberFormat="1" applyFont="1" applyFill="1" applyBorder="1" applyAlignment="1">
      <alignment horizontal="center" vertical="center" wrapText="1"/>
    </xf>
    <xf numFmtId="4" fontId="48" fillId="33" borderId="45" xfId="0" applyNumberFormat="1" applyFont="1" applyFill="1" applyBorder="1" applyAlignment="1">
      <alignment horizontal="center" vertical="center" wrapText="1"/>
    </xf>
    <xf numFmtId="4" fontId="48" fillId="33" borderId="52" xfId="0" applyNumberFormat="1" applyFont="1" applyFill="1" applyBorder="1" applyAlignment="1">
      <alignment horizontal="center" vertical="center" wrapText="1"/>
    </xf>
    <xf numFmtId="4" fontId="48" fillId="33" borderId="46" xfId="0" applyNumberFormat="1" applyFont="1" applyFill="1" applyBorder="1" applyAlignment="1">
      <alignment horizontal="center" vertical="center" wrapText="1"/>
    </xf>
    <xf numFmtId="4" fontId="38" fillId="33" borderId="52" xfId="0" applyNumberFormat="1" applyFont="1" applyFill="1" applyBorder="1" applyAlignment="1">
      <alignment horizontal="center" vertical="center" wrapText="1"/>
    </xf>
    <xf numFmtId="4" fontId="38" fillId="33" borderId="46" xfId="0" applyNumberFormat="1"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7" xfId="0" applyFont="1" applyFill="1" applyBorder="1" applyAlignment="1">
      <alignment horizontal="center" vertical="center" wrapText="1"/>
    </xf>
    <xf numFmtId="4" fontId="48" fillId="33" borderId="10" xfId="0" applyNumberFormat="1" applyFont="1" applyFill="1" applyBorder="1" applyAlignment="1">
      <alignment horizontal="center" vertical="center" wrapText="1"/>
    </xf>
    <xf numFmtId="4" fontId="48" fillId="33" borderId="17" xfId="0" applyNumberFormat="1" applyFont="1" applyFill="1" applyBorder="1" applyAlignment="1">
      <alignment horizontal="center" vertical="center" wrapText="1"/>
    </xf>
    <xf numFmtId="0" fontId="48" fillId="33" borderId="62" xfId="0" applyFont="1" applyFill="1" applyBorder="1" applyAlignment="1">
      <alignment horizontal="center" vertical="center" wrapText="1"/>
    </xf>
    <xf numFmtId="0" fontId="48" fillId="33" borderId="63" xfId="0" applyFont="1" applyFill="1" applyBorder="1" applyAlignment="1">
      <alignment horizontal="center" vertical="center" wrapText="1"/>
    </xf>
    <xf numFmtId="0" fontId="48" fillId="33" borderId="47" xfId="0" applyFont="1" applyFill="1" applyBorder="1" applyAlignment="1">
      <alignment horizontal="center" vertical="center" wrapText="1"/>
    </xf>
    <xf numFmtId="0" fontId="48" fillId="33" borderId="52" xfId="0" applyFont="1" applyFill="1" applyBorder="1" applyAlignment="1">
      <alignment horizontal="center" vertical="center" wrapText="1"/>
    </xf>
    <xf numFmtId="0" fontId="48" fillId="33" borderId="46" xfId="0" applyFont="1" applyFill="1" applyBorder="1" applyAlignment="1">
      <alignment horizontal="center" vertical="center" wrapText="1"/>
    </xf>
    <xf numFmtId="3" fontId="48" fillId="0" borderId="53" xfId="0" applyNumberFormat="1" applyFont="1" applyFill="1" applyBorder="1" applyAlignment="1">
      <alignment horizontal="center" vertical="center" wrapText="1"/>
    </xf>
    <xf numFmtId="0" fontId="48" fillId="0" borderId="16" xfId="0" applyFont="1" applyFill="1" applyBorder="1" applyAlignment="1">
      <alignment horizontal="right" vertical="center" wrapText="1"/>
    </xf>
    <xf numFmtId="3" fontId="48" fillId="0" borderId="55" xfId="0" applyNumberFormat="1" applyFont="1" applyFill="1" applyBorder="1" applyAlignment="1">
      <alignment horizontal="center" vertical="center" wrapText="1"/>
    </xf>
    <xf numFmtId="0" fontId="48" fillId="0" borderId="56" xfId="0" applyFont="1" applyFill="1" applyBorder="1" applyAlignment="1">
      <alignment horizontal="right" vertical="center" wrapText="1"/>
    </xf>
    <xf numFmtId="3" fontId="48" fillId="0" borderId="28" xfId="0" applyNumberFormat="1" applyFont="1" applyFill="1" applyBorder="1" applyAlignment="1">
      <alignment horizontal="center" vertical="center" wrapText="1"/>
    </xf>
    <xf numFmtId="0" fontId="48" fillId="0" borderId="24" xfId="0" applyFont="1" applyFill="1" applyBorder="1" applyAlignment="1">
      <alignment horizontal="right" vertical="center" wrapText="1"/>
    </xf>
    <xf numFmtId="4" fontId="48" fillId="0" borderId="50" xfId="0" applyNumberFormat="1" applyFont="1" applyBorder="1" applyAlignment="1">
      <alignment wrapText="1"/>
    </xf>
    <xf numFmtId="0" fontId="48" fillId="0" borderId="46" xfId="0" applyFont="1" applyBorder="1" applyAlignment="1">
      <alignment wrapText="1"/>
    </xf>
    <xf numFmtId="0" fontId="48" fillId="33" borderId="37" xfId="0" applyFont="1" applyFill="1" applyBorder="1" applyAlignment="1">
      <alignment horizontal="center" vertical="center" wrapText="1"/>
    </xf>
    <xf numFmtId="4" fontId="48" fillId="33" borderId="14" xfId="0" applyNumberFormat="1" applyFont="1" applyFill="1" applyBorder="1" applyAlignment="1">
      <alignment horizontal="center" vertical="center" wrapText="1"/>
    </xf>
    <xf numFmtId="0" fontId="48" fillId="33" borderId="15" xfId="0" applyFont="1" applyFill="1" applyBorder="1" applyAlignment="1">
      <alignment horizontal="center" vertical="center" wrapText="1"/>
    </xf>
    <xf numFmtId="4" fontId="48" fillId="33" borderId="43" xfId="0" applyNumberFormat="1" applyFont="1" applyFill="1" applyBorder="1" applyAlignment="1">
      <alignment horizontal="center" vertical="center" wrapText="1"/>
    </xf>
    <xf numFmtId="0" fontId="48" fillId="33" borderId="16" xfId="0" applyFont="1" applyFill="1" applyBorder="1" applyAlignment="1">
      <alignment horizontal="center" vertical="center" wrapText="1"/>
    </xf>
    <xf numFmtId="4" fontId="48" fillId="33" borderId="41" xfId="0" applyNumberFormat="1" applyFont="1" applyFill="1" applyBorder="1" applyAlignment="1">
      <alignment horizontal="center" vertical="center" wrapText="1"/>
    </xf>
    <xf numFmtId="4" fontId="48" fillId="0" borderId="52" xfId="0" applyNumberFormat="1" applyFont="1" applyBorder="1" applyAlignment="1"/>
    <xf numFmtId="0" fontId="48" fillId="0" borderId="52" xfId="0" applyFont="1" applyBorder="1" applyAlignment="1"/>
    <xf numFmtId="0" fontId="48" fillId="0" borderId="13" xfId="0" applyFont="1" applyBorder="1" applyAlignment="1">
      <alignment wrapText="1"/>
    </xf>
    <xf numFmtId="0" fontId="48" fillId="33" borderId="34" xfId="0" applyFont="1" applyFill="1" applyBorder="1" applyAlignment="1">
      <alignment horizontal="center"/>
    </xf>
    <xf numFmtId="4" fontId="48" fillId="33" borderId="12" xfId="0" applyNumberFormat="1" applyFont="1" applyFill="1" applyBorder="1" applyAlignment="1">
      <alignment horizontal="center"/>
    </xf>
    <xf numFmtId="4" fontId="48" fillId="33" borderId="11" xfId="0" applyNumberFormat="1" applyFont="1" applyFill="1" applyBorder="1" applyAlignment="1">
      <alignment horizontal="center"/>
    </xf>
    <xf numFmtId="170" fontId="48" fillId="33" borderId="36" xfId="0" applyNumberFormat="1" applyFont="1" applyFill="1" applyBorder="1" applyAlignment="1">
      <alignment horizontal="center" vertical="center" wrapText="1"/>
    </xf>
    <xf numFmtId="170" fontId="48" fillId="33" borderId="10" xfId="0" applyNumberFormat="1" applyFont="1" applyFill="1" applyBorder="1" applyAlignment="1">
      <alignment horizontal="center" vertical="center" wrapText="1"/>
    </xf>
    <xf numFmtId="170" fontId="48" fillId="33" borderId="17" xfId="0" applyNumberFormat="1" applyFont="1" applyFill="1" applyBorder="1" applyAlignment="1">
      <alignment horizontal="center" vertical="center" wrapText="1"/>
    </xf>
    <xf numFmtId="3" fontId="48" fillId="33" borderId="70" xfId="0" applyNumberFormat="1" applyFont="1" applyFill="1" applyBorder="1" applyAlignment="1">
      <alignment horizontal="center" vertical="center" wrapText="1"/>
    </xf>
    <xf numFmtId="3" fontId="48" fillId="33" borderId="71" xfId="0" applyNumberFormat="1" applyFont="1" applyFill="1" applyBorder="1" applyAlignment="1">
      <alignment horizontal="center" vertical="center" wrapText="1"/>
    </xf>
    <xf numFmtId="3" fontId="48" fillId="33" borderId="72" xfId="0" applyNumberFormat="1" applyFont="1" applyFill="1" applyBorder="1" applyAlignment="1">
      <alignment horizontal="center" vertical="center" wrapText="1"/>
    </xf>
    <xf numFmtId="3" fontId="48" fillId="33" borderId="35" xfId="0" applyNumberFormat="1" applyFont="1" applyFill="1" applyBorder="1" applyAlignment="1">
      <alignment horizontal="center" vertical="center" wrapText="1"/>
    </xf>
    <xf numFmtId="3" fontId="48" fillId="33" borderId="19" xfId="0" applyNumberFormat="1" applyFont="1" applyFill="1" applyBorder="1" applyAlignment="1">
      <alignment horizontal="center" vertical="center" wrapText="1"/>
    </xf>
    <xf numFmtId="3" fontId="48" fillId="33" borderId="18" xfId="0" applyNumberFormat="1" applyFont="1" applyFill="1" applyBorder="1" applyAlignment="1">
      <alignment horizontal="center" vertical="center" wrapText="1"/>
    </xf>
    <xf numFmtId="1" fontId="48" fillId="33" borderId="70" xfId="0" applyNumberFormat="1" applyFont="1" applyFill="1" applyBorder="1" applyAlignment="1">
      <alignment horizontal="center" vertical="center"/>
    </xf>
    <xf numFmtId="1" fontId="48" fillId="33" borderId="71" xfId="0" applyNumberFormat="1" applyFont="1" applyFill="1" applyBorder="1" applyAlignment="1">
      <alignment horizontal="center" vertical="center"/>
    </xf>
    <xf numFmtId="1" fontId="48" fillId="33" borderId="72" xfId="0" applyNumberFormat="1" applyFont="1" applyFill="1" applyBorder="1" applyAlignment="1">
      <alignment horizontal="center" vertical="center"/>
    </xf>
    <xf numFmtId="3" fontId="48" fillId="0" borderId="10" xfId="0" applyNumberFormat="1" applyFont="1" applyBorder="1" applyAlignment="1">
      <alignment horizontal="center"/>
    </xf>
    <xf numFmtId="3" fontId="48" fillId="0" borderId="17" xfId="0" applyNumberFormat="1" applyFont="1" applyBorder="1" applyAlignment="1">
      <alignment horizontal="center"/>
    </xf>
    <xf numFmtId="3" fontId="48" fillId="33" borderId="34" xfId="0" applyNumberFormat="1" applyFont="1" applyFill="1" applyBorder="1" applyAlignment="1">
      <alignment horizontal="center" vertical="center" wrapText="1"/>
    </xf>
    <xf numFmtId="3" fontId="48" fillId="33" borderId="11" xfId="0" applyNumberFormat="1" applyFont="1" applyFill="1" applyBorder="1" applyAlignment="1">
      <alignment horizontal="center" vertical="center" wrapText="1"/>
    </xf>
    <xf numFmtId="0" fontId="48" fillId="33" borderId="70" xfId="0" applyFont="1" applyFill="1" applyBorder="1" applyAlignment="1">
      <alignment horizontal="center" vertical="center"/>
    </xf>
    <xf numFmtId="0" fontId="48" fillId="33" borderId="71" xfId="0" applyFont="1" applyFill="1" applyBorder="1" applyAlignment="1">
      <alignment horizontal="center" vertical="center"/>
    </xf>
    <xf numFmtId="0" fontId="48" fillId="33" borderId="72" xfId="0" applyFont="1" applyFill="1" applyBorder="1" applyAlignment="1">
      <alignment horizontal="center" vertical="center"/>
    </xf>
    <xf numFmtId="0" fontId="48" fillId="33" borderId="48" xfId="0" applyFont="1" applyFill="1" applyBorder="1" applyAlignment="1">
      <alignment horizontal="center" vertical="center" wrapText="1"/>
    </xf>
    <xf numFmtId="0" fontId="48" fillId="33" borderId="33" xfId="0" applyFont="1" applyFill="1" applyBorder="1" applyAlignment="1">
      <alignment horizontal="center" vertical="center" wrapText="1"/>
    </xf>
    <xf numFmtId="0" fontId="48" fillId="33" borderId="44" xfId="0" applyFont="1" applyFill="1" applyBorder="1" applyAlignment="1">
      <alignment horizontal="center" vertical="center" wrapText="1"/>
    </xf>
    <xf numFmtId="0" fontId="48" fillId="33" borderId="31" xfId="0" applyFont="1" applyFill="1" applyBorder="1" applyAlignment="1">
      <alignment horizontal="center" vertical="center" wrapText="1"/>
    </xf>
    <xf numFmtId="4" fontId="48" fillId="33" borderId="67" xfId="0" applyNumberFormat="1" applyFont="1" applyFill="1" applyBorder="1" applyAlignment="1">
      <alignment horizontal="center" vertical="center" wrapText="1"/>
    </xf>
    <xf numFmtId="4" fontId="48" fillId="33" borderId="13" xfId="0" applyNumberFormat="1" applyFont="1" applyFill="1" applyBorder="1" applyAlignment="1">
      <alignment horizontal="center" vertical="center" wrapText="1"/>
    </xf>
    <xf numFmtId="4" fontId="48" fillId="33" borderId="34" xfId="0" applyNumberFormat="1" applyFont="1" applyFill="1" applyBorder="1" applyAlignment="1">
      <alignment horizontal="center" vertical="center" wrapText="1"/>
    </xf>
    <xf numFmtId="4" fontId="48" fillId="33" borderId="11" xfId="0" applyNumberFormat="1" applyFont="1" applyFill="1" applyBorder="1" applyAlignment="1">
      <alignment horizontal="center" vertical="center" wrapText="1"/>
    </xf>
    <xf numFmtId="0" fontId="48" fillId="39" borderId="55" xfId="0" applyFont="1" applyFill="1" applyBorder="1" applyAlignment="1">
      <alignment horizontal="left" vertical="top" wrapText="1"/>
    </xf>
    <xf numFmtId="0" fontId="48" fillId="39" borderId="0" xfId="0" applyFont="1" applyFill="1" applyBorder="1" applyAlignment="1">
      <alignment horizontal="left" vertical="top" wrapText="1"/>
    </xf>
    <xf numFmtId="0" fontId="48" fillId="0" borderId="0" xfId="0" applyFont="1" applyAlignment="1">
      <alignment horizontal="left" vertical="top" wrapText="1"/>
    </xf>
    <xf numFmtId="0" fontId="48" fillId="0" borderId="70" xfId="0" applyFont="1" applyFill="1" applyBorder="1" applyAlignment="1">
      <alignment horizontal="left" vertical="center"/>
    </xf>
    <xf numFmtId="0" fontId="48" fillId="0" borderId="71" xfId="0" applyFont="1" applyFill="1" applyBorder="1" applyAlignment="1">
      <alignment horizontal="left" vertical="center"/>
    </xf>
    <xf numFmtId="0" fontId="48" fillId="0" borderId="72" xfId="0" applyFont="1" applyFill="1" applyBorder="1" applyAlignment="1">
      <alignment horizontal="left" vertical="center"/>
    </xf>
    <xf numFmtId="3" fontId="48" fillId="33" borderId="17" xfId="0" applyNumberFormat="1" applyFont="1" applyFill="1" applyBorder="1" applyAlignment="1">
      <alignment horizontal="center" vertical="center" wrapText="1"/>
    </xf>
    <xf numFmtId="3" fontId="48" fillId="33" borderId="12" xfId="0" applyNumberFormat="1" applyFont="1" applyFill="1" applyBorder="1" applyAlignment="1">
      <alignment horizontal="center" vertical="center" wrapText="1"/>
    </xf>
    <xf numFmtId="3" fontId="48" fillId="0" borderId="0" xfId="0" applyNumberFormat="1" applyFont="1" applyBorder="1" applyAlignment="1">
      <alignment horizontal="center" vertical="center"/>
    </xf>
    <xf numFmtId="3" fontId="48" fillId="0" borderId="13" xfId="0" applyNumberFormat="1" applyFont="1" applyBorder="1" applyAlignment="1">
      <alignment horizontal="center" vertical="center"/>
    </xf>
    <xf numFmtId="0" fontId="48" fillId="38" borderId="15" xfId="0" applyFont="1" applyFill="1" applyBorder="1" applyAlignment="1">
      <alignment horizontal="left"/>
    </xf>
    <xf numFmtId="0" fontId="48" fillId="0" borderId="38" xfId="0" applyFont="1" applyBorder="1" applyAlignment="1">
      <alignment horizontal="left"/>
    </xf>
    <xf numFmtId="0" fontId="48" fillId="0" borderId="14" xfId="0" applyFont="1" applyBorder="1" applyAlignment="1">
      <alignment horizontal="left"/>
    </xf>
    <xf numFmtId="0" fontId="48" fillId="0" borderId="25" xfId="0" applyFont="1" applyBorder="1" applyAlignment="1">
      <alignment horizontal="left"/>
    </xf>
    <xf numFmtId="0" fontId="5" fillId="0" borderId="0" xfId="0" applyFont="1" applyFill="1" applyBorder="1" applyAlignment="1">
      <alignment horizontal="left" vertical="center"/>
    </xf>
    <xf numFmtId="1" fontId="5" fillId="0" borderId="0" xfId="0" applyNumberFormat="1" applyFont="1" applyFill="1" applyBorder="1" applyAlignment="1">
      <alignment horizontal="left" vertical="center"/>
    </xf>
    <xf numFmtId="1" fontId="5" fillId="0" borderId="0" xfId="0" applyNumberFormat="1" applyFont="1" applyFill="1" applyBorder="1" applyAlignment="1">
      <alignment horizontal="center" vertical="center"/>
    </xf>
    <xf numFmtId="0" fontId="5" fillId="0" borderId="35" xfId="0" applyFont="1" applyFill="1" applyBorder="1" applyAlignment="1">
      <alignment horizontal="left" vertical="center"/>
    </xf>
    <xf numFmtId="0" fontId="5" fillId="0" borderId="19" xfId="0" applyFont="1" applyFill="1" applyBorder="1" applyAlignment="1">
      <alignment horizontal="left" vertical="center"/>
    </xf>
    <xf numFmtId="1" fontId="5" fillId="0" borderId="19" xfId="0" applyNumberFormat="1" applyFont="1" applyFill="1" applyBorder="1" applyAlignment="1">
      <alignment horizontal="left" vertical="center"/>
    </xf>
    <xf numFmtId="1" fontId="5" fillId="0" borderId="19" xfId="0" applyNumberFormat="1" applyFont="1" applyFill="1" applyBorder="1" applyAlignment="1">
      <alignment horizontal="center" vertical="center"/>
    </xf>
    <xf numFmtId="3" fontId="48" fillId="33" borderId="10" xfId="0" applyNumberFormat="1" applyFont="1" applyFill="1" applyBorder="1" applyAlignment="1">
      <alignment horizontal="center" vertical="center" wrapText="1"/>
    </xf>
    <xf numFmtId="0" fontId="5" fillId="40" borderId="15" xfId="0" applyFont="1" applyFill="1" applyBorder="1" applyAlignment="1">
      <alignment horizontal="left"/>
    </xf>
    <xf numFmtId="0" fontId="5" fillId="39" borderId="15" xfId="0" applyFont="1" applyFill="1" applyBorder="1" applyAlignment="1">
      <alignment horizontal="left"/>
    </xf>
    <xf numFmtId="3" fontId="48" fillId="33" borderId="36" xfId="0" applyNumberFormat="1" applyFont="1" applyFill="1" applyBorder="1" applyAlignment="1" applyProtection="1">
      <alignment horizontal="center" vertical="center" wrapText="1"/>
      <protection locked="0"/>
    </xf>
    <xf numFmtId="3" fontId="48" fillId="33" borderId="10" xfId="0" applyNumberFormat="1" applyFont="1" applyFill="1" applyBorder="1" applyAlignment="1" applyProtection="1">
      <alignment horizontal="center" vertical="center" wrapText="1"/>
      <protection locked="0"/>
    </xf>
    <xf numFmtId="3" fontId="48" fillId="33" borderId="17" xfId="0" applyNumberFormat="1" applyFont="1" applyFill="1" applyBorder="1" applyAlignment="1" applyProtection="1">
      <alignment horizontal="center" vertical="center" wrapText="1"/>
      <protection locked="0"/>
    </xf>
    <xf numFmtId="3" fontId="48" fillId="33" borderId="11" xfId="0" applyNumberFormat="1" applyFont="1" applyFill="1" applyBorder="1" applyAlignment="1" applyProtection="1">
      <alignment horizontal="center" vertical="center" wrapText="1"/>
      <protection locked="0"/>
    </xf>
    <xf numFmtId="3" fontId="48" fillId="33" borderId="13" xfId="0" applyNumberFormat="1" applyFont="1" applyFill="1" applyBorder="1" applyAlignment="1" applyProtection="1">
      <alignment horizontal="center" vertical="center" wrapText="1"/>
      <protection locked="0"/>
    </xf>
    <xf numFmtId="3" fontId="48" fillId="33" borderId="18" xfId="0" applyNumberFormat="1" applyFont="1" applyFill="1" applyBorder="1" applyAlignment="1" applyProtection="1">
      <alignment horizontal="center" vertical="center" wrapText="1"/>
      <protection locked="0"/>
    </xf>
    <xf numFmtId="4" fontId="48" fillId="33" borderId="12" xfId="0" applyNumberFormat="1" applyFont="1" applyFill="1" applyBorder="1" applyAlignment="1" applyProtection="1">
      <alignment horizontal="center" vertical="center" wrapText="1"/>
      <protection locked="0"/>
    </xf>
    <xf numFmtId="4" fontId="48" fillId="33" borderId="0" xfId="0" applyNumberFormat="1" applyFont="1" applyFill="1" applyBorder="1" applyAlignment="1" applyProtection="1">
      <alignment horizontal="center" vertical="center" wrapText="1"/>
      <protection locked="0"/>
    </xf>
    <xf numFmtId="4" fontId="48" fillId="33" borderId="19" xfId="0" applyNumberFormat="1" applyFont="1" applyFill="1" applyBorder="1" applyAlignment="1" applyProtection="1">
      <alignment horizontal="center" vertical="center" wrapText="1"/>
      <protection locked="0"/>
    </xf>
    <xf numFmtId="0" fontId="48" fillId="33" borderId="36" xfId="0" applyFont="1" applyFill="1" applyBorder="1" applyAlignment="1" applyProtection="1">
      <alignment horizontal="center" vertical="center" wrapText="1"/>
      <protection locked="0"/>
    </xf>
    <xf numFmtId="0" fontId="48" fillId="33" borderId="10" xfId="0" applyFont="1" applyFill="1" applyBorder="1" applyAlignment="1" applyProtection="1">
      <alignment horizontal="center" vertical="center" wrapText="1"/>
      <protection locked="0"/>
    </xf>
    <xf numFmtId="0" fontId="48" fillId="33" borderId="17" xfId="0" applyFont="1" applyFill="1" applyBorder="1" applyAlignment="1" applyProtection="1">
      <alignment horizontal="center" vertical="center" wrapText="1"/>
      <protection locked="0"/>
    </xf>
    <xf numFmtId="4" fontId="48" fillId="33" borderId="36" xfId="0" applyNumberFormat="1" applyFont="1" applyFill="1" applyBorder="1" applyAlignment="1" applyProtection="1">
      <alignment horizontal="center" vertical="center" wrapText="1"/>
      <protection locked="0"/>
    </xf>
    <xf numFmtId="4" fontId="48" fillId="33" borderId="10" xfId="0" applyNumberFormat="1" applyFont="1" applyFill="1" applyBorder="1" applyAlignment="1" applyProtection="1">
      <alignment horizontal="center" vertical="center" wrapText="1"/>
      <protection locked="0"/>
    </xf>
    <xf numFmtId="4" fontId="48" fillId="33" borderId="17" xfId="0" applyNumberFormat="1" applyFont="1" applyFill="1" applyBorder="1" applyAlignment="1" applyProtection="1">
      <alignment horizontal="center" vertical="center" wrapText="1"/>
      <protection locked="0"/>
    </xf>
    <xf numFmtId="4" fontId="48" fillId="33" borderId="34" xfId="0" applyNumberFormat="1" applyFont="1" applyFill="1" applyBorder="1" applyAlignment="1" applyProtection="1">
      <alignment horizontal="center" vertical="center" wrapText="1"/>
      <protection locked="0"/>
    </xf>
    <xf numFmtId="4" fontId="48" fillId="33" borderId="67" xfId="0" applyNumberFormat="1" applyFont="1" applyFill="1" applyBorder="1" applyAlignment="1" applyProtection="1">
      <alignment horizontal="center" vertical="center" wrapText="1"/>
      <protection locked="0"/>
    </xf>
    <xf numFmtId="4" fontId="48" fillId="33" borderId="35" xfId="0" applyNumberFormat="1" applyFont="1" applyFill="1" applyBorder="1" applyAlignment="1" applyProtection="1">
      <alignment horizontal="center" vertical="center" wrapText="1"/>
      <protection locked="0"/>
    </xf>
    <xf numFmtId="0" fontId="48" fillId="0" borderId="15" xfId="0" applyFont="1" applyBorder="1" applyAlignment="1">
      <alignment horizontal="left"/>
    </xf>
    <xf numFmtId="0" fontId="5" fillId="0" borderId="19" xfId="0" applyFont="1" applyFill="1" applyBorder="1" applyAlignment="1" applyProtection="1">
      <alignment horizontal="center" vertical="center"/>
      <protection locked="0"/>
    </xf>
    <xf numFmtId="0" fontId="48" fillId="36" borderId="19" xfId="0" applyFont="1" applyFill="1" applyBorder="1" applyAlignment="1" applyProtection="1">
      <alignment horizontal="center" vertical="center" wrapText="1"/>
      <protection locked="0"/>
    </xf>
    <xf numFmtId="0" fontId="5" fillId="39" borderId="15" xfId="0" applyFont="1" applyFill="1" applyBorder="1" applyAlignment="1">
      <alignment horizontal="left" vertical="center"/>
    </xf>
    <xf numFmtId="0" fontId="5" fillId="40" borderId="15" xfId="0" applyFont="1" applyFill="1" applyBorder="1" applyAlignment="1">
      <alignment horizontal="left" vertical="center"/>
    </xf>
    <xf numFmtId="0" fontId="2" fillId="41" borderId="15" xfId="0" applyFont="1" applyFill="1" applyBorder="1" applyAlignment="1">
      <alignment horizontal="left" vertical="center"/>
    </xf>
    <xf numFmtId="0" fontId="5" fillId="41" borderId="15" xfId="0" applyFont="1" applyFill="1" applyBorder="1" applyAlignment="1">
      <alignment horizontal="left" vertical="center"/>
    </xf>
    <xf numFmtId="0" fontId="2" fillId="42" borderId="15" xfId="0" applyFont="1" applyFill="1" applyBorder="1" applyAlignment="1">
      <alignment horizontal="left" vertical="center"/>
    </xf>
    <xf numFmtId="0" fontId="5" fillId="42" borderId="15" xfId="0" applyFont="1" applyFill="1" applyBorder="1" applyAlignment="1">
      <alignment horizontal="left" vertical="center"/>
    </xf>
    <xf numFmtId="0" fontId="5" fillId="42" borderId="38" xfId="0" applyFont="1" applyFill="1" applyBorder="1" applyAlignment="1">
      <alignment horizontal="left" vertical="center"/>
    </xf>
    <xf numFmtId="0" fontId="5" fillId="42" borderId="25" xfId="0" applyFont="1" applyFill="1" applyBorder="1" applyAlignment="1">
      <alignment horizontal="left" vertical="center"/>
    </xf>
    <xf numFmtId="0" fontId="5" fillId="39" borderId="38" xfId="0" applyFont="1" applyFill="1" applyBorder="1" applyAlignment="1">
      <alignment horizontal="left" vertical="center"/>
    </xf>
    <xf numFmtId="0" fontId="5" fillId="39" borderId="25" xfId="0" applyFont="1" applyFill="1" applyBorder="1" applyAlignment="1">
      <alignment horizontal="left" vertical="center"/>
    </xf>
    <xf numFmtId="0" fontId="48" fillId="0" borderId="15" xfId="0" applyFont="1" applyFill="1" applyBorder="1" applyAlignment="1" applyProtection="1">
      <alignment horizontal="left"/>
      <protection locked="0"/>
    </xf>
    <xf numFmtId="0" fontId="5" fillId="40" borderId="38" xfId="0" applyFont="1" applyFill="1" applyBorder="1" applyAlignment="1">
      <alignment horizontal="left" vertical="center"/>
    </xf>
    <xf numFmtId="0" fontId="5" fillId="40" borderId="25" xfId="0" applyFont="1" applyFill="1" applyBorder="1" applyAlignment="1">
      <alignment horizontal="left" vertical="center"/>
    </xf>
    <xf numFmtId="0" fontId="5" fillId="41" borderId="38" xfId="0" applyFont="1" applyFill="1" applyBorder="1" applyAlignment="1">
      <alignment horizontal="left" vertical="center"/>
    </xf>
    <xf numFmtId="0" fontId="5" fillId="41" borderId="25" xfId="0" applyFont="1" applyFill="1" applyBorder="1" applyAlignment="1">
      <alignment horizontal="left" vertical="center"/>
    </xf>
  </cellXfs>
  <cellStyles count="86">
    <cellStyle name="20 % - Akzent1" xfId="21" builtinId="30" customBuiltin="1"/>
    <cellStyle name="20 % - Akzent2" xfId="25" builtinId="34" customBuiltin="1"/>
    <cellStyle name="20 % - Akzent3" xfId="29" builtinId="38" customBuiltin="1"/>
    <cellStyle name="20 % - Akzent4" xfId="33" builtinId="42" customBuiltin="1"/>
    <cellStyle name="20 % - Akzent5" xfId="37" builtinId="46" customBuiltin="1"/>
    <cellStyle name="20 % - Akzent6" xfId="41" builtinId="50" customBuiltin="1"/>
    <cellStyle name="40 % - Akzent1" xfId="22" builtinId="31" customBuiltin="1"/>
    <cellStyle name="40 % - Akzent2" xfId="26" builtinId="35" customBuiltin="1"/>
    <cellStyle name="40 % - Akzent3" xfId="30" builtinId="39" customBuiltin="1"/>
    <cellStyle name="40 % - Akzent4" xfId="34" builtinId="43" customBuiltin="1"/>
    <cellStyle name="40 % - Akzent5" xfId="38" builtinId="47" customBuiltin="1"/>
    <cellStyle name="40 % - Akzent6" xfId="42" builtinId="51" customBuiltin="1"/>
    <cellStyle name="60 % - Akzent1" xfId="23" builtinId="32" customBuiltin="1"/>
    <cellStyle name="60 % - Akzent2" xfId="27" builtinId="36" customBuiltin="1"/>
    <cellStyle name="60 % - Akzent3" xfId="31" builtinId="40" customBuiltin="1"/>
    <cellStyle name="60 % - Akzent4" xfId="35" builtinId="44" customBuiltin="1"/>
    <cellStyle name="60 % - Akzent5" xfId="39" builtinId="48" customBuiltin="1"/>
    <cellStyle name="60 % - Akzent6" xfId="43" builtinId="52" customBuiltin="1"/>
    <cellStyle name="Akzent1" xfId="20" builtinId="29" customBuiltin="1"/>
    <cellStyle name="Akzent2" xfId="24" builtinId="33" customBuiltin="1"/>
    <cellStyle name="Akzent3" xfId="28" builtinId="37" customBuiltin="1"/>
    <cellStyle name="Akzent4" xfId="32" builtinId="41" customBuiltin="1"/>
    <cellStyle name="Akzent5" xfId="36" builtinId="45" customBuiltin="1"/>
    <cellStyle name="Akzent6" xfId="40" builtinId="49" customBuiltin="1"/>
    <cellStyle name="Ausgabe" xfId="12" builtinId="21" customBuiltin="1"/>
    <cellStyle name="Berechnung" xfId="13" builtinId="22" customBuiltin="1"/>
    <cellStyle name="Dezimal 2" xfId="55" xr:uid="{00000000-0005-0000-0000-00001A000000}"/>
    <cellStyle name="Dezimal 2 2" xfId="56" xr:uid="{00000000-0005-0000-0000-00001B000000}"/>
    <cellStyle name="Dezimal 3" xfId="57" xr:uid="{00000000-0005-0000-0000-00001C000000}"/>
    <cellStyle name="Dezimal 4" xfId="58" xr:uid="{00000000-0005-0000-0000-00001D000000}"/>
    <cellStyle name="Eingabe" xfId="11" builtinId="20" customBuiltin="1"/>
    <cellStyle name="Ergebnis" xfId="19" builtinId="25" customBuiltin="1"/>
    <cellStyle name="Erklärender Text" xfId="18" builtinId="53" customBuiltin="1"/>
    <cellStyle name="Euro" xfId="59" xr:uid="{00000000-0005-0000-0000-000021000000}"/>
    <cellStyle name="Gut" xfId="8" builtinId="26" customBuiltin="1"/>
    <cellStyle name="Gut 2" xfId="45" xr:uid="{00000000-0005-0000-0000-000023000000}"/>
    <cellStyle name="Gut 3" xfId="47" xr:uid="{00000000-0005-0000-0000-000024000000}"/>
    <cellStyle name="Komma" xfId="1" builtinId="3"/>
    <cellStyle name="Komma 2" xfId="49" xr:uid="{00000000-0005-0000-0000-000026000000}"/>
    <cellStyle name="Neutral" xfId="10" builtinId="28" customBuiltin="1"/>
    <cellStyle name="Notiz" xfId="17" builtinId="10" customBuiltin="1"/>
    <cellStyle name="Notiz 2" xfId="60" xr:uid="{00000000-0005-0000-0000-000029000000}"/>
    <cellStyle name="Prozent" xfId="3" builtinId="5"/>
    <cellStyle name="Schlecht" xfId="9" builtinId="27" customBuiltin="1"/>
    <cellStyle name="Schlecht 2" xfId="46" xr:uid="{00000000-0005-0000-0000-00002C000000}"/>
    <cellStyle name="Standard" xfId="0" builtinId="0"/>
    <cellStyle name="Standard 2" xfId="44" xr:uid="{00000000-0005-0000-0000-00002E000000}"/>
    <cellStyle name="Standard 2 2" xfId="62" xr:uid="{00000000-0005-0000-0000-00002F000000}"/>
    <cellStyle name="Standard 2 3" xfId="61" xr:uid="{00000000-0005-0000-0000-000030000000}"/>
    <cellStyle name="Standard 3" xfId="51" xr:uid="{00000000-0005-0000-0000-000031000000}"/>
    <cellStyle name="Standard 3 2" xfId="64" xr:uid="{00000000-0005-0000-0000-000032000000}"/>
    <cellStyle name="Standard 3 3" xfId="63" xr:uid="{00000000-0005-0000-0000-000033000000}"/>
    <cellStyle name="Standard 4" xfId="65" xr:uid="{00000000-0005-0000-0000-000034000000}"/>
    <cellStyle name="Standard 5" xfId="66" xr:uid="{00000000-0005-0000-0000-000035000000}"/>
    <cellStyle name="Standard 6" xfId="67" xr:uid="{00000000-0005-0000-0000-000036000000}"/>
    <cellStyle name="Überschrift 1" xfId="4" builtinId="16" customBuiltin="1"/>
    <cellStyle name="Überschrift 2" xfId="5" builtinId="17" customBuiltin="1"/>
    <cellStyle name="Überschrift 3" xfId="6" builtinId="18" customBuiltin="1"/>
    <cellStyle name="Überschrift 4" xfId="7" builtinId="19" customBuiltin="1"/>
    <cellStyle name="Überschrift 5" xfId="48" xr:uid="{00000000-0005-0000-0000-00003B000000}"/>
    <cellStyle name="Überschrift 5 2" xfId="53" xr:uid="{00000000-0005-0000-0000-00003C000000}"/>
    <cellStyle name="Verknüpfte Zelle" xfId="14" builtinId="24" customBuiltin="1"/>
    <cellStyle name="Währung" xfId="2" builtinId="4"/>
    <cellStyle name="Währung [0] 2" xfId="68" xr:uid="{00000000-0005-0000-0000-00003F000000}"/>
    <cellStyle name="Währung 10" xfId="69" xr:uid="{00000000-0005-0000-0000-000040000000}"/>
    <cellStyle name="Währung 11" xfId="70" xr:uid="{00000000-0005-0000-0000-000041000000}"/>
    <cellStyle name="Währung 12" xfId="71" xr:uid="{00000000-0005-0000-0000-000042000000}"/>
    <cellStyle name="Währung 13" xfId="72" xr:uid="{00000000-0005-0000-0000-000043000000}"/>
    <cellStyle name="Währung 14" xfId="73" xr:uid="{00000000-0005-0000-0000-000044000000}"/>
    <cellStyle name="Währung 15" xfId="83" xr:uid="{00000000-0005-0000-0000-000045000000}"/>
    <cellStyle name="Währung 16" xfId="85" xr:uid="{00000000-0005-0000-0000-000046000000}"/>
    <cellStyle name="Währung 17" xfId="84" xr:uid="{00000000-0005-0000-0000-000047000000}"/>
    <cellStyle name="Währung 18" xfId="54" xr:uid="{00000000-0005-0000-0000-000048000000}"/>
    <cellStyle name="Währung 19" xfId="52" xr:uid="{00000000-0005-0000-0000-000049000000}"/>
    <cellStyle name="Währung 2" xfId="50" xr:uid="{00000000-0005-0000-0000-00004A000000}"/>
    <cellStyle name="Währung 2 2" xfId="75" xr:uid="{00000000-0005-0000-0000-00004B000000}"/>
    <cellStyle name="Währung 2 3" xfId="74" xr:uid="{00000000-0005-0000-0000-00004C000000}"/>
    <cellStyle name="Währung 3" xfId="76" xr:uid="{00000000-0005-0000-0000-00004D000000}"/>
    <cellStyle name="Währung 4" xfId="77" xr:uid="{00000000-0005-0000-0000-00004E000000}"/>
    <cellStyle name="Währung 5" xfId="78" xr:uid="{00000000-0005-0000-0000-00004F000000}"/>
    <cellStyle name="Währung 6" xfId="79" xr:uid="{00000000-0005-0000-0000-000050000000}"/>
    <cellStyle name="Währung 7" xfId="80" xr:uid="{00000000-0005-0000-0000-000051000000}"/>
    <cellStyle name="Währung 8" xfId="81" xr:uid="{00000000-0005-0000-0000-000052000000}"/>
    <cellStyle name="Währung 9" xfId="82" xr:uid="{00000000-0005-0000-0000-000053000000}"/>
    <cellStyle name="Warnender Text" xfId="16" builtinId="11" customBuiltin="1"/>
    <cellStyle name="Zelle überprüfen" xfId="15"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FB1\FD12\FD12Azubi\Kreisumlage\Zuarbeit_&#196;mter_Gemeinden\Neuer%20Ordner\Kopie%20von%20Datenerhebung-Abw&#228;gungsprozess-Kreisumlage-%202022-20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FB1\FD12\FD12Azubi\Kreisumlage\Zuarbeit_&#196;mter_Gemeinden\Hansestadt%20Stralsund\Datenerhebung-Abw&#228;gungsprozess-Kreisumlage-%202022-2023%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V:\FB1\FD12\FD12Azubi\Kreisumlage\Zuarbeit_&#196;mter_Gemeinden\Amt%20Bergen%20auf%20R&#252;gen\Kopie%20von%20Datenerhebung-Abw&#228;gungsprozess-Kreisumlage-%202022-20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V:\FB1\FD12\FD12Azubi\Kreisumlage\Zuarbeit_&#196;mter_Gemeinden\Amt%20Nord-R&#252;gen\Nord-R&#252;g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FB1\FD12\FD12Azubi\Kreisumlage\Zuarbeit_&#196;mter_Gemeinden\Franzburg-Richtenberg\Kopie%20von%20Datenerhebung-Abw&#228;gungsprozess-Kreisumlage-%202022-2023%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FB1\FD12\FD12Azubi\Kreisumlage\Zuarbeit_&#196;mter_Gemeinden\Miltzow.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FB1\FD12\FD12Azubi\Kreisumlage\Zuarbeit_&#196;mter_Gemeinden\West-R&#252;gen\Datenerhebung-Abw&#228;gungsprozess-Kreisumlage-%202022-2023%20Gingst-Hiddensee-Kluis-Neuenkirchen-Tren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FB1\FD12\FD12Azubi\Kreisumlage\Zuarbeit_&#196;mter_Gemeinden\Marlow\Datenerhebung-Abw&#228;gungsprozess-Kreisumlage-%202022-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FB1\FD12\FD12Azubi\Kreisumlage\Zuarbeit_&#196;mter_Gemeinden\Amt%20Barth\Amt%20Barth%20Datenerhebung-Abw&#228;gungsprozess-Kreisumlage-%202022-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FB1\FD12\FD12Azubi\Kreisumlage\Zuarbeit_&#196;mter_Gemeinden\Nord%20R&#252;gen\Nord-R&#252;ge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FB1\FD12\FD12Azubi\Kreisumlage\Zuarbeit_&#196;mter_Gemeinden\West-R&#252;gen\Datenerhebung-Abw&#228;gungsprozess-Kreisumlage-%202022-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FB1\FD12\FD12Azubi\Kreisumlage\Zuarbeit_&#196;mter_Gemeinden\Ostseebad%20Binz\Datenerhebung-Abw&#228;gungsprozess-Kreisumlage-%202022-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35"/>
  <sheetViews>
    <sheetView zoomScaleNormal="100" workbookViewId="0">
      <pane xSplit="3" ySplit="4" topLeftCell="D5" activePane="bottomRight" state="frozen"/>
      <selection pane="topRight" activeCell="D1" sqref="D1"/>
      <selection pane="bottomLeft" activeCell="A5" sqref="A5"/>
      <selection pane="bottomRight"/>
    </sheetView>
  </sheetViews>
  <sheetFormatPr baseColWidth="10" defaultRowHeight="15"/>
  <cols>
    <col min="1" max="1" width="11.42578125" style="67"/>
    <col min="2" max="2" width="6.28515625" style="67" bestFit="1" customWidth="1"/>
    <col min="3" max="3" width="23.28515625" style="67" bestFit="1" customWidth="1"/>
    <col min="4" max="4" width="11.28515625" style="67" bestFit="1" customWidth="1"/>
    <col min="5" max="5" width="16" style="67" customWidth="1"/>
    <col min="6" max="6" width="16.5703125" style="67" customWidth="1"/>
    <col min="7" max="7" width="17.140625" style="67" customWidth="1"/>
    <col min="8" max="8" width="18.140625" style="67" customWidth="1"/>
    <col min="9" max="9" width="16.5703125" style="67" customWidth="1"/>
    <col min="10" max="10" width="19.5703125" style="67" customWidth="1"/>
    <col min="11" max="11" width="20.7109375" style="67" customWidth="1"/>
    <col min="12" max="12" width="17.140625" style="134" customWidth="1"/>
    <col min="13" max="13" width="16.5703125" style="67" customWidth="1"/>
    <col min="14" max="14" width="13.7109375" style="67" customWidth="1"/>
    <col min="15" max="15" width="15.28515625" style="67" customWidth="1"/>
    <col min="16" max="16" width="16.85546875" style="67" customWidth="1"/>
    <col min="17" max="17" width="17.28515625" style="67" customWidth="1"/>
    <col min="18" max="18" width="15.28515625" style="67" customWidth="1"/>
    <col min="19" max="19" width="17.140625" style="67" customWidth="1"/>
    <col min="20" max="20" width="13.7109375" style="67" customWidth="1"/>
    <col min="21" max="21" width="16.85546875" style="67" customWidth="1"/>
    <col min="22" max="22" width="13.7109375" style="67" customWidth="1"/>
    <col min="23" max="23" width="16.85546875" style="67" customWidth="1"/>
    <col min="24" max="24" width="13.7109375" style="67" customWidth="1"/>
    <col min="25" max="25" width="16.85546875" style="67" customWidth="1"/>
    <col min="26" max="26" width="14.5703125" style="67" customWidth="1"/>
    <col min="27" max="27" width="18.5703125" style="67" customWidth="1"/>
    <col min="28" max="28" width="14.28515625" style="67" customWidth="1"/>
    <col min="29" max="29" width="18.85546875" style="67" customWidth="1"/>
    <col min="30" max="30" width="17.7109375" style="67" customWidth="1"/>
    <col min="31" max="31" width="18" style="67" customWidth="1"/>
    <col min="32" max="32" width="15.28515625" style="67" bestFit="1" customWidth="1"/>
    <col min="33" max="33" width="18.42578125" style="67" bestFit="1" customWidth="1"/>
    <col min="34" max="34" width="17.85546875" style="67" customWidth="1"/>
    <col min="35" max="35" width="18.5703125" style="67" customWidth="1"/>
    <col min="36" max="36" width="16.5703125" style="67" customWidth="1"/>
    <col min="37" max="42" width="11.42578125" style="67"/>
    <col min="43" max="43" width="20.5703125" style="67" customWidth="1"/>
    <col min="44" max="44" width="16.42578125" style="67" customWidth="1"/>
    <col min="45" max="45" width="17.42578125" style="67" customWidth="1"/>
    <col min="46" max="46" width="15.42578125" style="67" customWidth="1"/>
    <col min="47" max="47" width="18.5703125" style="67" customWidth="1"/>
    <col min="48" max="48" width="15.5703125" style="67" customWidth="1"/>
    <col min="49" max="49" width="16.28515625" style="67" customWidth="1"/>
    <col min="50" max="50" width="14.140625" style="67" customWidth="1"/>
    <col min="51" max="51" width="16" style="67" customWidth="1"/>
    <col min="52" max="52" width="14.42578125" style="67" customWidth="1"/>
    <col min="53" max="16384" width="11.42578125" style="67"/>
  </cols>
  <sheetData>
    <row r="1" spans="1:52" ht="24" thickBot="1">
      <c r="A1" s="805">
        <v>2012</v>
      </c>
    </row>
    <row r="2" spans="1:52" ht="23.25">
      <c r="A2" s="25"/>
      <c r="B2" s="26"/>
      <c r="C2" s="26"/>
      <c r="D2" s="27"/>
      <c r="E2" s="27"/>
      <c r="F2" s="28"/>
      <c r="G2" s="135"/>
      <c r="H2" s="28"/>
      <c r="I2" s="28"/>
      <c r="J2" s="135"/>
      <c r="K2" s="28"/>
      <c r="L2" s="135"/>
      <c r="M2" s="135"/>
      <c r="N2" s="135"/>
      <c r="O2" s="28"/>
      <c r="P2" s="135"/>
      <c r="Q2" s="28"/>
      <c r="R2" s="135"/>
      <c r="S2" s="28"/>
      <c r="T2" s="27"/>
      <c r="U2" s="976" t="s">
        <v>496</v>
      </c>
      <c r="V2" s="135"/>
      <c r="W2" s="952" t="s">
        <v>497</v>
      </c>
      <c r="X2" s="27"/>
      <c r="Y2" s="952" t="s">
        <v>498</v>
      </c>
      <c r="Z2" s="952" t="s">
        <v>0</v>
      </c>
      <c r="AA2" s="28"/>
      <c r="AB2" s="28"/>
      <c r="AC2" s="26"/>
      <c r="AD2" s="26"/>
      <c r="AE2" s="26"/>
      <c r="AF2" s="28"/>
      <c r="AG2" s="28"/>
      <c r="AH2" s="102"/>
      <c r="AI2" s="958" t="s">
        <v>138</v>
      </c>
      <c r="AJ2" s="958" t="s">
        <v>139</v>
      </c>
      <c r="AK2" s="961" t="s">
        <v>140</v>
      </c>
      <c r="AL2" s="962"/>
      <c r="AM2" s="962"/>
      <c r="AN2" s="962"/>
      <c r="AO2" s="962"/>
      <c r="AP2" s="963"/>
      <c r="AQ2" s="28"/>
      <c r="AR2" s="28"/>
      <c r="AS2" s="28"/>
      <c r="AT2" s="28"/>
      <c r="AU2" s="28"/>
      <c r="AV2" s="28"/>
      <c r="AW2" s="28"/>
      <c r="AX2" s="26"/>
      <c r="AY2" s="26"/>
      <c r="AZ2" s="955" t="s">
        <v>141</v>
      </c>
    </row>
    <row r="3" spans="1:52" ht="99.75">
      <c r="A3" s="44" t="s">
        <v>6</v>
      </c>
      <c r="B3" s="29" t="s">
        <v>7</v>
      </c>
      <c r="C3" s="44" t="s">
        <v>8</v>
      </c>
      <c r="D3" s="30" t="s">
        <v>142</v>
      </c>
      <c r="E3" s="31" t="s">
        <v>143</v>
      </c>
      <c r="F3" s="46" t="s">
        <v>144</v>
      </c>
      <c r="G3" s="136" t="s">
        <v>145</v>
      </c>
      <c r="H3" s="46" t="s">
        <v>146</v>
      </c>
      <c r="I3" s="46" t="s">
        <v>147</v>
      </c>
      <c r="J3" s="136" t="s">
        <v>148</v>
      </c>
      <c r="K3" s="46" t="s">
        <v>149</v>
      </c>
      <c r="L3" s="136" t="s">
        <v>150</v>
      </c>
      <c r="M3" s="136" t="s">
        <v>135</v>
      </c>
      <c r="N3" s="136" t="s">
        <v>9</v>
      </c>
      <c r="O3" s="46" t="s">
        <v>10</v>
      </c>
      <c r="P3" s="136" t="s">
        <v>151</v>
      </c>
      <c r="Q3" s="46" t="s">
        <v>152</v>
      </c>
      <c r="R3" s="136" t="s">
        <v>153</v>
      </c>
      <c r="S3" s="46" t="s">
        <v>154</v>
      </c>
      <c r="T3" s="30" t="s">
        <v>11</v>
      </c>
      <c r="U3" s="977"/>
      <c r="V3" s="136" t="s">
        <v>12</v>
      </c>
      <c r="W3" s="953"/>
      <c r="X3" s="30" t="s">
        <v>13</v>
      </c>
      <c r="Y3" s="953"/>
      <c r="Z3" s="953"/>
      <c r="AA3" s="46" t="s">
        <v>155</v>
      </c>
      <c r="AB3" s="46" t="s">
        <v>14</v>
      </c>
      <c r="AC3" s="44" t="s">
        <v>15</v>
      </c>
      <c r="AD3" s="44" t="s">
        <v>16</v>
      </c>
      <c r="AE3" s="44" t="s">
        <v>17</v>
      </c>
      <c r="AF3" s="43" t="s">
        <v>136</v>
      </c>
      <c r="AG3" s="46" t="s">
        <v>156</v>
      </c>
      <c r="AH3" s="43" t="s">
        <v>157</v>
      </c>
      <c r="AI3" s="959"/>
      <c r="AJ3" s="959"/>
      <c r="AK3" s="964" t="s">
        <v>18</v>
      </c>
      <c r="AL3" s="965"/>
      <c r="AM3" s="966" t="s">
        <v>19</v>
      </c>
      <c r="AN3" s="967"/>
      <c r="AO3" s="968" t="s">
        <v>20</v>
      </c>
      <c r="AP3" s="969"/>
      <c r="AQ3" s="46" t="s">
        <v>158</v>
      </c>
      <c r="AR3" s="46" t="s">
        <v>159</v>
      </c>
      <c r="AS3" s="46" t="s">
        <v>1</v>
      </c>
      <c r="AT3" s="46" t="s">
        <v>160</v>
      </c>
      <c r="AU3" s="103" t="s">
        <v>2</v>
      </c>
      <c r="AV3" s="46" t="s">
        <v>161</v>
      </c>
      <c r="AW3" s="46" t="s">
        <v>3</v>
      </c>
      <c r="AX3" s="44" t="s">
        <v>4</v>
      </c>
      <c r="AY3" s="44" t="s">
        <v>5</v>
      </c>
      <c r="AZ3" s="956"/>
    </row>
    <row r="4" spans="1:52" ht="15.75" thickBot="1">
      <c r="A4" s="45"/>
      <c r="B4" s="45"/>
      <c r="C4" s="45"/>
      <c r="D4" s="32"/>
      <c r="E4" s="32"/>
      <c r="F4" s="47"/>
      <c r="G4" s="137"/>
      <c r="H4" s="47"/>
      <c r="I4" s="47"/>
      <c r="J4" s="137"/>
      <c r="K4" s="47"/>
      <c r="L4" s="137"/>
      <c r="M4" s="137"/>
      <c r="N4" s="137"/>
      <c r="O4" s="47"/>
      <c r="P4" s="137"/>
      <c r="Q4" s="47"/>
      <c r="R4" s="137"/>
      <c r="S4" s="47"/>
      <c r="T4" s="32"/>
      <c r="U4" s="978"/>
      <c r="V4" s="137"/>
      <c r="W4" s="954"/>
      <c r="X4" s="32"/>
      <c r="Y4" s="954"/>
      <c r="Z4" s="954"/>
      <c r="AA4" s="47"/>
      <c r="AB4" s="47"/>
      <c r="AC4" s="45"/>
      <c r="AD4" s="45"/>
      <c r="AE4" s="45"/>
      <c r="AF4" s="47"/>
      <c r="AG4" s="47"/>
      <c r="AH4" s="104"/>
      <c r="AI4" s="960"/>
      <c r="AJ4" s="960"/>
      <c r="AK4" s="50" t="s">
        <v>21</v>
      </c>
      <c r="AL4" s="33" t="s">
        <v>22</v>
      </c>
      <c r="AM4" s="82" t="s">
        <v>21</v>
      </c>
      <c r="AN4" s="93" t="s">
        <v>22</v>
      </c>
      <c r="AO4" s="83" t="s">
        <v>21</v>
      </c>
      <c r="AP4" s="94" t="s">
        <v>22</v>
      </c>
      <c r="AQ4" s="47"/>
      <c r="AR4" s="47"/>
      <c r="AS4" s="47"/>
      <c r="AT4" s="47"/>
      <c r="AU4" s="47"/>
      <c r="AV4" s="47"/>
      <c r="AW4" s="47"/>
      <c r="AX4" s="45"/>
      <c r="AY4" s="45"/>
      <c r="AZ4" s="957"/>
    </row>
    <row r="5" spans="1:52">
      <c r="A5" s="68">
        <v>13073088</v>
      </c>
      <c r="B5" s="51">
        <v>301</v>
      </c>
      <c r="C5" s="51" t="s">
        <v>23</v>
      </c>
      <c r="D5" s="52">
        <v>56921</v>
      </c>
      <c r="E5" s="52">
        <v>-4704100</v>
      </c>
      <c r="F5" s="176">
        <v>-8942349.5899999999</v>
      </c>
      <c r="G5" s="177">
        <v>0</v>
      </c>
      <c r="H5" s="176">
        <v>0</v>
      </c>
      <c r="I5" s="176">
        <v>-12498838.710000001</v>
      </c>
      <c r="J5" s="177">
        <v>0</v>
      </c>
      <c r="K5" s="176">
        <v>0</v>
      </c>
      <c r="L5" s="177">
        <v>2011</v>
      </c>
      <c r="M5" s="177">
        <v>1</v>
      </c>
      <c r="N5" s="177">
        <v>0</v>
      </c>
      <c r="O5" s="176">
        <v>0</v>
      </c>
      <c r="P5" s="177">
        <v>1</v>
      </c>
      <c r="Q5" s="176">
        <v>13520988.76</v>
      </c>
      <c r="R5" s="177">
        <v>1</v>
      </c>
      <c r="S5" s="176">
        <v>152051.57999999999</v>
      </c>
      <c r="T5" s="52">
        <v>300</v>
      </c>
      <c r="U5" s="177">
        <v>0</v>
      </c>
      <c r="V5" s="177">
        <v>500</v>
      </c>
      <c r="W5" s="52">
        <v>0</v>
      </c>
      <c r="X5" s="52">
        <v>420</v>
      </c>
      <c r="Y5" s="52">
        <v>0</v>
      </c>
      <c r="Z5" s="52">
        <v>0</v>
      </c>
      <c r="AA5" s="176">
        <v>105847872.53</v>
      </c>
      <c r="AB5" s="176">
        <v>1859.5575012736952</v>
      </c>
      <c r="AC5" s="176" t="s">
        <v>32</v>
      </c>
      <c r="AD5" s="52" t="s">
        <v>28</v>
      </c>
      <c r="AE5" s="176" t="s">
        <v>28</v>
      </c>
      <c r="AF5" s="176">
        <v>297053447.73000002</v>
      </c>
      <c r="AG5" s="176">
        <v>-10657531.779999999</v>
      </c>
      <c r="AH5" s="176">
        <v>-16672819.789999999</v>
      </c>
      <c r="AI5" s="176">
        <v>-8942349.5899999999</v>
      </c>
      <c r="AJ5" s="176">
        <v>-13368937.18</v>
      </c>
      <c r="AK5" s="52">
        <v>200000</v>
      </c>
      <c r="AL5" s="176">
        <v>217408.21</v>
      </c>
      <c r="AM5" s="52">
        <v>250000</v>
      </c>
      <c r="AN5" s="176">
        <v>307774.40000000002</v>
      </c>
      <c r="AO5" s="52">
        <v>45000</v>
      </c>
      <c r="AP5" s="70">
        <v>45328.41</v>
      </c>
      <c r="AQ5" s="176">
        <v>30219532.120000001</v>
      </c>
      <c r="AR5" s="176">
        <v>29500555.860000003</v>
      </c>
      <c r="AS5" s="176">
        <v>-718976.25999999791</v>
      </c>
      <c r="AT5" s="176">
        <v>13676678.710000001</v>
      </c>
      <c r="AU5" s="176">
        <v>43177234.570000008</v>
      </c>
      <c r="AV5" s="53">
        <v>17583415.739999998</v>
      </c>
      <c r="AW5" s="53">
        <v>25593818.830000009</v>
      </c>
      <c r="AX5" s="53">
        <v>59.603677761316703</v>
      </c>
      <c r="AY5" s="53">
        <v>40.723811784409968</v>
      </c>
      <c r="AZ5" s="53" t="s">
        <v>25</v>
      </c>
    </row>
    <row r="6" spans="1:52">
      <c r="A6" s="72">
        <v>13073011</v>
      </c>
      <c r="B6" s="55">
        <v>311</v>
      </c>
      <c r="C6" s="55" t="s">
        <v>26</v>
      </c>
      <c r="D6" s="52" t="s">
        <v>24</v>
      </c>
      <c r="E6" s="52" t="s">
        <v>24</v>
      </c>
      <c r="F6" s="176" t="s">
        <v>24</v>
      </c>
      <c r="G6" s="177">
        <v>1</v>
      </c>
      <c r="H6" s="176" t="s">
        <v>163</v>
      </c>
      <c r="I6" s="176" t="s">
        <v>24</v>
      </c>
      <c r="J6" s="177" t="s">
        <v>24</v>
      </c>
      <c r="K6" s="176" t="s">
        <v>24</v>
      </c>
      <c r="L6" s="177" t="s">
        <v>24</v>
      </c>
      <c r="M6" s="177" t="s">
        <v>24</v>
      </c>
      <c r="N6" s="177" t="s">
        <v>24</v>
      </c>
      <c r="O6" s="176" t="s">
        <v>24</v>
      </c>
      <c r="P6" s="177" t="s">
        <v>24</v>
      </c>
      <c r="Q6" s="176" t="s">
        <v>24</v>
      </c>
      <c r="R6" s="177" t="s">
        <v>24</v>
      </c>
      <c r="S6" s="176" t="s">
        <v>24</v>
      </c>
      <c r="T6" s="52" t="s">
        <v>24</v>
      </c>
      <c r="U6" s="177" t="s">
        <v>24</v>
      </c>
      <c r="V6" s="177" t="s">
        <v>24</v>
      </c>
      <c r="W6" s="52" t="s">
        <v>24</v>
      </c>
      <c r="X6" s="52" t="s">
        <v>24</v>
      </c>
      <c r="Y6" s="52" t="s">
        <v>24</v>
      </c>
      <c r="Z6" s="52" t="s">
        <v>24</v>
      </c>
      <c r="AA6" s="176" t="s">
        <v>24</v>
      </c>
      <c r="AB6" s="176" t="s">
        <v>24</v>
      </c>
      <c r="AC6" s="176" t="s">
        <v>24</v>
      </c>
      <c r="AD6" s="52" t="s">
        <v>24</v>
      </c>
      <c r="AE6" s="176" t="s">
        <v>24</v>
      </c>
      <c r="AF6" s="176" t="s">
        <v>24</v>
      </c>
      <c r="AG6" s="176" t="s">
        <v>24</v>
      </c>
      <c r="AH6" s="176" t="s">
        <v>24</v>
      </c>
      <c r="AI6" s="176" t="s">
        <v>24</v>
      </c>
      <c r="AJ6" s="176" t="s">
        <v>24</v>
      </c>
      <c r="AK6" s="52" t="s">
        <v>24</v>
      </c>
      <c r="AL6" s="176" t="s">
        <v>24</v>
      </c>
      <c r="AM6" s="52" t="s">
        <v>24</v>
      </c>
      <c r="AN6" s="176" t="s">
        <v>24</v>
      </c>
      <c r="AO6" s="12" t="s">
        <v>24</v>
      </c>
      <c r="AP6" s="14" t="s">
        <v>24</v>
      </c>
      <c r="AQ6" s="14" t="s">
        <v>24</v>
      </c>
      <c r="AR6" s="14" t="s">
        <v>24</v>
      </c>
      <c r="AS6" s="14" t="s">
        <v>24</v>
      </c>
      <c r="AT6" s="14" t="s">
        <v>24</v>
      </c>
      <c r="AU6" s="14" t="s">
        <v>24</v>
      </c>
      <c r="AV6" s="14" t="s">
        <v>24</v>
      </c>
      <c r="AW6" s="14" t="s">
        <v>24</v>
      </c>
      <c r="AX6" s="13" t="s">
        <v>24</v>
      </c>
      <c r="AY6" s="13" t="s">
        <v>24</v>
      </c>
      <c r="AZ6" s="11" t="s">
        <v>25</v>
      </c>
    </row>
    <row r="7" spans="1:52">
      <c r="A7" s="72">
        <v>13073035</v>
      </c>
      <c r="B7" s="55">
        <v>312</v>
      </c>
      <c r="C7" s="55" t="s">
        <v>27</v>
      </c>
      <c r="D7" s="52">
        <v>10399</v>
      </c>
      <c r="E7" s="52">
        <v>-690098</v>
      </c>
      <c r="F7" s="176">
        <v>205167</v>
      </c>
      <c r="G7" s="177">
        <v>0</v>
      </c>
      <c r="H7" s="176" t="s">
        <v>24</v>
      </c>
      <c r="I7" s="176">
        <v>-67240</v>
      </c>
      <c r="J7" s="177">
        <v>1</v>
      </c>
      <c r="K7" s="176">
        <v>3488581</v>
      </c>
      <c r="L7" s="177" t="s">
        <v>24</v>
      </c>
      <c r="M7" s="177" t="s">
        <v>24</v>
      </c>
      <c r="N7" s="177" t="s">
        <v>24</v>
      </c>
      <c r="O7" s="176" t="s">
        <v>24</v>
      </c>
      <c r="P7" s="177">
        <v>0</v>
      </c>
      <c r="Q7" s="176" t="s">
        <v>24</v>
      </c>
      <c r="R7" s="177">
        <v>1</v>
      </c>
      <c r="S7" s="176">
        <v>3419471</v>
      </c>
      <c r="T7" s="52">
        <v>340</v>
      </c>
      <c r="U7" s="177">
        <v>0</v>
      </c>
      <c r="V7" s="177">
        <v>340</v>
      </c>
      <c r="W7" s="52">
        <v>0</v>
      </c>
      <c r="X7" s="52">
        <v>340</v>
      </c>
      <c r="Y7" s="52">
        <v>0</v>
      </c>
      <c r="Z7" s="52">
        <v>0</v>
      </c>
      <c r="AA7" s="176">
        <v>8694519</v>
      </c>
      <c r="AB7" s="52">
        <v>836.09183575343786</v>
      </c>
      <c r="AC7" s="176" t="s">
        <v>28</v>
      </c>
      <c r="AD7" s="52" t="s">
        <v>28</v>
      </c>
      <c r="AE7" s="176" t="s">
        <v>28</v>
      </c>
      <c r="AF7" s="176" t="s">
        <v>24</v>
      </c>
      <c r="AG7" s="176" t="s">
        <v>24</v>
      </c>
      <c r="AH7" s="176" t="s">
        <v>24</v>
      </c>
      <c r="AI7" s="176" t="s">
        <v>24</v>
      </c>
      <c r="AJ7" s="176" t="s">
        <v>24</v>
      </c>
      <c r="AK7" s="52">
        <v>23500</v>
      </c>
      <c r="AL7" s="176">
        <v>23636</v>
      </c>
      <c r="AM7" s="52">
        <v>24500</v>
      </c>
      <c r="AN7" s="176">
        <v>24620</v>
      </c>
      <c r="AO7" s="12" t="s">
        <v>24</v>
      </c>
      <c r="AP7" s="14" t="s">
        <v>24</v>
      </c>
      <c r="AQ7" s="14">
        <v>4157588</v>
      </c>
      <c r="AR7" s="14">
        <v>4706370</v>
      </c>
      <c r="AS7" s="14">
        <v>548782</v>
      </c>
      <c r="AT7" s="14">
        <v>2171867</v>
      </c>
      <c r="AU7" s="176">
        <v>6878237</v>
      </c>
      <c r="AV7" s="14">
        <v>2961573</v>
      </c>
      <c r="AW7" s="53">
        <v>3916664</v>
      </c>
      <c r="AX7" s="138">
        <v>62.926905449422797</v>
      </c>
      <c r="AY7" s="138">
        <v>43.057152581395499</v>
      </c>
      <c r="AZ7" s="11" t="s">
        <v>25</v>
      </c>
    </row>
    <row r="8" spans="1:52">
      <c r="A8" s="72">
        <v>13073055</v>
      </c>
      <c r="B8" s="55">
        <v>313</v>
      </c>
      <c r="C8" s="55" t="s">
        <v>29</v>
      </c>
      <c r="D8" s="52">
        <v>4668</v>
      </c>
      <c r="E8" s="52">
        <v>257700</v>
      </c>
      <c r="F8" s="176">
        <v>684576.13</v>
      </c>
      <c r="G8" s="177">
        <v>1</v>
      </c>
      <c r="H8" s="176">
        <v>900969.74</v>
      </c>
      <c r="I8" s="176" t="s">
        <v>24</v>
      </c>
      <c r="J8" s="177">
        <v>1</v>
      </c>
      <c r="K8" s="176">
        <v>1478509.7</v>
      </c>
      <c r="L8" s="177" t="s">
        <v>24</v>
      </c>
      <c r="M8" s="177">
        <v>0</v>
      </c>
      <c r="N8" s="177">
        <v>1</v>
      </c>
      <c r="O8" s="176">
        <v>9932094.6500000004</v>
      </c>
      <c r="P8" s="177">
        <v>0</v>
      </c>
      <c r="Q8" s="176">
        <v>0</v>
      </c>
      <c r="R8" s="177">
        <v>1</v>
      </c>
      <c r="S8" s="176">
        <v>1492005.63</v>
      </c>
      <c r="T8" s="52">
        <v>330</v>
      </c>
      <c r="U8" s="177">
        <v>0</v>
      </c>
      <c r="V8" s="177">
        <v>330</v>
      </c>
      <c r="W8" s="52">
        <v>1</v>
      </c>
      <c r="X8" s="52">
        <v>290</v>
      </c>
      <c r="Y8" s="52">
        <v>1</v>
      </c>
      <c r="Z8" s="52">
        <v>0</v>
      </c>
      <c r="AA8" s="176">
        <v>3823252.03</v>
      </c>
      <c r="AB8" s="176">
        <v>819.03428234790056</v>
      </c>
      <c r="AC8" s="176" t="s">
        <v>32</v>
      </c>
      <c r="AD8" s="52" t="s">
        <v>28</v>
      </c>
      <c r="AE8" s="176" t="s">
        <v>28</v>
      </c>
      <c r="AF8" s="176">
        <v>11264154.859999999</v>
      </c>
      <c r="AG8" s="176">
        <v>0</v>
      </c>
      <c r="AH8" s="176">
        <v>0</v>
      </c>
      <c r="AI8" s="176" t="s">
        <v>24</v>
      </c>
      <c r="AJ8" s="176">
        <v>1492005.63</v>
      </c>
      <c r="AK8" s="52">
        <v>22600</v>
      </c>
      <c r="AL8" s="176">
        <v>22705.83</v>
      </c>
      <c r="AM8" s="52">
        <v>2500</v>
      </c>
      <c r="AN8" s="176">
        <v>2887.5</v>
      </c>
      <c r="AO8" s="12">
        <v>0</v>
      </c>
      <c r="AP8" s="15">
        <v>0</v>
      </c>
      <c r="AQ8" s="14">
        <v>2401272</v>
      </c>
      <c r="AR8" s="14">
        <v>3436609.54</v>
      </c>
      <c r="AS8" s="14">
        <v>1035337.54</v>
      </c>
      <c r="AT8" s="14">
        <v>613503.14</v>
      </c>
      <c r="AU8" s="14">
        <v>4050112.68</v>
      </c>
      <c r="AV8" s="11">
        <v>1444352.22</v>
      </c>
      <c r="AW8" s="11">
        <v>2605760.46</v>
      </c>
      <c r="AX8" s="73">
        <v>42.028406287902001</v>
      </c>
      <c r="AY8" s="73">
        <v>35.662025580977172</v>
      </c>
      <c r="AZ8" s="11" t="s">
        <v>25</v>
      </c>
    </row>
    <row r="9" spans="1:52">
      <c r="A9" s="72">
        <v>13073070</v>
      </c>
      <c r="B9" s="55">
        <v>314</v>
      </c>
      <c r="C9" s="55" t="s">
        <v>30</v>
      </c>
      <c r="D9" s="52">
        <v>4310</v>
      </c>
      <c r="E9" s="52">
        <v>38800</v>
      </c>
      <c r="F9" s="176">
        <v>203880.64</v>
      </c>
      <c r="G9" s="177">
        <v>0</v>
      </c>
      <c r="H9" s="176" t="s">
        <v>24</v>
      </c>
      <c r="I9" s="176">
        <v>36115.9</v>
      </c>
      <c r="J9" s="177">
        <v>0</v>
      </c>
      <c r="K9" s="176" t="s">
        <v>24</v>
      </c>
      <c r="L9" s="177" t="s">
        <v>24</v>
      </c>
      <c r="M9" s="177">
        <v>1</v>
      </c>
      <c r="N9" s="177">
        <v>0</v>
      </c>
      <c r="O9" s="176">
        <v>0</v>
      </c>
      <c r="P9" s="177">
        <v>1</v>
      </c>
      <c r="Q9" s="176">
        <v>2092428.11</v>
      </c>
      <c r="R9" s="177">
        <v>1</v>
      </c>
      <c r="S9" s="139">
        <v>5172.6499999999996</v>
      </c>
      <c r="T9" s="52">
        <v>280</v>
      </c>
      <c r="U9" s="177">
        <v>0</v>
      </c>
      <c r="V9" s="177">
        <v>400</v>
      </c>
      <c r="W9" s="52">
        <v>0</v>
      </c>
      <c r="X9" s="52">
        <v>360</v>
      </c>
      <c r="Y9" s="52">
        <v>0</v>
      </c>
      <c r="Z9" s="52">
        <v>0</v>
      </c>
      <c r="AA9" s="176">
        <v>5173394.74</v>
      </c>
      <c r="AB9" s="176">
        <v>1200.3236055684456</v>
      </c>
      <c r="AC9" s="176" t="s">
        <v>32</v>
      </c>
      <c r="AD9" s="52" t="s">
        <v>28</v>
      </c>
      <c r="AE9" s="176" t="s">
        <v>28</v>
      </c>
      <c r="AF9" s="176">
        <v>14119184.609999999</v>
      </c>
      <c r="AG9" s="176">
        <v>66571.02</v>
      </c>
      <c r="AH9" s="176">
        <v>-36115.9</v>
      </c>
      <c r="AI9" s="176">
        <v>203880.64</v>
      </c>
      <c r="AJ9" s="176">
        <v>-2087255.4600000002</v>
      </c>
      <c r="AK9" s="52">
        <v>18500</v>
      </c>
      <c r="AL9" s="176">
        <v>17303.59</v>
      </c>
      <c r="AM9" s="52">
        <v>0</v>
      </c>
      <c r="AN9" s="176">
        <v>0</v>
      </c>
      <c r="AO9" s="12">
        <v>25000</v>
      </c>
      <c r="AP9" s="14">
        <v>43875</v>
      </c>
      <c r="AQ9" s="14" t="s">
        <v>24</v>
      </c>
      <c r="AR9" s="14">
        <v>1873641.69</v>
      </c>
      <c r="AS9" s="14" t="s">
        <v>24</v>
      </c>
      <c r="AT9" s="14">
        <v>1179071.68</v>
      </c>
      <c r="AU9" s="14">
        <v>3052713.37</v>
      </c>
      <c r="AV9" s="14">
        <v>1233524.8500000001</v>
      </c>
      <c r="AW9" s="14">
        <v>1819188.52</v>
      </c>
      <c r="AX9" s="76">
        <v>65.835685477301695</v>
      </c>
      <c r="AY9" s="76">
        <v>40.407490009453461</v>
      </c>
      <c r="AZ9" s="14" t="s">
        <v>25</v>
      </c>
    </row>
    <row r="10" spans="1:52">
      <c r="A10" s="72">
        <v>13073080</v>
      </c>
      <c r="B10" s="55">
        <v>315</v>
      </c>
      <c r="C10" s="55" t="s">
        <v>31</v>
      </c>
      <c r="D10" s="12">
        <v>10276</v>
      </c>
      <c r="E10" s="12">
        <v>2583900</v>
      </c>
      <c r="F10" s="14">
        <v>6059330.8200000003</v>
      </c>
      <c r="G10" s="23">
        <v>1</v>
      </c>
      <c r="H10" s="14">
        <v>5298498.8899999997</v>
      </c>
      <c r="I10" s="14">
        <v>0</v>
      </c>
      <c r="J10" s="23">
        <v>1</v>
      </c>
      <c r="K10" s="60">
        <v>3469683.25</v>
      </c>
      <c r="L10" s="95" t="s">
        <v>164</v>
      </c>
      <c r="M10" s="23">
        <v>1</v>
      </c>
      <c r="N10" s="23">
        <v>1</v>
      </c>
      <c r="O10" s="14">
        <v>11975508.779999999</v>
      </c>
      <c r="P10" s="23">
        <v>0</v>
      </c>
      <c r="Q10" s="14">
        <v>0</v>
      </c>
      <c r="R10" s="23">
        <v>1</v>
      </c>
      <c r="S10" s="14">
        <v>3771273.26</v>
      </c>
      <c r="T10" s="12">
        <v>255</v>
      </c>
      <c r="U10" s="23">
        <v>1</v>
      </c>
      <c r="V10" s="23">
        <v>380</v>
      </c>
      <c r="W10" s="12">
        <v>0</v>
      </c>
      <c r="X10" s="12">
        <v>370</v>
      </c>
      <c r="Y10" s="12">
        <v>0</v>
      </c>
      <c r="Z10" s="12">
        <v>0</v>
      </c>
      <c r="AA10" s="15">
        <v>15137443</v>
      </c>
      <c r="AB10" s="14">
        <v>1473.0870961463604</v>
      </c>
      <c r="AC10" s="14" t="s">
        <v>32</v>
      </c>
      <c r="AD10" s="2" t="s">
        <v>28</v>
      </c>
      <c r="AE10" s="14" t="s">
        <v>28</v>
      </c>
      <c r="AF10" s="14">
        <v>12692209.789999999</v>
      </c>
      <c r="AG10" s="14" t="s">
        <v>165</v>
      </c>
      <c r="AH10" s="14">
        <v>3469683.25</v>
      </c>
      <c r="AI10" s="14">
        <v>6059330.8200000003</v>
      </c>
      <c r="AJ10" s="14">
        <v>3771273.26</v>
      </c>
      <c r="AK10" s="12">
        <v>23000</v>
      </c>
      <c r="AL10" s="14">
        <v>20518.77</v>
      </c>
      <c r="AM10" s="12">
        <v>29000</v>
      </c>
      <c r="AN10" s="14">
        <v>32763.32</v>
      </c>
      <c r="AO10" s="12">
        <v>0</v>
      </c>
      <c r="AP10" s="15">
        <v>0</v>
      </c>
      <c r="AQ10" s="14">
        <v>3734565.35</v>
      </c>
      <c r="AR10" s="14">
        <v>10778619.27</v>
      </c>
      <c r="AS10" s="14">
        <v>7044053.9199999999</v>
      </c>
      <c r="AT10" s="14">
        <v>2500993.65</v>
      </c>
      <c r="AU10" s="14">
        <v>13332895.01</v>
      </c>
      <c r="AV10" s="11">
        <v>2761028.58</v>
      </c>
      <c r="AW10" s="11">
        <v>10571866.43</v>
      </c>
      <c r="AX10" s="74">
        <v>0.25489786956479449</v>
      </c>
      <c r="AY10" s="74">
        <v>0.20708395122958373</v>
      </c>
      <c r="AZ10" s="11" t="s">
        <v>25</v>
      </c>
    </row>
    <row r="11" spans="1:52">
      <c r="A11" s="72">
        <v>13073089</v>
      </c>
      <c r="B11" s="55">
        <v>316</v>
      </c>
      <c r="C11" s="55" t="s">
        <v>33</v>
      </c>
      <c r="D11" s="12">
        <v>4004</v>
      </c>
      <c r="E11" s="12">
        <v>-16300</v>
      </c>
      <c r="F11" s="14">
        <v>-287728.51</v>
      </c>
      <c r="G11" s="23">
        <v>1</v>
      </c>
      <c r="H11" s="14" t="s">
        <v>24</v>
      </c>
      <c r="I11" s="14">
        <v>-721131.96</v>
      </c>
      <c r="J11" s="23">
        <v>1</v>
      </c>
      <c r="K11" s="14">
        <v>1787296.21</v>
      </c>
      <c r="L11" s="177" t="s">
        <v>24</v>
      </c>
      <c r="M11" s="23">
        <v>1</v>
      </c>
      <c r="N11" s="23">
        <v>1</v>
      </c>
      <c r="O11" s="14">
        <v>20997510.010000002</v>
      </c>
      <c r="P11" s="23">
        <v>0</v>
      </c>
      <c r="Q11" s="14">
        <v>0</v>
      </c>
      <c r="R11" s="23">
        <v>1</v>
      </c>
      <c r="S11" s="14">
        <v>1289766.27</v>
      </c>
      <c r="T11" s="12">
        <v>300</v>
      </c>
      <c r="U11" s="23">
        <v>1</v>
      </c>
      <c r="V11" s="23">
        <v>300</v>
      </c>
      <c r="W11" s="12">
        <v>0</v>
      </c>
      <c r="X11" s="12">
        <v>200</v>
      </c>
      <c r="Y11" s="12">
        <v>1</v>
      </c>
      <c r="Z11" s="12">
        <v>0</v>
      </c>
      <c r="AA11" s="15">
        <v>286863.57</v>
      </c>
      <c r="AB11" s="14">
        <v>71.644248251748252</v>
      </c>
      <c r="AC11" s="14" t="s">
        <v>28</v>
      </c>
      <c r="AD11" s="2" t="s">
        <v>28</v>
      </c>
      <c r="AE11" s="14" t="s">
        <v>28</v>
      </c>
      <c r="AF11" s="14">
        <v>21569505.120000001</v>
      </c>
      <c r="AG11" s="14">
        <v>-443515.68</v>
      </c>
      <c r="AH11" s="176" t="s">
        <v>24</v>
      </c>
      <c r="AI11" s="14">
        <v>-287728.51</v>
      </c>
      <c r="AJ11" s="14">
        <v>1289766.27</v>
      </c>
      <c r="AK11" s="12">
        <v>16000</v>
      </c>
      <c r="AL11" s="14">
        <v>15285.01</v>
      </c>
      <c r="AM11" s="12">
        <v>0</v>
      </c>
      <c r="AN11" s="14">
        <v>0</v>
      </c>
      <c r="AO11" s="12">
        <v>0</v>
      </c>
      <c r="AP11" s="15">
        <v>0</v>
      </c>
      <c r="AQ11" s="176">
        <v>1742734.19</v>
      </c>
      <c r="AR11" s="176">
        <v>1488493.65</v>
      </c>
      <c r="AS11" s="176">
        <v>-254240.54000000004</v>
      </c>
      <c r="AT11" s="176">
        <v>802839.42</v>
      </c>
      <c r="AU11" s="176">
        <v>2291333.0699999998</v>
      </c>
      <c r="AV11" s="53">
        <v>1210456.44</v>
      </c>
      <c r="AW11" s="53">
        <v>1080876.6299999999</v>
      </c>
      <c r="AX11" s="53">
        <v>81.320900495611795</v>
      </c>
      <c r="AY11" s="53">
        <v>52.827607467822212</v>
      </c>
      <c r="AZ11" s="11" t="s">
        <v>25</v>
      </c>
    </row>
    <row r="12" spans="1:52">
      <c r="A12" s="72">
        <v>13073105</v>
      </c>
      <c r="B12" s="55">
        <v>317</v>
      </c>
      <c r="C12" s="55" t="s">
        <v>34</v>
      </c>
      <c r="D12" s="12">
        <v>3065</v>
      </c>
      <c r="E12" s="12">
        <v>247600</v>
      </c>
      <c r="F12" s="14">
        <v>368636.62</v>
      </c>
      <c r="G12" s="23">
        <v>1</v>
      </c>
      <c r="H12" s="14">
        <v>268143.93</v>
      </c>
      <c r="I12" s="14" t="s">
        <v>166</v>
      </c>
      <c r="J12" s="23">
        <v>1</v>
      </c>
      <c r="K12" s="14">
        <v>268143.93</v>
      </c>
      <c r="L12" s="23" t="s">
        <v>166</v>
      </c>
      <c r="M12" s="23">
        <v>0</v>
      </c>
      <c r="N12" s="23">
        <v>1</v>
      </c>
      <c r="O12" s="14">
        <v>18464339.120000001</v>
      </c>
      <c r="P12" s="23">
        <v>0</v>
      </c>
      <c r="Q12" s="14">
        <v>0</v>
      </c>
      <c r="R12" s="23">
        <v>1</v>
      </c>
      <c r="S12" s="14">
        <v>878194.72</v>
      </c>
      <c r="T12" s="12">
        <v>300</v>
      </c>
      <c r="U12" s="23">
        <v>0</v>
      </c>
      <c r="V12" s="23">
        <v>400</v>
      </c>
      <c r="W12" s="12">
        <v>0</v>
      </c>
      <c r="X12" s="12">
        <v>385</v>
      </c>
      <c r="Y12" s="12">
        <v>0</v>
      </c>
      <c r="Z12" s="12">
        <v>0</v>
      </c>
      <c r="AA12" s="15">
        <v>2102106.1800000002</v>
      </c>
      <c r="AB12" s="14">
        <v>685.84214681892342</v>
      </c>
      <c r="AC12" s="14" t="s">
        <v>28</v>
      </c>
      <c r="AD12" s="2" t="s">
        <v>28</v>
      </c>
      <c r="AE12" s="14" t="s">
        <v>28</v>
      </c>
      <c r="AF12" s="14">
        <v>18201660.809999999</v>
      </c>
      <c r="AG12" s="14" t="s">
        <v>166</v>
      </c>
      <c r="AH12" s="14">
        <v>878194.72</v>
      </c>
      <c r="AI12" s="14">
        <v>368636.02</v>
      </c>
      <c r="AJ12" s="14">
        <v>878194.72</v>
      </c>
      <c r="AK12" s="12">
        <v>8000</v>
      </c>
      <c r="AL12" s="14">
        <v>7420.52</v>
      </c>
      <c r="AM12" s="12">
        <v>500</v>
      </c>
      <c r="AN12" s="14">
        <v>600</v>
      </c>
      <c r="AO12" s="12">
        <v>215000</v>
      </c>
      <c r="AP12" s="15">
        <v>214007.64</v>
      </c>
      <c r="AQ12" s="14">
        <v>1999327.11096</v>
      </c>
      <c r="AR12" s="14">
        <v>3072982.26</v>
      </c>
      <c r="AS12" s="14">
        <v>1073655.1490399998</v>
      </c>
      <c r="AT12" s="14">
        <v>247258.94</v>
      </c>
      <c r="AU12" s="14">
        <v>3320241.1999999997</v>
      </c>
      <c r="AV12" s="11">
        <v>1073526.51</v>
      </c>
      <c r="AW12" s="11">
        <v>2246714.6899999995</v>
      </c>
      <c r="AX12" s="17">
        <v>0.3493435429074036</v>
      </c>
      <c r="AY12" s="17">
        <v>0.32332786846931483</v>
      </c>
      <c r="AZ12" s="11" t="s">
        <v>25</v>
      </c>
    </row>
    <row r="13" spans="1:52">
      <c r="A13" s="72">
        <v>13073005</v>
      </c>
      <c r="B13" s="55">
        <v>5351</v>
      </c>
      <c r="C13" s="55" t="s">
        <v>35</v>
      </c>
      <c r="D13" s="63">
        <v>939</v>
      </c>
      <c r="E13" s="63">
        <v>-438900</v>
      </c>
      <c r="F13" s="60">
        <v>-343740.02</v>
      </c>
      <c r="G13" s="23">
        <v>1</v>
      </c>
      <c r="H13" s="60">
        <v>0</v>
      </c>
      <c r="I13" s="60">
        <v>318451.94</v>
      </c>
      <c r="J13" s="95">
        <v>1</v>
      </c>
      <c r="K13" s="60">
        <v>326215.34000000003</v>
      </c>
      <c r="L13" s="177" t="s">
        <v>24</v>
      </c>
      <c r="M13" s="95">
        <v>0</v>
      </c>
      <c r="N13" s="95">
        <v>1</v>
      </c>
      <c r="O13" s="60">
        <v>10000</v>
      </c>
      <c r="P13" s="95">
        <v>0</v>
      </c>
      <c r="Q13" s="60">
        <v>0</v>
      </c>
      <c r="R13" s="95">
        <v>1</v>
      </c>
      <c r="S13" s="60">
        <v>326215.34000000003</v>
      </c>
      <c r="T13" s="63">
        <v>300</v>
      </c>
      <c r="U13" s="95">
        <v>0</v>
      </c>
      <c r="V13" s="95">
        <v>320</v>
      </c>
      <c r="W13" s="63">
        <v>1</v>
      </c>
      <c r="X13" s="63">
        <v>300</v>
      </c>
      <c r="Y13" s="63">
        <v>1</v>
      </c>
      <c r="Z13" s="63">
        <v>0</v>
      </c>
      <c r="AA13" s="75">
        <v>0</v>
      </c>
      <c r="AB13" s="60">
        <v>0</v>
      </c>
      <c r="AC13" s="60" t="s">
        <v>28</v>
      </c>
      <c r="AD13" s="140" t="s">
        <v>28</v>
      </c>
      <c r="AE13" s="60" t="s">
        <v>28</v>
      </c>
      <c r="AF13" s="60">
        <v>3263344.09</v>
      </c>
      <c r="AG13" s="60">
        <v>-72926.259999999995</v>
      </c>
      <c r="AH13" s="60">
        <v>-318451.94</v>
      </c>
      <c r="AI13" s="60">
        <v>-343740.02</v>
      </c>
      <c r="AJ13" s="60">
        <v>326215.34000000003</v>
      </c>
      <c r="AK13" s="63">
        <v>4100</v>
      </c>
      <c r="AL13" s="60">
        <v>3914.92</v>
      </c>
      <c r="AM13" s="63">
        <v>0</v>
      </c>
      <c r="AN13" s="60">
        <v>0</v>
      </c>
      <c r="AO13" s="63">
        <v>0</v>
      </c>
      <c r="AP13" s="75">
        <v>0</v>
      </c>
      <c r="AQ13" s="60">
        <v>375109.56</v>
      </c>
      <c r="AR13" s="60">
        <v>263557.45</v>
      </c>
      <c r="AS13" s="60">
        <v>-111552.10999999999</v>
      </c>
      <c r="AT13" s="60">
        <v>202175.1</v>
      </c>
      <c r="AU13" s="60">
        <v>465732.55000000005</v>
      </c>
      <c r="AV13" s="60">
        <v>297722.11</v>
      </c>
      <c r="AW13" s="60">
        <v>168010.44000000006</v>
      </c>
      <c r="AX13" s="60">
        <v>112.96288911582654</v>
      </c>
      <c r="AY13" s="60">
        <v>63.925553410428357</v>
      </c>
      <c r="AZ13" s="60">
        <v>121800</v>
      </c>
    </row>
    <row r="14" spans="1:52">
      <c r="A14" s="72">
        <v>13073037</v>
      </c>
      <c r="B14" s="55">
        <v>5351</v>
      </c>
      <c r="C14" s="55" t="s">
        <v>36</v>
      </c>
      <c r="D14" s="63">
        <v>794</v>
      </c>
      <c r="E14" s="63">
        <v>87200</v>
      </c>
      <c r="F14" s="60">
        <v>141319.67999999999</v>
      </c>
      <c r="G14" s="95">
        <v>1</v>
      </c>
      <c r="H14" s="60">
        <v>40626.01</v>
      </c>
      <c r="I14" s="60">
        <v>0</v>
      </c>
      <c r="J14" s="95">
        <v>1</v>
      </c>
      <c r="K14" s="60">
        <v>95718.6</v>
      </c>
      <c r="L14" s="177" t="s">
        <v>24</v>
      </c>
      <c r="M14" s="95">
        <v>0</v>
      </c>
      <c r="N14" s="95">
        <v>1</v>
      </c>
      <c r="O14" s="60">
        <v>25768.560000000001</v>
      </c>
      <c r="P14" s="95">
        <v>0</v>
      </c>
      <c r="Q14" s="60">
        <v>0</v>
      </c>
      <c r="R14" s="95">
        <v>1</v>
      </c>
      <c r="S14" s="60">
        <v>95718.6</v>
      </c>
      <c r="T14" s="63">
        <v>300</v>
      </c>
      <c r="U14" s="95">
        <v>0</v>
      </c>
      <c r="V14" s="95">
        <v>350</v>
      </c>
      <c r="W14" s="63">
        <v>0</v>
      </c>
      <c r="X14" s="63">
        <v>380</v>
      </c>
      <c r="Y14" s="63">
        <v>0</v>
      </c>
      <c r="Z14" s="63">
        <v>0</v>
      </c>
      <c r="AA14" s="75">
        <v>296048.34707326302</v>
      </c>
      <c r="AB14" s="60">
        <v>372.85686029378212</v>
      </c>
      <c r="AC14" s="60" t="s">
        <v>28</v>
      </c>
      <c r="AD14" s="140" t="s">
        <v>28</v>
      </c>
      <c r="AE14" s="60" t="s">
        <v>28</v>
      </c>
      <c r="AF14" s="60">
        <v>960421.78899999999</v>
      </c>
      <c r="AG14" s="60">
        <v>145833.62</v>
      </c>
      <c r="AH14" s="60">
        <v>40626.01</v>
      </c>
      <c r="AI14" s="60">
        <v>141319.67999999999</v>
      </c>
      <c r="AJ14" s="60">
        <v>95718.6</v>
      </c>
      <c r="AK14" s="63">
        <v>2800</v>
      </c>
      <c r="AL14" s="60">
        <v>2911.89</v>
      </c>
      <c r="AM14" s="63">
        <v>0</v>
      </c>
      <c r="AN14" s="60">
        <v>0</v>
      </c>
      <c r="AO14" s="63">
        <v>0</v>
      </c>
      <c r="AP14" s="75">
        <v>0</v>
      </c>
      <c r="AQ14" s="60">
        <v>224240.69</v>
      </c>
      <c r="AR14" s="60">
        <v>238707.73</v>
      </c>
      <c r="AS14" s="60">
        <v>14467.040000000008</v>
      </c>
      <c r="AT14" s="60">
        <v>238719.53</v>
      </c>
      <c r="AU14" s="60">
        <v>477427.26</v>
      </c>
      <c r="AV14" s="60">
        <v>211382.35</v>
      </c>
      <c r="AW14" s="60">
        <v>266044.91000000003</v>
      </c>
      <c r="AX14" s="60">
        <v>88.552787963758021</v>
      </c>
      <c r="AY14" s="60">
        <v>44.275299655072061</v>
      </c>
      <c r="AZ14" s="60">
        <v>86500</v>
      </c>
    </row>
    <row r="15" spans="1:52">
      <c r="A15" s="72">
        <v>13073044</v>
      </c>
      <c r="B15" s="55">
        <v>5351</v>
      </c>
      <c r="C15" s="55" t="s">
        <v>37</v>
      </c>
      <c r="D15" s="63">
        <v>642</v>
      </c>
      <c r="E15" s="63">
        <v>64000</v>
      </c>
      <c r="F15" s="60">
        <v>107662.86</v>
      </c>
      <c r="G15" s="95">
        <v>1</v>
      </c>
      <c r="H15" s="60">
        <v>140033.18</v>
      </c>
      <c r="I15" s="60">
        <v>0</v>
      </c>
      <c r="J15" s="95">
        <v>1</v>
      </c>
      <c r="K15" s="60">
        <v>173724.47</v>
      </c>
      <c r="L15" s="177" t="s">
        <v>24</v>
      </c>
      <c r="M15" s="95">
        <v>0</v>
      </c>
      <c r="N15" s="95">
        <v>1</v>
      </c>
      <c r="O15" s="60">
        <v>42675.69</v>
      </c>
      <c r="P15" s="95">
        <v>0</v>
      </c>
      <c r="Q15" s="60">
        <v>0</v>
      </c>
      <c r="R15" s="95">
        <v>1</v>
      </c>
      <c r="S15" s="60">
        <v>173724.47</v>
      </c>
      <c r="T15" s="63">
        <v>320</v>
      </c>
      <c r="U15" s="95">
        <v>0</v>
      </c>
      <c r="V15" s="95">
        <v>350</v>
      </c>
      <c r="W15" s="63">
        <v>0</v>
      </c>
      <c r="X15" s="63">
        <v>300</v>
      </c>
      <c r="Y15" s="63">
        <v>1</v>
      </c>
      <c r="Z15" s="63">
        <v>0</v>
      </c>
      <c r="AA15" s="75">
        <v>18863.49095447969</v>
      </c>
      <c r="AB15" s="60">
        <v>29.382384664298584</v>
      </c>
      <c r="AC15" s="60" t="s">
        <v>28</v>
      </c>
      <c r="AD15" s="140" t="s">
        <v>28</v>
      </c>
      <c r="AE15" s="60" t="s">
        <v>28</v>
      </c>
      <c r="AF15" s="60">
        <v>2573974.0299999998</v>
      </c>
      <c r="AG15" s="60">
        <v>0</v>
      </c>
      <c r="AH15" s="60">
        <v>140033.18</v>
      </c>
      <c r="AI15" s="60">
        <v>107662.86</v>
      </c>
      <c r="AJ15" s="60">
        <v>173724.47</v>
      </c>
      <c r="AK15" s="63">
        <v>1900</v>
      </c>
      <c r="AL15" s="60">
        <v>2020.84</v>
      </c>
      <c r="AM15" s="63">
        <v>0</v>
      </c>
      <c r="AN15" s="60">
        <v>0</v>
      </c>
      <c r="AO15" s="63">
        <v>0</v>
      </c>
      <c r="AP15" s="75">
        <v>0</v>
      </c>
      <c r="AQ15" s="60">
        <v>242810.23999999999</v>
      </c>
      <c r="AR15" s="60">
        <v>255503.89</v>
      </c>
      <c r="AS15" s="60">
        <v>12693.650000000023</v>
      </c>
      <c r="AT15" s="60">
        <v>145697.59</v>
      </c>
      <c r="AU15" s="60">
        <v>401201.48</v>
      </c>
      <c r="AV15" s="60">
        <v>174305.25</v>
      </c>
      <c r="AW15" s="60">
        <v>226896.22999999998</v>
      </c>
      <c r="AX15" s="60">
        <v>68.220194220917733</v>
      </c>
      <c r="AY15" s="60">
        <v>43.445814307564376</v>
      </c>
      <c r="AZ15" s="60">
        <v>71300</v>
      </c>
    </row>
    <row r="16" spans="1:52">
      <c r="A16" s="72">
        <v>13073046</v>
      </c>
      <c r="B16" s="55">
        <v>5351</v>
      </c>
      <c r="C16" s="55" t="s">
        <v>38</v>
      </c>
      <c r="D16" s="63">
        <v>1782</v>
      </c>
      <c r="E16" s="63">
        <v>265900</v>
      </c>
      <c r="F16" s="60">
        <v>206509.1</v>
      </c>
      <c r="G16" s="95">
        <v>1</v>
      </c>
      <c r="H16" s="60">
        <v>236031.48</v>
      </c>
      <c r="I16" s="60">
        <v>0</v>
      </c>
      <c r="J16" s="95">
        <v>1</v>
      </c>
      <c r="K16" s="60">
        <v>415147.05</v>
      </c>
      <c r="L16" s="177" t="s">
        <v>24</v>
      </c>
      <c r="M16" s="95">
        <v>0</v>
      </c>
      <c r="N16" s="95">
        <v>1</v>
      </c>
      <c r="O16" s="60">
        <v>93085.21</v>
      </c>
      <c r="P16" s="95">
        <v>0</v>
      </c>
      <c r="Q16" s="60">
        <v>0</v>
      </c>
      <c r="R16" s="95">
        <v>1</v>
      </c>
      <c r="S16" s="60">
        <v>415147.05</v>
      </c>
      <c r="T16" s="63">
        <v>300</v>
      </c>
      <c r="U16" s="95">
        <v>0</v>
      </c>
      <c r="V16" s="95">
        <v>350</v>
      </c>
      <c r="W16" s="63">
        <v>0</v>
      </c>
      <c r="X16" s="63">
        <v>300</v>
      </c>
      <c r="Y16" s="63">
        <v>1</v>
      </c>
      <c r="Z16" s="63">
        <v>0</v>
      </c>
      <c r="AA16" s="75">
        <v>1085919.3399999999</v>
      </c>
      <c r="AB16" s="60">
        <v>609.38234567901225</v>
      </c>
      <c r="AC16" s="60" t="s">
        <v>28</v>
      </c>
      <c r="AD16" s="140" t="s">
        <v>28</v>
      </c>
      <c r="AE16" s="60" t="s">
        <v>28</v>
      </c>
      <c r="AF16" s="60">
        <v>4057399.87</v>
      </c>
      <c r="AG16" s="60">
        <v>179856.59</v>
      </c>
      <c r="AH16" s="60">
        <v>236031.48</v>
      </c>
      <c r="AI16" s="60">
        <v>206509.1</v>
      </c>
      <c r="AJ16" s="60">
        <v>415147.05</v>
      </c>
      <c r="AK16" s="63">
        <v>4800</v>
      </c>
      <c r="AL16" s="60">
        <v>4895.25</v>
      </c>
      <c r="AM16" s="63">
        <v>0</v>
      </c>
      <c r="AN16" s="60">
        <v>0</v>
      </c>
      <c r="AO16" s="63">
        <v>0</v>
      </c>
      <c r="AP16" s="75">
        <v>0</v>
      </c>
      <c r="AQ16" s="60">
        <v>1283111.3700000001</v>
      </c>
      <c r="AR16" s="60">
        <v>1541571.96</v>
      </c>
      <c r="AS16" s="60">
        <v>258460.58999999985</v>
      </c>
      <c r="AT16" s="60">
        <v>53509.52</v>
      </c>
      <c r="AU16" s="60">
        <v>1595081.48</v>
      </c>
      <c r="AV16" s="60">
        <v>676331.32</v>
      </c>
      <c r="AW16" s="60">
        <v>918750.16</v>
      </c>
      <c r="AX16" s="60">
        <v>43.872834843207706</v>
      </c>
      <c r="AY16" s="60">
        <v>42.401051512428069</v>
      </c>
      <c r="AZ16" s="60">
        <v>276600</v>
      </c>
    </row>
    <row r="17" spans="1:52">
      <c r="A17" s="72">
        <v>13073066</v>
      </c>
      <c r="B17" s="55">
        <v>5351</v>
      </c>
      <c r="C17" s="55" t="s">
        <v>39</v>
      </c>
      <c r="D17" s="63">
        <v>992</v>
      </c>
      <c r="E17" s="63">
        <v>229000</v>
      </c>
      <c r="F17" s="60">
        <v>266631.96000000002</v>
      </c>
      <c r="G17" s="95">
        <v>1</v>
      </c>
      <c r="H17" s="60">
        <v>205559.4</v>
      </c>
      <c r="I17" s="60">
        <v>0</v>
      </c>
      <c r="J17" s="95">
        <v>1</v>
      </c>
      <c r="K17" s="60">
        <v>236769.06</v>
      </c>
      <c r="L17" s="177" t="s">
        <v>24</v>
      </c>
      <c r="M17" s="95">
        <v>0</v>
      </c>
      <c r="N17" s="95">
        <v>1</v>
      </c>
      <c r="O17" s="60">
        <v>29896.33</v>
      </c>
      <c r="P17" s="95">
        <v>0</v>
      </c>
      <c r="Q17" s="60">
        <v>0</v>
      </c>
      <c r="R17" s="95">
        <v>1</v>
      </c>
      <c r="S17" s="60">
        <v>236769.06</v>
      </c>
      <c r="T17" s="63">
        <v>300</v>
      </c>
      <c r="U17" s="95">
        <v>0</v>
      </c>
      <c r="V17" s="95">
        <v>350</v>
      </c>
      <c r="W17" s="63">
        <v>0</v>
      </c>
      <c r="X17" s="63">
        <v>300</v>
      </c>
      <c r="Y17" s="63">
        <v>1</v>
      </c>
      <c r="Z17" s="63">
        <v>0</v>
      </c>
      <c r="AA17" s="75">
        <v>96135</v>
      </c>
      <c r="AB17" s="60">
        <v>96.910282258064512</v>
      </c>
      <c r="AC17" s="60" t="s">
        <v>28</v>
      </c>
      <c r="AD17" s="140" t="s">
        <v>28</v>
      </c>
      <c r="AE17" s="60" t="s">
        <v>28</v>
      </c>
      <c r="AF17" s="60">
        <v>1587560.33</v>
      </c>
      <c r="AG17" s="60">
        <v>197137.35</v>
      </c>
      <c r="AH17" s="60">
        <v>205559.4</v>
      </c>
      <c r="AI17" s="60">
        <v>266631.96000000002</v>
      </c>
      <c r="AJ17" s="60">
        <v>236769.06</v>
      </c>
      <c r="AK17" s="63">
        <v>3400</v>
      </c>
      <c r="AL17" s="60">
        <v>3338.56</v>
      </c>
      <c r="AM17" s="63">
        <v>0</v>
      </c>
      <c r="AN17" s="60">
        <v>0</v>
      </c>
      <c r="AO17" s="63">
        <v>0</v>
      </c>
      <c r="AP17" s="75">
        <v>0</v>
      </c>
      <c r="AQ17" s="60">
        <v>259523.13</v>
      </c>
      <c r="AR17" s="60">
        <v>388790.27</v>
      </c>
      <c r="AS17" s="60">
        <v>129267.14000000001</v>
      </c>
      <c r="AT17" s="60">
        <v>286164.76</v>
      </c>
      <c r="AU17" s="60">
        <v>674955.03</v>
      </c>
      <c r="AV17" s="60">
        <v>195153.56</v>
      </c>
      <c r="AW17" s="60">
        <v>479801.47000000003</v>
      </c>
      <c r="AX17" s="60">
        <v>50.195073040279524</v>
      </c>
      <c r="AY17" s="60">
        <v>28.913564804458158</v>
      </c>
      <c r="AZ17" s="60">
        <v>79900</v>
      </c>
    </row>
    <row r="18" spans="1:52">
      <c r="A18" s="72">
        <v>13073068</v>
      </c>
      <c r="B18" s="55">
        <v>5351</v>
      </c>
      <c r="C18" s="55" t="s">
        <v>40</v>
      </c>
      <c r="D18" s="63">
        <v>1978</v>
      </c>
      <c r="E18" s="63">
        <v>147600</v>
      </c>
      <c r="F18" s="60">
        <v>300282.12</v>
      </c>
      <c r="G18" s="95">
        <v>1</v>
      </c>
      <c r="H18" s="60">
        <v>39603.57</v>
      </c>
      <c r="I18" s="60">
        <v>0</v>
      </c>
      <c r="J18" s="95">
        <v>1</v>
      </c>
      <c r="K18" s="60">
        <v>217027.07</v>
      </c>
      <c r="L18" s="177" t="s">
        <v>24</v>
      </c>
      <c r="M18" s="95">
        <v>0</v>
      </c>
      <c r="N18" s="95">
        <v>1</v>
      </c>
      <c r="O18" s="60">
        <v>73479.289999999994</v>
      </c>
      <c r="P18" s="95">
        <v>0</v>
      </c>
      <c r="Q18" s="60">
        <v>0</v>
      </c>
      <c r="R18" s="95">
        <v>1</v>
      </c>
      <c r="S18" s="60">
        <v>217027.07</v>
      </c>
      <c r="T18" s="63">
        <v>300</v>
      </c>
      <c r="U18" s="95">
        <v>0</v>
      </c>
      <c r="V18" s="95">
        <v>350</v>
      </c>
      <c r="W18" s="63">
        <v>0</v>
      </c>
      <c r="X18" s="63">
        <v>380</v>
      </c>
      <c r="Y18" s="63">
        <v>0</v>
      </c>
      <c r="Z18" s="63">
        <v>0</v>
      </c>
      <c r="AA18" s="75">
        <v>600746.06000000006</v>
      </c>
      <c r="AB18" s="60">
        <v>303.71388270980793</v>
      </c>
      <c r="AC18" s="60" t="s">
        <v>28</v>
      </c>
      <c r="AD18" s="140" t="s">
        <v>28</v>
      </c>
      <c r="AE18" s="60" t="s">
        <v>28</v>
      </c>
      <c r="AF18" s="60">
        <v>2203791.2999999998</v>
      </c>
      <c r="AG18" s="60">
        <v>189787.06</v>
      </c>
      <c r="AH18" s="60">
        <v>39603.57</v>
      </c>
      <c r="AI18" s="60">
        <v>387732.49</v>
      </c>
      <c r="AJ18" s="60">
        <v>217027.07</v>
      </c>
      <c r="AK18" s="63">
        <v>4100</v>
      </c>
      <c r="AL18" s="60">
        <v>4149.26</v>
      </c>
      <c r="AM18" s="63">
        <v>0</v>
      </c>
      <c r="AN18" s="60">
        <v>0</v>
      </c>
      <c r="AO18" s="63">
        <v>0</v>
      </c>
      <c r="AP18" s="75">
        <v>0</v>
      </c>
      <c r="AQ18" s="60">
        <v>672575.5</v>
      </c>
      <c r="AR18" s="60">
        <v>743764.32</v>
      </c>
      <c r="AS18" s="60">
        <v>71188.819999999949</v>
      </c>
      <c r="AT18" s="60">
        <v>514222.07</v>
      </c>
      <c r="AU18" s="60">
        <v>1257986.3899999999</v>
      </c>
      <c r="AV18" s="60">
        <v>531165.84</v>
      </c>
      <c r="AW18" s="60">
        <v>726820.54999999993</v>
      </c>
      <c r="AX18" s="60">
        <v>71.415880772554402</v>
      </c>
      <c r="AY18" s="60">
        <v>42.223496551500851</v>
      </c>
      <c r="AZ18" s="60">
        <v>217300</v>
      </c>
    </row>
    <row r="19" spans="1:52" ht="29.25">
      <c r="A19" s="72">
        <v>13073009</v>
      </c>
      <c r="B19" s="55">
        <v>5352</v>
      </c>
      <c r="C19" s="55" t="s">
        <v>41</v>
      </c>
      <c r="D19" s="12">
        <v>8706</v>
      </c>
      <c r="E19" s="12">
        <v>0</v>
      </c>
      <c r="F19" s="14">
        <v>961883.78</v>
      </c>
      <c r="G19" s="23">
        <v>1</v>
      </c>
      <c r="H19" s="14">
        <v>115301.68</v>
      </c>
      <c r="I19" s="14">
        <v>0</v>
      </c>
      <c r="J19" s="23">
        <v>1</v>
      </c>
      <c r="K19" s="14">
        <v>148311.25</v>
      </c>
      <c r="L19" s="177" t="s">
        <v>24</v>
      </c>
      <c r="M19" s="23">
        <v>0</v>
      </c>
      <c r="N19" s="23">
        <v>1</v>
      </c>
      <c r="O19" s="14">
        <v>420054.68</v>
      </c>
      <c r="P19" s="23">
        <v>1</v>
      </c>
      <c r="Q19" s="14">
        <v>1589749.83</v>
      </c>
      <c r="R19" s="23">
        <v>1</v>
      </c>
      <c r="S19" s="14">
        <v>7358856.4100000001</v>
      </c>
      <c r="T19" s="12">
        <v>250</v>
      </c>
      <c r="U19" s="6">
        <v>1</v>
      </c>
      <c r="V19" s="23">
        <v>360</v>
      </c>
      <c r="W19" s="12">
        <v>0</v>
      </c>
      <c r="X19" s="12">
        <v>345</v>
      </c>
      <c r="Y19" s="12">
        <v>0</v>
      </c>
      <c r="Z19" s="12">
        <v>0</v>
      </c>
      <c r="AA19" s="15"/>
      <c r="AB19" s="14">
        <v>0</v>
      </c>
      <c r="AC19" s="14" t="s">
        <v>32</v>
      </c>
      <c r="AD19" s="2" t="s">
        <v>28</v>
      </c>
      <c r="AE19" s="14" t="s">
        <v>24</v>
      </c>
      <c r="AF19" s="14">
        <v>28825220.07</v>
      </c>
      <c r="AG19" s="3" t="s">
        <v>167</v>
      </c>
      <c r="AH19" s="3" t="s">
        <v>168</v>
      </c>
      <c r="AI19" s="1">
        <v>961883.78</v>
      </c>
      <c r="AJ19" s="14">
        <v>5769106.5800000001</v>
      </c>
      <c r="AK19" s="9">
        <v>25000</v>
      </c>
      <c r="AL19" s="14">
        <v>25026.76</v>
      </c>
      <c r="AM19" s="12">
        <v>15000</v>
      </c>
      <c r="AN19" s="14">
        <v>60165.82</v>
      </c>
      <c r="AO19" s="12">
        <v>20000</v>
      </c>
      <c r="AP19" s="15">
        <v>31766.9</v>
      </c>
      <c r="AQ19" s="14">
        <v>2627603.7000000002</v>
      </c>
      <c r="AR19" s="14">
        <v>3582875</v>
      </c>
      <c r="AS19" s="14">
        <v>955271.29999999981</v>
      </c>
      <c r="AT19" s="14">
        <v>2321457.89</v>
      </c>
      <c r="AU19" s="14">
        <v>5904332.8900000006</v>
      </c>
      <c r="AV19" s="11">
        <v>2244611.37</v>
      </c>
      <c r="AW19" s="11">
        <v>3659721.5200000005</v>
      </c>
      <c r="AX19" s="11">
        <v>62.648330460872906</v>
      </c>
      <c r="AY19" s="11">
        <v>38.016341758128746</v>
      </c>
      <c r="AZ19" s="11">
        <v>977058.88</v>
      </c>
    </row>
    <row r="20" spans="1:52">
      <c r="A20" s="72">
        <v>13073018</v>
      </c>
      <c r="B20" s="55">
        <v>5352</v>
      </c>
      <c r="C20" s="55" t="s">
        <v>42</v>
      </c>
      <c r="D20" s="12">
        <v>482</v>
      </c>
      <c r="E20" s="12">
        <v>0</v>
      </c>
      <c r="F20" s="14">
        <v>25728.49</v>
      </c>
      <c r="G20" s="23">
        <v>1</v>
      </c>
      <c r="H20" s="14">
        <v>3760.17</v>
      </c>
      <c r="I20" s="14">
        <v>0</v>
      </c>
      <c r="J20" s="23">
        <v>1</v>
      </c>
      <c r="K20" s="14">
        <v>6034.33</v>
      </c>
      <c r="L20" s="177" t="s">
        <v>24</v>
      </c>
      <c r="M20" s="23">
        <v>0</v>
      </c>
      <c r="N20" s="23">
        <v>0</v>
      </c>
      <c r="O20" s="14">
        <v>0</v>
      </c>
      <c r="P20" s="23">
        <v>1</v>
      </c>
      <c r="Q20" s="14">
        <v>31546.47</v>
      </c>
      <c r="R20" s="23">
        <v>1</v>
      </c>
      <c r="S20" s="14">
        <v>9263.83</v>
      </c>
      <c r="T20" s="12">
        <v>250</v>
      </c>
      <c r="U20" s="6">
        <v>1</v>
      </c>
      <c r="V20" s="23">
        <v>350</v>
      </c>
      <c r="W20" s="12">
        <v>0</v>
      </c>
      <c r="X20" s="12">
        <v>340</v>
      </c>
      <c r="Y20" s="12">
        <v>0</v>
      </c>
      <c r="Z20" s="12">
        <v>0</v>
      </c>
      <c r="AA20" s="15"/>
      <c r="AB20" s="14">
        <v>0</v>
      </c>
      <c r="AC20" s="14" t="s">
        <v>28</v>
      </c>
      <c r="AD20" s="2" t="s">
        <v>28</v>
      </c>
      <c r="AE20" s="14" t="s">
        <v>28</v>
      </c>
      <c r="AF20" s="14">
        <v>1011132.26</v>
      </c>
      <c r="AG20" s="176" t="s">
        <v>24</v>
      </c>
      <c r="AH20" s="176" t="s">
        <v>24</v>
      </c>
      <c r="AI20" s="1">
        <v>25728.49</v>
      </c>
      <c r="AJ20" s="14">
        <v>-22282.639999999999</v>
      </c>
      <c r="AK20" s="9">
        <v>1400</v>
      </c>
      <c r="AL20" s="14">
        <v>1414.01</v>
      </c>
      <c r="AM20" s="12">
        <v>0</v>
      </c>
      <c r="AN20" s="14">
        <v>0</v>
      </c>
      <c r="AO20" s="12">
        <v>500</v>
      </c>
      <c r="AP20" s="15">
        <v>1101.27</v>
      </c>
      <c r="AQ20" s="14">
        <v>148302.12</v>
      </c>
      <c r="AR20" s="14">
        <v>184757</v>
      </c>
      <c r="AS20" s="14">
        <v>36454.880000000005</v>
      </c>
      <c r="AT20" s="14">
        <v>130192.77</v>
      </c>
      <c r="AU20" s="14">
        <v>314949.77</v>
      </c>
      <c r="AV20" s="11">
        <v>122474.31</v>
      </c>
      <c r="AW20" s="11">
        <v>192475.46000000002</v>
      </c>
      <c r="AX20" s="11">
        <v>66.289401754737298</v>
      </c>
      <c r="AY20" s="11">
        <v>38.886934256214886</v>
      </c>
      <c r="AZ20" s="11">
        <v>53311.95</v>
      </c>
    </row>
    <row r="21" spans="1:52">
      <c r="A21" s="72">
        <v>13073025</v>
      </c>
      <c r="B21" s="55">
        <v>5352</v>
      </c>
      <c r="C21" s="55" t="s">
        <v>43</v>
      </c>
      <c r="D21" s="12">
        <v>905</v>
      </c>
      <c r="E21" s="12">
        <v>0</v>
      </c>
      <c r="F21" s="14">
        <v>254436.22</v>
      </c>
      <c r="G21" s="23">
        <v>1</v>
      </c>
      <c r="H21" s="14">
        <v>217297.79</v>
      </c>
      <c r="I21" s="14">
        <v>0</v>
      </c>
      <c r="J21" s="23">
        <v>1</v>
      </c>
      <c r="K21" s="14">
        <v>221052.45</v>
      </c>
      <c r="L21" s="177" t="s">
        <v>24</v>
      </c>
      <c r="M21" s="23">
        <v>0</v>
      </c>
      <c r="N21" s="23">
        <v>0</v>
      </c>
      <c r="O21" s="14">
        <v>0</v>
      </c>
      <c r="P21" s="23">
        <v>0</v>
      </c>
      <c r="Q21" s="14">
        <v>0</v>
      </c>
      <c r="R21" s="23">
        <v>1</v>
      </c>
      <c r="S21" s="14">
        <v>108793.88</v>
      </c>
      <c r="T21" s="12">
        <v>350</v>
      </c>
      <c r="U21" s="6">
        <v>0</v>
      </c>
      <c r="V21" s="23">
        <v>350</v>
      </c>
      <c r="W21" s="12">
        <v>0</v>
      </c>
      <c r="X21" s="12">
        <v>300</v>
      </c>
      <c r="Y21" s="12">
        <v>1</v>
      </c>
      <c r="Z21" s="12">
        <v>0</v>
      </c>
      <c r="AA21" s="15">
        <v>1131165.3</v>
      </c>
      <c r="AB21" s="14">
        <v>1249.906408839779</v>
      </c>
      <c r="AC21" s="14" t="s">
        <v>32</v>
      </c>
      <c r="AD21" s="2" t="s">
        <v>28</v>
      </c>
      <c r="AE21" s="14" t="s">
        <v>24</v>
      </c>
      <c r="AF21" s="14">
        <v>1993172.54</v>
      </c>
      <c r="AG21" s="176" t="s">
        <v>24</v>
      </c>
      <c r="AH21" s="176" t="s">
        <v>24</v>
      </c>
      <c r="AI21" s="1">
        <v>247119.7</v>
      </c>
      <c r="AJ21" s="14">
        <v>108793.88</v>
      </c>
      <c r="AK21" s="9">
        <v>2300</v>
      </c>
      <c r="AL21" s="14">
        <v>2106.63</v>
      </c>
      <c r="AM21" s="12">
        <v>0</v>
      </c>
      <c r="AN21" s="14">
        <v>0</v>
      </c>
      <c r="AO21" s="12">
        <v>10000</v>
      </c>
      <c r="AP21" s="15">
        <v>24222.26</v>
      </c>
      <c r="AQ21" s="14">
        <v>195176.51</v>
      </c>
      <c r="AR21" s="14">
        <v>238950</v>
      </c>
      <c r="AS21" s="14">
        <v>43773.489999999991</v>
      </c>
      <c r="AT21" s="14">
        <v>292459.93</v>
      </c>
      <c r="AU21" s="14">
        <v>531409.92999999993</v>
      </c>
      <c r="AV21" s="14">
        <v>227300.51</v>
      </c>
      <c r="AW21" s="11">
        <v>304109.41999999993</v>
      </c>
      <c r="AX21" s="11">
        <v>95.124716467880305</v>
      </c>
      <c r="AY21" s="11">
        <v>42.773101737109059</v>
      </c>
      <c r="AZ21" s="14">
        <v>98941.84</v>
      </c>
    </row>
    <row r="22" spans="1:52">
      <c r="A22" s="72">
        <v>13073042</v>
      </c>
      <c r="B22" s="55">
        <v>5352</v>
      </c>
      <c r="C22" s="55" t="s">
        <v>44</v>
      </c>
      <c r="D22" s="12">
        <v>213</v>
      </c>
      <c r="E22" s="12">
        <v>0</v>
      </c>
      <c r="F22" s="14">
        <v>40381.69</v>
      </c>
      <c r="G22" s="23">
        <v>1</v>
      </c>
      <c r="H22" s="14">
        <v>40191.47</v>
      </c>
      <c r="I22" s="14">
        <v>0</v>
      </c>
      <c r="J22" s="23">
        <v>1</v>
      </c>
      <c r="K22" s="14">
        <v>40343</v>
      </c>
      <c r="L22" s="177" t="s">
        <v>24</v>
      </c>
      <c r="M22" s="23">
        <v>0</v>
      </c>
      <c r="N22" s="23">
        <v>1</v>
      </c>
      <c r="O22" s="14">
        <v>17324.330000000002</v>
      </c>
      <c r="P22" s="23">
        <v>0</v>
      </c>
      <c r="Q22" s="14">
        <v>0</v>
      </c>
      <c r="R22" s="23">
        <v>1</v>
      </c>
      <c r="S22" s="14">
        <v>102352.53</v>
      </c>
      <c r="T22" s="12">
        <v>350</v>
      </c>
      <c r="U22" s="6">
        <v>0</v>
      </c>
      <c r="V22" s="23">
        <v>350</v>
      </c>
      <c r="W22" s="12">
        <v>0</v>
      </c>
      <c r="X22" s="12">
        <v>350</v>
      </c>
      <c r="Y22" s="12">
        <v>0</v>
      </c>
      <c r="Z22" s="12">
        <v>0</v>
      </c>
      <c r="AA22" s="15">
        <v>1331.28</v>
      </c>
      <c r="AB22" s="14">
        <v>6.2501408450704226</v>
      </c>
      <c r="AC22" s="14" t="s">
        <v>28</v>
      </c>
      <c r="AD22" s="2" t="s">
        <v>28</v>
      </c>
      <c r="AE22" s="14" t="s">
        <v>28</v>
      </c>
      <c r="AF22" s="14">
        <v>782007.34</v>
      </c>
      <c r="AG22" s="176" t="s">
        <v>24</v>
      </c>
      <c r="AH22" s="176" t="s">
        <v>24</v>
      </c>
      <c r="AI22" s="1">
        <v>40381.69</v>
      </c>
      <c r="AJ22" s="14">
        <v>102352.53</v>
      </c>
      <c r="AK22" s="9">
        <v>1000</v>
      </c>
      <c r="AL22" s="14">
        <v>978.21</v>
      </c>
      <c r="AM22" s="12">
        <v>0</v>
      </c>
      <c r="AN22" s="14">
        <v>0</v>
      </c>
      <c r="AO22" s="12">
        <v>400</v>
      </c>
      <c r="AP22" s="15">
        <v>1514.8</v>
      </c>
      <c r="AQ22" s="14">
        <v>69198.960000000006</v>
      </c>
      <c r="AR22" s="14">
        <v>110214</v>
      </c>
      <c r="AS22" s="14">
        <v>41015.039999999994</v>
      </c>
      <c r="AT22" s="14">
        <v>58068.31</v>
      </c>
      <c r="AU22" s="14">
        <v>168282.31</v>
      </c>
      <c r="AV22" s="11">
        <v>60443.3</v>
      </c>
      <c r="AW22" s="11">
        <v>107839.01</v>
      </c>
      <c r="AX22" s="11">
        <v>54.841762389533088</v>
      </c>
      <c r="AY22" s="11">
        <v>35.917797895690882</v>
      </c>
      <c r="AZ22" s="11">
        <v>26310.42</v>
      </c>
    </row>
    <row r="23" spans="1:52">
      <c r="A23" s="72">
        <v>13073043</v>
      </c>
      <c r="B23" s="55">
        <v>5352</v>
      </c>
      <c r="C23" s="55" t="s">
        <v>45</v>
      </c>
      <c r="D23" s="12">
        <v>525</v>
      </c>
      <c r="E23" s="12">
        <v>0</v>
      </c>
      <c r="F23" s="14">
        <v>74407.039999999994</v>
      </c>
      <c r="G23" s="23">
        <v>1</v>
      </c>
      <c r="H23" s="14">
        <v>53363.6</v>
      </c>
      <c r="I23" s="14">
        <v>0</v>
      </c>
      <c r="J23" s="23">
        <v>1</v>
      </c>
      <c r="K23" s="14">
        <v>54656.58</v>
      </c>
      <c r="L23" s="177" t="s">
        <v>24</v>
      </c>
      <c r="M23" s="23">
        <v>0</v>
      </c>
      <c r="N23" s="23">
        <v>0</v>
      </c>
      <c r="O23" s="14" t="s">
        <v>24</v>
      </c>
      <c r="P23" s="23">
        <v>0</v>
      </c>
      <c r="Q23" s="14">
        <v>0</v>
      </c>
      <c r="R23" s="23">
        <v>1</v>
      </c>
      <c r="S23" s="14">
        <v>302276.8</v>
      </c>
      <c r="T23" s="12">
        <v>250</v>
      </c>
      <c r="U23" s="6">
        <v>1</v>
      </c>
      <c r="V23" s="23">
        <v>350</v>
      </c>
      <c r="W23" s="12">
        <v>0</v>
      </c>
      <c r="X23" s="12">
        <v>340</v>
      </c>
      <c r="Y23" s="12">
        <v>0</v>
      </c>
      <c r="Z23" s="12">
        <v>0</v>
      </c>
      <c r="AA23" s="15"/>
      <c r="AB23" s="14">
        <v>0</v>
      </c>
      <c r="AC23" s="14" t="s">
        <v>28</v>
      </c>
      <c r="AD23" s="2" t="s">
        <v>28</v>
      </c>
      <c r="AE23" s="14" t="s">
        <v>28</v>
      </c>
      <c r="AF23" s="14">
        <v>1257504.99</v>
      </c>
      <c r="AG23" s="176" t="s">
        <v>24</v>
      </c>
      <c r="AH23" s="176" t="s">
        <v>24</v>
      </c>
      <c r="AI23" s="1">
        <v>74407.039999999994</v>
      </c>
      <c r="AJ23" s="14">
        <v>302276.8</v>
      </c>
      <c r="AK23" s="9">
        <v>1700</v>
      </c>
      <c r="AL23" s="14">
        <v>1698.34</v>
      </c>
      <c r="AM23" s="12">
        <v>0</v>
      </c>
      <c r="AN23" s="14">
        <v>0</v>
      </c>
      <c r="AO23" s="12">
        <v>4200</v>
      </c>
      <c r="AP23" s="15">
        <v>4144.63</v>
      </c>
      <c r="AQ23" s="14">
        <v>200992.43</v>
      </c>
      <c r="AR23" s="14">
        <v>182849</v>
      </c>
      <c r="AS23" s="14">
        <v>-18143.429999999993</v>
      </c>
      <c r="AT23" s="14">
        <v>116969.39</v>
      </c>
      <c r="AU23" s="14">
        <v>299818.39</v>
      </c>
      <c r="AV23" s="11">
        <v>152057.75</v>
      </c>
      <c r="AW23" s="11">
        <v>147760.64000000001</v>
      </c>
      <c r="AX23" s="11">
        <v>83.160285262703098</v>
      </c>
      <c r="AY23" s="11">
        <v>50.716618817144607</v>
      </c>
      <c r="AZ23" s="11">
        <v>66189.350000000006</v>
      </c>
    </row>
    <row r="24" spans="1:52">
      <c r="A24" s="72">
        <v>13073051</v>
      </c>
      <c r="B24" s="55">
        <v>5352</v>
      </c>
      <c r="C24" s="55" t="s">
        <v>46</v>
      </c>
      <c r="D24" s="12">
        <v>636</v>
      </c>
      <c r="E24" s="12">
        <v>0</v>
      </c>
      <c r="F24" s="14">
        <v>265307.93</v>
      </c>
      <c r="G24" s="23">
        <v>1</v>
      </c>
      <c r="H24" s="14">
        <v>159827.9</v>
      </c>
      <c r="I24" s="14">
        <v>0</v>
      </c>
      <c r="J24" s="23">
        <v>1</v>
      </c>
      <c r="K24" s="14">
        <v>161046.12</v>
      </c>
      <c r="L24" s="177" t="s">
        <v>24</v>
      </c>
      <c r="M24" s="23">
        <v>1</v>
      </c>
      <c r="N24" s="23">
        <v>1</v>
      </c>
      <c r="O24" s="14">
        <v>58227.23</v>
      </c>
      <c r="P24" s="23">
        <v>1</v>
      </c>
      <c r="Q24" s="14">
        <v>51763.29</v>
      </c>
      <c r="R24" s="23">
        <v>0</v>
      </c>
      <c r="S24" s="14">
        <v>0</v>
      </c>
      <c r="T24" s="12">
        <v>240</v>
      </c>
      <c r="U24" s="6">
        <v>1</v>
      </c>
      <c r="V24" s="23">
        <v>354</v>
      </c>
      <c r="W24" s="12">
        <v>0</v>
      </c>
      <c r="X24" s="12">
        <v>339</v>
      </c>
      <c r="Y24" s="12">
        <v>0</v>
      </c>
      <c r="Z24" s="12">
        <v>0</v>
      </c>
      <c r="AA24" s="15">
        <v>1935132.11</v>
      </c>
      <c r="AB24" s="14">
        <v>3042.6605503144656</v>
      </c>
      <c r="AC24" s="14" t="s">
        <v>28</v>
      </c>
      <c r="AD24" s="2" t="s">
        <v>28</v>
      </c>
      <c r="AE24" s="14" t="s">
        <v>28</v>
      </c>
      <c r="AF24" s="14">
        <v>0</v>
      </c>
      <c r="AG24" s="176" t="s">
        <v>24</v>
      </c>
      <c r="AH24" s="176" t="s">
        <v>24</v>
      </c>
      <c r="AI24" s="1">
        <v>265307.93</v>
      </c>
      <c r="AJ24" s="14">
        <v>-51763.29</v>
      </c>
      <c r="AK24" s="9">
        <v>3100</v>
      </c>
      <c r="AL24" s="14">
        <v>3065.17</v>
      </c>
      <c r="AM24" s="12">
        <v>0</v>
      </c>
      <c r="AN24" s="14">
        <v>0</v>
      </c>
      <c r="AO24" s="12">
        <v>500</v>
      </c>
      <c r="AP24" s="15">
        <v>1008.23</v>
      </c>
      <c r="AQ24" s="14">
        <v>113994.8</v>
      </c>
      <c r="AR24" s="14">
        <v>197091</v>
      </c>
      <c r="AS24" s="14">
        <v>83096.2</v>
      </c>
      <c r="AT24" s="14">
        <v>216263.03</v>
      </c>
      <c r="AU24" s="14">
        <v>413354.03</v>
      </c>
      <c r="AV24" s="11">
        <v>113069.63</v>
      </c>
      <c r="AW24" s="11">
        <v>300284.40000000002</v>
      </c>
      <c r="AX24" s="11">
        <v>57.369250752190617</v>
      </c>
      <c r="AY24" s="11">
        <v>27.354185950479302</v>
      </c>
      <c r="AZ24" s="11">
        <v>49218.18</v>
      </c>
    </row>
    <row r="25" spans="1:52">
      <c r="A25" s="72">
        <v>13073053</v>
      </c>
      <c r="B25" s="55">
        <v>5352</v>
      </c>
      <c r="C25" s="55" t="s">
        <v>47</v>
      </c>
      <c r="D25" s="12">
        <v>580</v>
      </c>
      <c r="E25" s="12">
        <v>0</v>
      </c>
      <c r="F25" s="14">
        <v>45287.34</v>
      </c>
      <c r="G25" s="23">
        <v>1</v>
      </c>
      <c r="H25" s="14">
        <v>23271.98</v>
      </c>
      <c r="I25" s="14">
        <v>0</v>
      </c>
      <c r="J25" s="23">
        <v>1</v>
      </c>
      <c r="K25" s="14">
        <v>24479.31</v>
      </c>
      <c r="L25" s="177" t="s">
        <v>24</v>
      </c>
      <c r="M25" s="23">
        <v>0</v>
      </c>
      <c r="N25" s="23">
        <v>0</v>
      </c>
      <c r="O25" s="14">
        <v>0</v>
      </c>
      <c r="P25" s="23">
        <v>0</v>
      </c>
      <c r="Q25" s="14">
        <v>0</v>
      </c>
      <c r="R25" s="23">
        <v>1</v>
      </c>
      <c r="S25" s="14">
        <v>212418.57</v>
      </c>
      <c r="T25" s="12">
        <v>280</v>
      </c>
      <c r="U25" s="6">
        <v>0</v>
      </c>
      <c r="V25" s="23">
        <v>350</v>
      </c>
      <c r="W25" s="12">
        <v>0</v>
      </c>
      <c r="X25" s="12">
        <v>340</v>
      </c>
      <c r="Y25" s="12">
        <v>0</v>
      </c>
      <c r="Z25" s="12">
        <v>0</v>
      </c>
      <c r="AA25" s="15"/>
      <c r="AB25" s="14">
        <v>0</v>
      </c>
      <c r="AC25" s="14" t="s">
        <v>32</v>
      </c>
      <c r="AD25" s="2" t="s">
        <v>28</v>
      </c>
      <c r="AE25" s="14" t="s">
        <v>24</v>
      </c>
      <c r="AF25" s="14">
        <v>1405783.96</v>
      </c>
      <c r="AG25" s="176" t="s">
        <v>24</v>
      </c>
      <c r="AH25" s="176" t="s">
        <v>24</v>
      </c>
      <c r="AI25" s="1">
        <v>45287.34</v>
      </c>
      <c r="AJ25" s="14">
        <v>212418.57</v>
      </c>
      <c r="AK25" s="9">
        <v>2400</v>
      </c>
      <c r="AL25" s="14">
        <v>2392.08</v>
      </c>
      <c r="AM25" s="12">
        <v>0</v>
      </c>
      <c r="AN25" s="14">
        <v>0</v>
      </c>
      <c r="AO25" s="12">
        <v>0</v>
      </c>
      <c r="AP25" s="15">
        <v>0</v>
      </c>
      <c r="AQ25" s="14">
        <v>123427.18</v>
      </c>
      <c r="AR25" s="14">
        <v>133844</v>
      </c>
      <c r="AS25" s="14">
        <v>10416.820000000007</v>
      </c>
      <c r="AT25" s="14">
        <v>181847.14</v>
      </c>
      <c r="AU25" s="14">
        <v>315691.14</v>
      </c>
      <c r="AV25" s="11">
        <v>138072.18</v>
      </c>
      <c r="AW25" s="11">
        <v>177618.96000000002</v>
      </c>
      <c r="AX25" s="11">
        <v>103.15903589253159</v>
      </c>
      <c r="AY25" s="11">
        <v>43.736476101293178</v>
      </c>
      <c r="AZ25" s="11">
        <v>60101.56</v>
      </c>
    </row>
    <row r="26" spans="1:52">
      <c r="A26" s="72">
        <v>13073069</v>
      </c>
      <c r="B26" s="55">
        <v>5352</v>
      </c>
      <c r="C26" s="55" t="s">
        <v>48</v>
      </c>
      <c r="D26" s="12">
        <v>715</v>
      </c>
      <c r="E26" s="12">
        <v>0</v>
      </c>
      <c r="F26" s="14">
        <v>100027.09</v>
      </c>
      <c r="G26" s="23">
        <v>1</v>
      </c>
      <c r="H26" s="14">
        <v>28955.72</v>
      </c>
      <c r="I26" s="14">
        <v>0</v>
      </c>
      <c r="J26" s="23">
        <v>1</v>
      </c>
      <c r="K26" s="14">
        <v>31894.28</v>
      </c>
      <c r="L26" s="177" t="s">
        <v>24</v>
      </c>
      <c r="M26" s="23">
        <v>0</v>
      </c>
      <c r="N26" s="23">
        <v>1</v>
      </c>
      <c r="O26" s="14">
        <v>44436.480000000003</v>
      </c>
      <c r="P26" s="23">
        <v>1</v>
      </c>
      <c r="Q26" s="14">
        <v>66078.38</v>
      </c>
      <c r="R26" s="23">
        <v>0</v>
      </c>
      <c r="S26" s="14">
        <v>0</v>
      </c>
      <c r="T26" s="12">
        <v>400</v>
      </c>
      <c r="U26" s="6">
        <v>0</v>
      </c>
      <c r="V26" s="23">
        <v>350</v>
      </c>
      <c r="W26" s="12">
        <v>0</v>
      </c>
      <c r="X26" s="12">
        <v>339</v>
      </c>
      <c r="Y26" s="12">
        <v>0</v>
      </c>
      <c r="Z26" s="12">
        <v>0</v>
      </c>
      <c r="AA26" s="15"/>
      <c r="AB26" s="14">
        <v>0</v>
      </c>
      <c r="AC26" s="14" t="s">
        <v>28</v>
      </c>
      <c r="AD26" s="2" t="s">
        <v>28</v>
      </c>
      <c r="AE26" s="14" t="s">
        <v>28</v>
      </c>
      <c r="AF26" s="14">
        <v>1504553.15</v>
      </c>
      <c r="AG26" s="176" t="s">
        <v>24</v>
      </c>
      <c r="AH26" s="176" t="s">
        <v>24</v>
      </c>
      <c r="AI26" s="1">
        <v>94804.64</v>
      </c>
      <c r="AJ26" s="14">
        <v>-66078.38</v>
      </c>
      <c r="AK26" s="9">
        <v>1700</v>
      </c>
      <c r="AL26" s="14">
        <v>2064.66</v>
      </c>
      <c r="AM26" s="12">
        <v>0</v>
      </c>
      <c r="AN26" s="14">
        <v>0</v>
      </c>
      <c r="AO26" s="12">
        <v>5600</v>
      </c>
      <c r="AP26" s="15">
        <v>16273.03</v>
      </c>
      <c r="AQ26" s="14">
        <v>192684.27</v>
      </c>
      <c r="AR26" s="14">
        <v>278214</v>
      </c>
      <c r="AS26" s="14">
        <v>85529.73000000001</v>
      </c>
      <c r="AT26" s="14">
        <v>202994.73</v>
      </c>
      <c r="AU26" s="14">
        <v>481208.73</v>
      </c>
      <c r="AV26" s="11">
        <v>178994.68</v>
      </c>
      <c r="AW26" s="11">
        <v>302214.05</v>
      </c>
      <c r="AX26" s="11">
        <v>64.337049896841989</v>
      </c>
      <c r="AY26" s="11">
        <v>37.196889590926581</v>
      </c>
      <c r="AZ26" s="11">
        <v>77914.75</v>
      </c>
    </row>
    <row r="27" spans="1:52">
      <c r="A27" s="72">
        <v>13073077</v>
      </c>
      <c r="B27" s="55">
        <v>5352</v>
      </c>
      <c r="C27" s="55" t="s">
        <v>49</v>
      </c>
      <c r="D27" s="12">
        <v>1192</v>
      </c>
      <c r="E27" s="12">
        <v>0</v>
      </c>
      <c r="F27" s="14">
        <v>206017.23</v>
      </c>
      <c r="G27" s="23">
        <v>1</v>
      </c>
      <c r="H27" s="14">
        <v>107519.43</v>
      </c>
      <c r="I27" s="14">
        <v>0</v>
      </c>
      <c r="J27" s="23">
        <v>1</v>
      </c>
      <c r="K27" s="14">
        <v>111436.62</v>
      </c>
      <c r="L27" s="177" t="s">
        <v>24</v>
      </c>
      <c r="M27" s="23">
        <v>0</v>
      </c>
      <c r="N27" s="23">
        <v>1</v>
      </c>
      <c r="O27" s="14">
        <v>43061.51</v>
      </c>
      <c r="P27" s="23">
        <v>0</v>
      </c>
      <c r="Q27" s="14">
        <v>0</v>
      </c>
      <c r="R27" s="23">
        <v>1</v>
      </c>
      <c r="S27" s="14">
        <v>245856.84</v>
      </c>
      <c r="T27" s="12">
        <v>300</v>
      </c>
      <c r="U27" s="6">
        <v>0</v>
      </c>
      <c r="V27" s="23">
        <v>350</v>
      </c>
      <c r="W27" s="12">
        <v>0</v>
      </c>
      <c r="X27" s="12">
        <v>300</v>
      </c>
      <c r="Y27" s="12">
        <v>1</v>
      </c>
      <c r="Z27" s="12">
        <v>0</v>
      </c>
      <c r="AA27" s="15">
        <v>682617.29</v>
      </c>
      <c r="AB27" s="14">
        <v>572.66551174496647</v>
      </c>
      <c r="AC27" s="14" t="s">
        <v>28</v>
      </c>
      <c r="AD27" s="2" t="s">
        <v>28</v>
      </c>
      <c r="AE27" s="14" t="s">
        <v>28</v>
      </c>
      <c r="AF27" s="14">
        <v>4620876.09</v>
      </c>
      <c r="AG27" s="176" t="s">
        <v>24</v>
      </c>
      <c r="AH27" s="176" t="s">
        <v>24</v>
      </c>
      <c r="AI27" s="1">
        <v>206017.23</v>
      </c>
      <c r="AJ27" s="14">
        <v>245856.84</v>
      </c>
      <c r="AK27" s="9">
        <v>3500</v>
      </c>
      <c r="AL27" s="14">
        <v>3417.69</v>
      </c>
      <c r="AM27" s="12">
        <v>0</v>
      </c>
      <c r="AN27" s="14">
        <v>0</v>
      </c>
      <c r="AO27" s="12">
        <v>9000</v>
      </c>
      <c r="AP27" s="15">
        <v>10042.969999999999</v>
      </c>
      <c r="AQ27" s="14">
        <v>323996.17</v>
      </c>
      <c r="AR27" s="14">
        <v>381193</v>
      </c>
      <c r="AS27" s="14">
        <v>57196.830000000016</v>
      </c>
      <c r="AT27" s="14">
        <v>332434.68</v>
      </c>
      <c r="AU27" s="14">
        <v>713627.67999999993</v>
      </c>
      <c r="AV27" s="11">
        <v>314865.90999999997</v>
      </c>
      <c r="AW27" s="11">
        <v>398761.76999999996</v>
      </c>
      <c r="AX27" s="11">
        <v>82.600129068477116</v>
      </c>
      <c r="AY27" s="11">
        <v>44.121874588721106</v>
      </c>
      <c r="AZ27" s="11">
        <v>137058.26</v>
      </c>
    </row>
    <row r="28" spans="1:52">
      <c r="A28" s="72">
        <v>13073094</v>
      </c>
      <c r="B28" s="55">
        <v>5352</v>
      </c>
      <c r="C28" s="55" t="s">
        <v>50</v>
      </c>
      <c r="D28" s="12">
        <v>1217</v>
      </c>
      <c r="E28" s="12">
        <v>0</v>
      </c>
      <c r="F28" s="14">
        <v>82072.899999999994</v>
      </c>
      <c r="G28" s="23">
        <v>0</v>
      </c>
      <c r="H28" s="14">
        <v>0</v>
      </c>
      <c r="I28" s="14">
        <v>-54564.69</v>
      </c>
      <c r="J28" s="23">
        <v>0</v>
      </c>
      <c r="K28" s="14" t="s">
        <v>24</v>
      </c>
      <c r="L28" s="23" t="s">
        <v>169</v>
      </c>
      <c r="M28" s="23">
        <v>0</v>
      </c>
      <c r="N28" s="23">
        <v>1</v>
      </c>
      <c r="O28" s="14">
        <v>76669.53</v>
      </c>
      <c r="P28" s="23">
        <v>0</v>
      </c>
      <c r="Q28" s="14">
        <v>0</v>
      </c>
      <c r="R28" s="23">
        <v>1</v>
      </c>
      <c r="S28" s="14">
        <v>276958.38</v>
      </c>
      <c r="T28" s="12">
        <v>200</v>
      </c>
      <c r="U28" s="6">
        <v>1</v>
      </c>
      <c r="V28" s="23">
        <v>300</v>
      </c>
      <c r="W28" s="12">
        <v>1</v>
      </c>
      <c r="X28" s="12">
        <v>300</v>
      </c>
      <c r="Y28" s="12">
        <v>1</v>
      </c>
      <c r="Z28" s="12">
        <v>0</v>
      </c>
      <c r="AA28" s="15">
        <v>1497120.95</v>
      </c>
      <c r="AB28" s="14">
        <v>1230.173336072309</v>
      </c>
      <c r="AC28" s="14" t="s">
        <v>28</v>
      </c>
      <c r="AD28" s="2" t="s">
        <v>28</v>
      </c>
      <c r="AE28" s="14" t="s">
        <v>28</v>
      </c>
      <c r="AF28" s="14">
        <v>3917623.23</v>
      </c>
      <c r="AG28" s="176" t="s">
        <v>24</v>
      </c>
      <c r="AH28" s="176" t="s">
        <v>24</v>
      </c>
      <c r="AI28" s="1">
        <v>82070.31</v>
      </c>
      <c r="AJ28" s="14">
        <v>276958.38</v>
      </c>
      <c r="AK28" s="9">
        <v>5100</v>
      </c>
      <c r="AL28" s="14">
        <v>5181.1400000000003</v>
      </c>
      <c r="AM28" s="12">
        <v>0</v>
      </c>
      <c r="AN28" s="14">
        <v>0</v>
      </c>
      <c r="AO28" s="12">
        <v>0</v>
      </c>
      <c r="AP28" s="15">
        <v>0</v>
      </c>
      <c r="AQ28" s="14">
        <v>295419.05</v>
      </c>
      <c r="AR28" s="14">
        <v>431609</v>
      </c>
      <c r="AS28" s="14">
        <v>136189.95000000001</v>
      </c>
      <c r="AT28" s="14">
        <v>380073.59</v>
      </c>
      <c r="AU28" s="14">
        <v>811682.59000000008</v>
      </c>
      <c r="AV28" s="11">
        <v>314390.33</v>
      </c>
      <c r="AW28" s="11">
        <v>497292.26000000007</v>
      </c>
      <c r="AX28" s="11">
        <v>72.841467624632486</v>
      </c>
      <c r="AY28" s="11">
        <v>38.733161690704733</v>
      </c>
      <c r="AZ28" s="11">
        <v>136851.25</v>
      </c>
    </row>
    <row r="29" spans="1:52">
      <c r="A29" s="72">
        <v>13073010</v>
      </c>
      <c r="B29" s="55">
        <v>5353</v>
      </c>
      <c r="C29" s="55" t="s">
        <v>51</v>
      </c>
      <c r="D29" s="12">
        <v>14240</v>
      </c>
      <c r="E29" s="12">
        <v>-440300</v>
      </c>
      <c r="F29" s="14">
        <v>1129620.6399999999</v>
      </c>
      <c r="G29" s="23">
        <v>1</v>
      </c>
      <c r="H29" s="14">
        <v>809945.2</v>
      </c>
      <c r="I29" s="14">
        <v>0</v>
      </c>
      <c r="J29" s="23">
        <v>1</v>
      </c>
      <c r="K29" s="14">
        <v>887931.56</v>
      </c>
      <c r="L29" s="23" t="s">
        <v>170</v>
      </c>
      <c r="M29" s="23">
        <v>0</v>
      </c>
      <c r="N29" s="23">
        <v>1</v>
      </c>
      <c r="O29" s="14">
        <v>42180196.140000001</v>
      </c>
      <c r="P29" s="23">
        <v>0</v>
      </c>
      <c r="Q29" s="14">
        <v>0</v>
      </c>
      <c r="R29" s="23">
        <v>1</v>
      </c>
      <c r="S29" s="14">
        <v>5800558.5899999999</v>
      </c>
      <c r="T29" s="12">
        <v>200</v>
      </c>
      <c r="U29" s="23">
        <v>1</v>
      </c>
      <c r="V29" s="23">
        <v>350</v>
      </c>
      <c r="W29" s="12">
        <v>0</v>
      </c>
      <c r="X29" s="12">
        <v>400</v>
      </c>
      <c r="Y29" s="12">
        <v>0</v>
      </c>
      <c r="Z29" s="12">
        <v>0</v>
      </c>
      <c r="AA29" s="15">
        <v>1327332.48</v>
      </c>
      <c r="AB29" s="14">
        <v>93.21155056179775</v>
      </c>
      <c r="AC29" s="14" t="s">
        <v>28</v>
      </c>
      <c r="AD29" s="2" t="s">
        <v>28</v>
      </c>
      <c r="AE29" s="14" t="s">
        <v>28</v>
      </c>
      <c r="AF29" s="14">
        <v>41939005.710000001</v>
      </c>
      <c r="AG29" s="14">
        <v>1008378.87</v>
      </c>
      <c r="AH29" s="14">
        <v>887931.56</v>
      </c>
      <c r="AI29" s="14">
        <v>1129620.6399999999</v>
      </c>
      <c r="AJ29" s="14">
        <v>5800558.5899999999</v>
      </c>
      <c r="AK29" s="12">
        <v>29300</v>
      </c>
      <c r="AL29" s="14">
        <v>31744.26</v>
      </c>
      <c r="AM29" s="12">
        <v>92300</v>
      </c>
      <c r="AN29" s="14">
        <v>100352.21</v>
      </c>
      <c r="AO29" s="12">
        <v>0</v>
      </c>
      <c r="AP29" s="15">
        <v>0</v>
      </c>
      <c r="AQ29" s="14">
        <v>6569426.1299999999</v>
      </c>
      <c r="AR29" s="14">
        <v>7373194</v>
      </c>
      <c r="AS29" s="14">
        <v>803767.87000000011</v>
      </c>
      <c r="AT29" s="14">
        <v>2649471.94</v>
      </c>
      <c r="AU29" s="14">
        <v>10022665.939999999</v>
      </c>
      <c r="AV29" s="11">
        <v>4354000</v>
      </c>
      <c r="AW29" s="11">
        <v>5668665.9399999995</v>
      </c>
      <c r="AX29" s="58">
        <v>0.59</v>
      </c>
      <c r="AY29" s="74">
        <v>0.43</v>
      </c>
      <c r="AZ29" s="11">
        <v>2344600</v>
      </c>
    </row>
    <row r="30" spans="1:52">
      <c r="A30" s="72">
        <v>13073014</v>
      </c>
      <c r="B30" s="55">
        <v>5353</v>
      </c>
      <c r="C30" s="55" t="s">
        <v>52</v>
      </c>
      <c r="D30" s="12">
        <v>235</v>
      </c>
      <c r="E30" s="12">
        <v>-44400</v>
      </c>
      <c r="F30" s="14">
        <v>-38030.639999999999</v>
      </c>
      <c r="G30" s="23">
        <v>0</v>
      </c>
      <c r="H30" s="14">
        <v>0</v>
      </c>
      <c r="I30" s="14">
        <v>-38030.230000000003</v>
      </c>
      <c r="J30" s="23">
        <v>1</v>
      </c>
      <c r="K30" s="14">
        <v>22773.67</v>
      </c>
      <c r="L30" s="23" t="s">
        <v>170</v>
      </c>
      <c r="M30" s="23">
        <v>0</v>
      </c>
      <c r="N30" s="23">
        <v>1</v>
      </c>
      <c r="O30" s="14">
        <v>855787.76</v>
      </c>
      <c r="P30" s="23">
        <v>0</v>
      </c>
      <c r="Q30" s="14">
        <v>0</v>
      </c>
      <c r="R30" s="23">
        <v>1</v>
      </c>
      <c r="S30" s="14">
        <v>15092.26</v>
      </c>
      <c r="T30" s="12">
        <v>400</v>
      </c>
      <c r="U30" s="23">
        <v>0</v>
      </c>
      <c r="V30" s="23">
        <v>350</v>
      </c>
      <c r="W30" s="12">
        <v>0</v>
      </c>
      <c r="X30" s="12">
        <v>250</v>
      </c>
      <c r="Y30" s="12">
        <v>1</v>
      </c>
      <c r="Z30" s="12">
        <v>0</v>
      </c>
      <c r="AA30" s="15">
        <v>0</v>
      </c>
      <c r="AB30" s="14">
        <v>0</v>
      </c>
      <c r="AC30" s="14" t="s">
        <v>28</v>
      </c>
      <c r="AD30" s="2" t="s">
        <v>28</v>
      </c>
      <c r="AE30" s="14" t="s">
        <v>28</v>
      </c>
      <c r="AF30" s="14">
        <v>2057946.11</v>
      </c>
      <c r="AG30" s="14">
        <v>-18044.150000000001</v>
      </c>
      <c r="AH30" s="14">
        <v>-45711.64</v>
      </c>
      <c r="AI30" s="14">
        <v>-38030.230000000003</v>
      </c>
      <c r="AJ30" s="14">
        <v>15092.26</v>
      </c>
      <c r="AK30" s="12">
        <v>9500</v>
      </c>
      <c r="AL30" s="14">
        <v>9636.85</v>
      </c>
      <c r="AM30" s="12">
        <v>3000</v>
      </c>
      <c r="AN30" s="14">
        <v>4996.72</v>
      </c>
      <c r="AO30" s="12">
        <v>0</v>
      </c>
      <c r="AP30" s="15">
        <v>0</v>
      </c>
      <c r="AQ30" s="14">
        <v>108524.71</v>
      </c>
      <c r="AR30" s="14">
        <v>90347</v>
      </c>
      <c r="AS30" s="14">
        <v>-18177.710000000006</v>
      </c>
      <c r="AT30" s="14">
        <v>43753.82</v>
      </c>
      <c r="AU30" s="14">
        <v>134100.82</v>
      </c>
      <c r="AV30" s="11">
        <v>77700</v>
      </c>
      <c r="AW30" s="11">
        <v>56400.820000000007</v>
      </c>
      <c r="AX30" s="58">
        <v>0.86</v>
      </c>
      <c r="AY30" s="74">
        <v>0.57999999999999996</v>
      </c>
      <c r="AZ30" s="11">
        <v>41300</v>
      </c>
    </row>
    <row r="31" spans="1:52">
      <c r="A31" s="72">
        <v>13073027</v>
      </c>
      <c r="B31" s="55">
        <v>5353</v>
      </c>
      <c r="C31" s="55" t="s">
        <v>53</v>
      </c>
      <c r="D31" s="12">
        <v>2306</v>
      </c>
      <c r="E31" s="12">
        <v>-166200</v>
      </c>
      <c r="F31" s="14">
        <v>267701.5</v>
      </c>
      <c r="G31" s="23">
        <v>1</v>
      </c>
      <c r="H31" s="14">
        <v>107993.19</v>
      </c>
      <c r="I31" s="14">
        <v>0</v>
      </c>
      <c r="J31" s="23">
        <v>1</v>
      </c>
      <c r="K31" s="14">
        <v>618594.92000000004</v>
      </c>
      <c r="L31" s="23" t="s">
        <v>170</v>
      </c>
      <c r="M31" s="23">
        <v>0</v>
      </c>
      <c r="N31" s="23">
        <v>1</v>
      </c>
      <c r="O31" s="14">
        <v>6426695.4800000004</v>
      </c>
      <c r="P31" s="23">
        <v>0</v>
      </c>
      <c r="Q31" s="14">
        <v>0</v>
      </c>
      <c r="R31" s="23">
        <v>1</v>
      </c>
      <c r="S31" s="14">
        <v>713529.46</v>
      </c>
      <c r="T31" s="12">
        <v>250</v>
      </c>
      <c r="U31" s="23">
        <v>1</v>
      </c>
      <c r="V31" s="23">
        <v>350</v>
      </c>
      <c r="W31" s="12">
        <v>0</v>
      </c>
      <c r="X31" s="12">
        <v>350</v>
      </c>
      <c r="Y31" s="12">
        <v>0</v>
      </c>
      <c r="Z31" s="12">
        <v>0</v>
      </c>
      <c r="AA31" s="15">
        <v>1332206.31</v>
      </c>
      <c r="AB31" s="14">
        <v>577.71305724197748</v>
      </c>
      <c r="AC31" s="14" t="s">
        <v>28</v>
      </c>
      <c r="AD31" s="2" t="s">
        <v>28</v>
      </c>
      <c r="AE31" s="14" t="s">
        <v>28</v>
      </c>
      <c r="AF31" s="14">
        <v>6474095.5300000003</v>
      </c>
      <c r="AG31" s="14">
        <v>243001.86</v>
      </c>
      <c r="AH31" s="14">
        <v>202927.73</v>
      </c>
      <c r="AI31" s="14">
        <v>267701.5</v>
      </c>
      <c r="AJ31" s="14">
        <v>713529.46</v>
      </c>
      <c r="AK31" s="12">
        <v>3000</v>
      </c>
      <c r="AL31" s="14">
        <v>2662.5</v>
      </c>
      <c r="AM31" s="12">
        <v>0</v>
      </c>
      <c r="AN31" s="14">
        <v>0</v>
      </c>
      <c r="AO31" s="12">
        <v>0</v>
      </c>
      <c r="AP31" s="15">
        <v>0</v>
      </c>
      <c r="AQ31" s="14">
        <v>812413.99</v>
      </c>
      <c r="AR31" s="14">
        <v>773273</v>
      </c>
      <c r="AS31" s="14">
        <v>-39140.989999999991</v>
      </c>
      <c r="AT31" s="14">
        <v>584313.14</v>
      </c>
      <c r="AU31" s="14">
        <v>1357586.1400000001</v>
      </c>
      <c r="AV31" s="11">
        <v>678600</v>
      </c>
      <c r="AW31" s="11">
        <v>678986.14000000013</v>
      </c>
      <c r="AX31" s="58">
        <v>0.88</v>
      </c>
      <c r="AY31" s="74">
        <v>0.5</v>
      </c>
      <c r="AZ31" s="11">
        <v>360600</v>
      </c>
    </row>
    <row r="32" spans="1:52">
      <c r="A32" s="72">
        <v>13073038</v>
      </c>
      <c r="B32" s="55">
        <v>5353</v>
      </c>
      <c r="C32" s="55" t="s">
        <v>54</v>
      </c>
      <c r="D32" s="12">
        <v>653</v>
      </c>
      <c r="E32" s="12">
        <v>18900</v>
      </c>
      <c r="F32" s="14">
        <v>66108.75</v>
      </c>
      <c r="G32" s="23">
        <v>1</v>
      </c>
      <c r="H32" s="14">
        <v>15001.35</v>
      </c>
      <c r="I32" s="14">
        <v>0</v>
      </c>
      <c r="J32" s="23">
        <v>1</v>
      </c>
      <c r="K32" s="14">
        <v>272903.18</v>
      </c>
      <c r="L32" s="23" t="s">
        <v>170</v>
      </c>
      <c r="M32" s="23">
        <v>0</v>
      </c>
      <c r="N32" s="23">
        <v>1</v>
      </c>
      <c r="O32" s="14">
        <v>1950296.75</v>
      </c>
      <c r="P32" s="23">
        <v>0</v>
      </c>
      <c r="Q32" s="14">
        <v>0</v>
      </c>
      <c r="R32" s="23">
        <v>1</v>
      </c>
      <c r="S32" s="14">
        <v>281465.88</v>
      </c>
      <c r="T32" s="12">
        <v>200</v>
      </c>
      <c r="U32" s="23">
        <v>1</v>
      </c>
      <c r="V32" s="23">
        <v>300</v>
      </c>
      <c r="W32" s="12">
        <v>1</v>
      </c>
      <c r="X32" s="12">
        <v>300</v>
      </c>
      <c r="Y32" s="12">
        <v>1</v>
      </c>
      <c r="Z32" s="12">
        <v>1</v>
      </c>
      <c r="AA32" s="15">
        <v>358421.19</v>
      </c>
      <c r="AB32" s="14">
        <v>548.88390505359882</v>
      </c>
      <c r="AC32" s="14" t="s">
        <v>28</v>
      </c>
      <c r="AD32" s="2" t="s">
        <v>28</v>
      </c>
      <c r="AE32" s="14" t="s">
        <v>28</v>
      </c>
      <c r="AF32" s="14">
        <v>2001618.24</v>
      </c>
      <c r="AG32" s="14">
        <v>66524.429999999993</v>
      </c>
      <c r="AH32" s="14">
        <v>23564.05</v>
      </c>
      <c r="AI32" s="14">
        <v>66108.75</v>
      </c>
      <c r="AJ32" s="14">
        <v>281465.88</v>
      </c>
      <c r="AK32" s="12">
        <v>1800</v>
      </c>
      <c r="AL32" s="14">
        <v>1792.25</v>
      </c>
      <c r="AM32" s="12">
        <v>0</v>
      </c>
      <c r="AN32" s="14">
        <v>143.07</v>
      </c>
      <c r="AO32" s="12">
        <v>0</v>
      </c>
      <c r="AP32" s="15">
        <v>0</v>
      </c>
      <c r="AQ32" s="14">
        <v>270600.53999999998</v>
      </c>
      <c r="AR32" s="14">
        <v>258751</v>
      </c>
      <c r="AS32" s="14">
        <v>-11849.539999999979</v>
      </c>
      <c r="AT32" s="14">
        <v>131768</v>
      </c>
      <c r="AU32" s="14">
        <v>390519</v>
      </c>
      <c r="AV32" s="11">
        <v>186800</v>
      </c>
      <c r="AW32" s="11">
        <v>203719</v>
      </c>
      <c r="AX32" s="58">
        <v>0.72</v>
      </c>
      <c r="AY32" s="74">
        <v>0.48</v>
      </c>
      <c r="AZ32" s="11">
        <v>99300</v>
      </c>
    </row>
    <row r="33" spans="1:52">
      <c r="A33" s="72">
        <v>13073049</v>
      </c>
      <c r="B33" s="55">
        <v>5353</v>
      </c>
      <c r="C33" s="55" t="s">
        <v>55</v>
      </c>
      <c r="D33" s="12">
        <v>263</v>
      </c>
      <c r="E33" s="12">
        <v>21600</v>
      </c>
      <c r="F33" s="14">
        <v>5109.22</v>
      </c>
      <c r="G33" s="23">
        <v>1</v>
      </c>
      <c r="H33" s="14">
        <v>1109.22</v>
      </c>
      <c r="I33" s="14">
        <v>0</v>
      </c>
      <c r="J33" s="23">
        <v>1</v>
      </c>
      <c r="K33" s="14">
        <v>236522.23</v>
      </c>
      <c r="L33" s="23" t="s">
        <v>170</v>
      </c>
      <c r="M33" s="23">
        <v>0</v>
      </c>
      <c r="N33" s="23">
        <v>1</v>
      </c>
      <c r="O33" s="14">
        <v>1382032.78</v>
      </c>
      <c r="P33" s="23">
        <v>0</v>
      </c>
      <c r="Q33" s="14">
        <v>0</v>
      </c>
      <c r="R33" s="23">
        <v>1</v>
      </c>
      <c r="S33" s="14">
        <v>207693.82</v>
      </c>
      <c r="T33" s="12">
        <v>300</v>
      </c>
      <c r="U33" s="23">
        <v>0</v>
      </c>
      <c r="V33" s="23">
        <v>320</v>
      </c>
      <c r="W33" s="12">
        <v>1</v>
      </c>
      <c r="X33" s="12">
        <v>300</v>
      </c>
      <c r="Y33" s="12">
        <v>1</v>
      </c>
      <c r="Z33" s="12">
        <v>0</v>
      </c>
      <c r="AA33" s="15">
        <v>27920.28</v>
      </c>
      <c r="AB33" s="14">
        <v>106.16076045627376</v>
      </c>
      <c r="AC33" s="14" t="s">
        <v>28</v>
      </c>
      <c r="AD33" s="2" t="s">
        <v>28</v>
      </c>
      <c r="AE33" s="14" t="s">
        <v>28</v>
      </c>
      <c r="AF33" s="14">
        <v>1370852.09</v>
      </c>
      <c r="AG33" s="14">
        <v>-14863.81</v>
      </c>
      <c r="AH33" s="14">
        <v>-27719.19</v>
      </c>
      <c r="AI33" s="14">
        <v>235413.01</v>
      </c>
      <c r="AJ33" s="14">
        <v>207693.82</v>
      </c>
      <c r="AK33" s="12">
        <v>1000</v>
      </c>
      <c r="AL33" s="14">
        <v>749.05</v>
      </c>
      <c r="AM33" s="12">
        <v>0</v>
      </c>
      <c r="AN33" s="14">
        <v>0</v>
      </c>
      <c r="AO33" s="12">
        <v>0</v>
      </c>
      <c r="AP33" s="15">
        <v>0</v>
      </c>
      <c r="AQ33" s="14">
        <v>142195.54</v>
      </c>
      <c r="AR33" s="14">
        <v>128631</v>
      </c>
      <c r="AS33" s="14">
        <v>-13564.540000000008</v>
      </c>
      <c r="AT33" s="14">
        <v>40476.29</v>
      </c>
      <c r="AU33" s="14">
        <v>169107.29</v>
      </c>
      <c r="AV33" s="11">
        <v>80200</v>
      </c>
      <c r="AW33" s="11">
        <v>88907.290000000008</v>
      </c>
      <c r="AX33" s="58">
        <v>0.62</v>
      </c>
      <c r="AY33" s="74">
        <v>0.47</v>
      </c>
      <c r="AZ33" s="11">
        <v>42600</v>
      </c>
    </row>
    <row r="34" spans="1:52">
      <c r="A34" s="72">
        <v>13073063</v>
      </c>
      <c r="B34" s="55">
        <v>5353</v>
      </c>
      <c r="C34" s="55" t="s">
        <v>56</v>
      </c>
      <c r="D34" s="12">
        <v>774</v>
      </c>
      <c r="E34" s="12">
        <v>-49000</v>
      </c>
      <c r="F34" s="14">
        <v>-23007.72</v>
      </c>
      <c r="G34" s="23">
        <v>0</v>
      </c>
      <c r="H34" s="14">
        <v>0</v>
      </c>
      <c r="I34" s="14">
        <v>-37855.64</v>
      </c>
      <c r="J34" s="23">
        <v>0</v>
      </c>
      <c r="K34" s="14">
        <v>-134122.85999999999</v>
      </c>
      <c r="L34" s="23" t="s">
        <v>169</v>
      </c>
      <c r="M34" s="23">
        <v>1</v>
      </c>
      <c r="N34" s="23">
        <v>1</v>
      </c>
      <c r="O34" s="14">
        <v>1088424.8700000001</v>
      </c>
      <c r="P34" s="23">
        <v>1</v>
      </c>
      <c r="Q34" s="14">
        <v>80400</v>
      </c>
      <c r="R34" s="23">
        <v>0</v>
      </c>
      <c r="S34" s="14">
        <v>-16692.71</v>
      </c>
      <c r="T34" s="12">
        <v>300</v>
      </c>
      <c r="U34" s="23">
        <v>0</v>
      </c>
      <c r="V34" s="23">
        <v>350</v>
      </c>
      <c r="W34" s="12">
        <v>0</v>
      </c>
      <c r="X34" s="12">
        <v>300</v>
      </c>
      <c r="Y34" s="12">
        <v>1</v>
      </c>
      <c r="Z34" s="12">
        <v>0</v>
      </c>
      <c r="AA34" s="15">
        <v>284067.96999999997</v>
      </c>
      <c r="AB34" s="14">
        <v>367.01288113695085</v>
      </c>
      <c r="AC34" s="14" t="s">
        <v>28</v>
      </c>
      <c r="AD34" s="2" t="s">
        <v>28</v>
      </c>
      <c r="AE34" s="14" t="s">
        <v>28</v>
      </c>
      <c r="AF34" s="14">
        <v>1099737.67</v>
      </c>
      <c r="AG34" s="14">
        <v>-36605.5</v>
      </c>
      <c r="AH34" s="14">
        <v>79574.509999999995</v>
      </c>
      <c r="AI34" s="14">
        <v>-23007.72</v>
      </c>
      <c r="AJ34" s="14">
        <v>-97092.71</v>
      </c>
      <c r="AK34" s="12">
        <v>3800</v>
      </c>
      <c r="AL34" s="14">
        <v>3592.08</v>
      </c>
      <c r="AM34" s="12">
        <v>0</v>
      </c>
      <c r="AN34" s="14">
        <v>0</v>
      </c>
      <c r="AO34" s="12">
        <v>0</v>
      </c>
      <c r="AP34" s="15">
        <v>0</v>
      </c>
      <c r="AQ34" s="14">
        <v>333818.83</v>
      </c>
      <c r="AR34" s="14">
        <v>337800</v>
      </c>
      <c r="AS34" s="14">
        <v>3981.1699999999837</v>
      </c>
      <c r="AT34" s="14">
        <v>156047.69</v>
      </c>
      <c r="AU34" s="14">
        <v>493847.69</v>
      </c>
      <c r="AV34" s="11">
        <v>221800</v>
      </c>
      <c r="AW34" s="11">
        <v>272047.69</v>
      </c>
      <c r="AX34" s="58">
        <v>0.66</v>
      </c>
      <c r="AY34" s="74">
        <v>0.45</v>
      </c>
      <c r="AZ34" s="11">
        <v>117900</v>
      </c>
    </row>
    <row r="35" spans="1:52">
      <c r="A35" s="72">
        <v>13073064</v>
      </c>
      <c r="B35" s="55">
        <v>5353</v>
      </c>
      <c r="C35" s="55" t="s">
        <v>57</v>
      </c>
      <c r="D35" s="12">
        <v>474</v>
      </c>
      <c r="E35" s="12">
        <v>202400</v>
      </c>
      <c r="F35" s="14">
        <v>250147.12</v>
      </c>
      <c r="G35" s="23">
        <v>1</v>
      </c>
      <c r="H35" s="14">
        <v>223333.33</v>
      </c>
      <c r="I35" s="14">
        <v>0</v>
      </c>
      <c r="J35" s="23">
        <v>1</v>
      </c>
      <c r="K35" s="14">
        <v>116050.59</v>
      </c>
      <c r="L35" s="23" t="s">
        <v>170</v>
      </c>
      <c r="M35" s="23">
        <v>1</v>
      </c>
      <c r="N35" s="23">
        <v>1</v>
      </c>
      <c r="O35" s="14">
        <v>877436.78</v>
      </c>
      <c r="P35" s="23">
        <v>0</v>
      </c>
      <c r="Q35" s="14">
        <v>0</v>
      </c>
      <c r="R35" s="23">
        <v>1</v>
      </c>
      <c r="S35" s="14">
        <v>135616.47</v>
      </c>
      <c r="T35" s="12">
        <v>300</v>
      </c>
      <c r="U35" s="23">
        <v>0</v>
      </c>
      <c r="V35" s="23">
        <v>360</v>
      </c>
      <c r="W35" s="12">
        <v>0</v>
      </c>
      <c r="X35" s="12">
        <v>300</v>
      </c>
      <c r="Y35" s="12">
        <v>1</v>
      </c>
      <c r="Z35" s="12">
        <v>0</v>
      </c>
      <c r="AA35" s="15">
        <v>240926.26</v>
      </c>
      <c r="AB35" s="14">
        <v>508.2832489451477</v>
      </c>
      <c r="AC35" s="14" t="s">
        <v>28</v>
      </c>
      <c r="AD35" s="2" t="s">
        <v>28</v>
      </c>
      <c r="AE35" s="14" t="s">
        <v>28</v>
      </c>
      <c r="AF35" s="14">
        <v>889241.9</v>
      </c>
      <c r="AG35" s="14">
        <v>228664.66</v>
      </c>
      <c r="AH35" s="14">
        <v>242899.21</v>
      </c>
      <c r="AI35" s="14">
        <v>250147.12</v>
      </c>
      <c r="AJ35" s="14">
        <v>350681.95</v>
      </c>
      <c r="AK35" s="12">
        <v>2000</v>
      </c>
      <c r="AL35" s="14">
        <v>1771.66</v>
      </c>
      <c r="AM35" s="12">
        <v>0</v>
      </c>
      <c r="AN35" s="14">
        <v>0</v>
      </c>
      <c r="AO35" s="12">
        <v>0</v>
      </c>
      <c r="AP35" s="15">
        <v>0</v>
      </c>
      <c r="AQ35" s="14">
        <v>115946.49</v>
      </c>
      <c r="AR35" s="14">
        <v>119058</v>
      </c>
      <c r="AS35" s="14">
        <v>3111.5099999999948</v>
      </c>
      <c r="AT35" s="14">
        <v>152286.28</v>
      </c>
      <c r="AU35" s="14">
        <v>271344.28000000003</v>
      </c>
      <c r="AV35" s="11">
        <v>125600</v>
      </c>
      <c r="AW35" s="11">
        <v>145744.28000000003</v>
      </c>
      <c r="AX35" s="58">
        <v>1.06</v>
      </c>
      <c r="AY35" s="74">
        <v>0.46</v>
      </c>
      <c r="AZ35" s="11">
        <v>66700</v>
      </c>
    </row>
    <row r="36" spans="1:52">
      <c r="A36" s="72">
        <v>13073065</v>
      </c>
      <c r="B36" s="55">
        <v>5353</v>
      </c>
      <c r="C36" s="55" t="s">
        <v>58</v>
      </c>
      <c r="D36" s="12">
        <v>1091</v>
      </c>
      <c r="E36" s="12">
        <v>-18700</v>
      </c>
      <c r="F36" s="14">
        <v>127161.56</v>
      </c>
      <c r="G36" s="23">
        <v>1</v>
      </c>
      <c r="H36" s="14">
        <v>115160</v>
      </c>
      <c r="I36" s="14">
        <v>0</v>
      </c>
      <c r="J36" s="23">
        <v>1</v>
      </c>
      <c r="K36" s="14">
        <v>629862.40000000002</v>
      </c>
      <c r="L36" s="23" t="s">
        <v>170</v>
      </c>
      <c r="M36" s="23">
        <v>0</v>
      </c>
      <c r="N36" s="23">
        <v>1</v>
      </c>
      <c r="O36" s="14">
        <v>4261261.83</v>
      </c>
      <c r="P36" s="23">
        <v>0</v>
      </c>
      <c r="Q36" s="14">
        <v>0</v>
      </c>
      <c r="R36" s="23">
        <v>1</v>
      </c>
      <c r="S36" s="14">
        <v>319889.28000000003</v>
      </c>
      <c r="T36" s="12">
        <v>200</v>
      </c>
      <c r="U36" s="23">
        <v>1</v>
      </c>
      <c r="V36" s="23">
        <v>300</v>
      </c>
      <c r="W36" s="12">
        <v>1</v>
      </c>
      <c r="X36" s="12">
        <v>300</v>
      </c>
      <c r="Y36" s="12">
        <v>1</v>
      </c>
      <c r="Z36" s="12">
        <v>1</v>
      </c>
      <c r="AA36" s="15">
        <v>532784.77</v>
      </c>
      <c r="AB36" s="14">
        <v>488.34534372135658</v>
      </c>
      <c r="AC36" s="14" t="s">
        <v>28</v>
      </c>
      <c r="AD36" s="2" t="s">
        <v>28</v>
      </c>
      <c r="AE36" s="14" t="s">
        <v>28</v>
      </c>
      <c r="AF36" s="14">
        <v>4441243.59</v>
      </c>
      <c r="AG36" s="14">
        <v>209660.3</v>
      </c>
      <c r="AH36" s="14">
        <v>-194813.12</v>
      </c>
      <c r="AI36" s="14">
        <v>127161.56</v>
      </c>
      <c r="AJ36" s="14">
        <v>319889.28000000003</v>
      </c>
      <c r="AK36" s="12">
        <v>5000</v>
      </c>
      <c r="AL36" s="14">
        <v>5741.85</v>
      </c>
      <c r="AM36" s="12">
        <v>0</v>
      </c>
      <c r="AN36" s="14">
        <v>0</v>
      </c>
      <c r="AO36" s="12">
        <v>0</v>
      </c>
      <c r="AP36" s="15">
        <v>0</v>
      </c>
      <c r="AQ36" s="14">
        <v>512481.28000000003</v>
      </c>
      <c r="AR36" s="14">
        <v>491044</v>
      </c>
      <c r="AS36" s="14">
        <v>-21437.280000000028</v>
      </c>
      <c r="AT36" s="14">
        <v>20259.97</v>
      </c>
      <c r="AU36" s="14">
        <v>511303.97</v>
      </c>
      <c r="AV36" s="11">
        <v>373700</v>
      </c>
      <c r="AW36" s="11">
        <v>137603.96999999997</v>
      </c>
      <c r="AX36" s="58">
        <v>0.76</v>
      </c>
      <c r="AY36" s="74">
        <v>0.73</v>
      </c>
      <c r="AZ36" s="11">
        <v>198600</v>
      </c>
    </row>
    <row r="37" spans="1:52">
      <c r="A37" s="72">
        <v>13073072</v>
      </c>
      <c r="B37" s="55">
        <v>5353</v>
      </c>
      <c r="C37" s="55" t="s">
        <v>59</v>
      </c>
      <c r="D37" s="12">
        <v>251</v>
      </c>
      <c r="E37" s="12">
        <v>-84100</v>
      </c>
      <c r="F37" s="14">
        <v>-271550.13</v>
      </c>
      <c r="G37" s="23">
        <v>0</v>
      </c>
      <c r="H37" s="14">
        <v>0</v>
      </c>
      <c r="I37" s="14">
        <v>-325094.69</v>
      </c>
      <c r="J37" s="23">
        <v>1</v>
      </c>
      <c r="K37" s="14">
        <v>657878.55000000005</v>
      </c>
      <c r="L37" s="23" t="s">
        <v>170</v>
      </c>
      <c r="M37" s="23">
        <v>0</v>
      </c>
      <c r="N37" s="23">
        <v>1</v>
      </c>
      <c r="O37" s="14">
        <v>2421095.2200000002</v>
      </c>
      <c r="P37" s="23">
        <v>0</v>
      </c>
      <c r="Q37" s="14">
        <v>0</v>
      </c>
      <c r="R37" s="23">
        <v>0</v>
      </c>
      <c r="S37" s="14">
        <v>-159744.82999999999</v>
      </c>
      <c r="T37" s="12">
        <v>300</v>
      </c>
      <c r="U37" s="23">
        <v>0</v>
      </c>
      <c r="V37" s="23">
        <v>300</v>
      </c>
      <c r="W37" s="12">
        <v>1</v>
      </c>
      <c r="X37" s="12">
        <v>300</v>
      </c>
      <c r="Y37" s="12">
        <v>1</v>
      </c>
      <c r="Z37" s="12">
        <v>0</v>
      </c>
      <c r="AA37" s="15">
        <v>301985.06</v>
      </c>
      <c r="AB37" s="14">
        <v>1203.1277290836654</v>
      </c>
      <c r="AC37" s="14" t="s">
        <v>28</v>
      </c>
      <c r="AD37" s="2" t="s">
        <v>28</v>
      </c>
      <c r="AE37" s="14" t="s">
        <v>28</v>
      </c>
      <c r="AF37" s="14">
        <v>2928532.03</v>
      </c>
      <c r="AG37" s="14">
        <v>184178.78</v>
      </c>
      <c r="AH37" s="14">
        <v>-1142718.07</v>
      </c>
      <c r="AI37" s="14">
        <v>-216578.61</v>
      </c>
      <c r="AJ37" s="14">
        <v>-159744.82999999999</v>
      </c>
      <c r="AK37" s="12">
        <v>700</v>
      </c>
      <c r="AL37" s="14">
        <v>543.25</v>
      </c>
      <c r="AM37" s="12">
        <v>0</v>
      </c>
      <c r="AN37" s="14">
        <v>0</v>
      </c>
      <c r="AO37" s="12">
        <v>0</v>
      </c>
      <c r="AP37" s="15">
        <v>0</v>
      </c>
      <c r="AQ37" s="14">
        <v>454831.83</v>
      </c>
      <c r="AR37" s="14">
        <v>446745</v>
      </c>
      <c r="AS37" s="14">
        <v>-8086.8300000000163</v>
      </c>
      <c r="AT37" s="14">
        <v>0</v>
      </c>
      <c r="AU37" s="14">
        <v>446745</v>
      </c>
      <c r="AV37" s="11">
        <v>181500</v>
      </c>
      <c r="AW37" s="11">
        <v>265245</v>
      </c>
      <c r="AX37" s="58">
        <v>0.41</v>
      </c>
      <c r="AY37" s="74">
        <v>0.41</v>
      </c>
      <c r="AZ37" s="11">
        <v>94800</v>
      </c>
    </row>
    <row r="38" spans="1:52">
      <c r="A38" s="72">
        <v>13073074</v>
      </c>
      <c r="B38" s="55">
        <v>5353</v>
      </c>
      <c r="C38" s="55" t="s">
        <v>60</v>
      </c>
      <c r="D38" s="12">
        <v>340</v>
      </c>
      <c r="E38" s="12">
        <v>-62800</v>
      </c>
      <c r="F38" s="14">
        <v>-17207.48</v>
      </c>
      <c r="G38" s="23">
        <v>0</v>
      </c>
      <c r="H38" s="14">
        <v>0</v>
      </c>
      <c r="I38" s="14">
        <v>-57072.94</v>
      </c>
      <c r="J38" s="23">
        <v>1</v>
      </c>
      <c r="K38" s="14">
        <v>244380.24</v>
      </c>
      <c r="L38" s="23" t="s">
        <v>170</v>
      </c>
      <c r="M38" s="23">
        <v>0</v>
      </c>
      <c r="N38" s="23">
        <v>1</v>
      </c>
      <c r="O38" s="14">
        <v>531532.09</v>
      </c>
      <c r="P38" s="23">
        <v>0</v>
      </c>
      <c r="Q38" s="14">
        <v>0</v>
      </c>
      <c r="R38" s="23">
        <v>1</v>
      </c>
      <c r="S38" s="14">
        <v>246547.07</v>
      </c>
      <c r="T38" s="12">
        <v>375</v>
      </c>
      <c r="U38" s="23">
        <v>0</v>
      </c>
      <c r="V38" s="23">
        <v>375</v>
      </c>
      <c r="W38" s="12">
        <v>0</v>
      </c>
      <c r="X38" s="12">
        <v>300</v>
      </c>
      <c r="Y38" s="12">
        <v>1</v>
      </c>
      <c r="Z38" s="12">
        <v>0</v>
      </c>
      <c r="AA38" s="15">
        <v>489928.49</v>
      </c>
      <c r="AB38" s="14">
        <v>1440.9661470588235</v>
      </c>
      <c r="AC38" s="14" t="s">
        <v>28</v>
      </c>
      <c r="AD38" s="2" t="s">
        <v>28</v>
      </c>
      <c r="AE38" s="14" t="s">
        <v>28</v>
      </c>
      <c r="AF38" s="14">
        <v>541443.56999999995</v>
      </c>
      <c r="AG38" s="14">
        <v>-26133.55</v>
      </c>
      <c r="AH38" s="14">
        <v>-54906.11</v>
      </c>
      <c r="AI38" s="14">
        <v>-17207.48</v>
      </c>
      <c r="AJ38" s="14">
        <v>246547.07</v>
      </c>
      <c r="AK38" s="12">
        <v>3000</v>
      </c>
      <c r="AL38" s="14">
        <v>2662.49</v>
      </c>
      <c r="AM38" s="12">
        <v>0</v>
      </c>
      <c r="AN38" s="14">
        <v>0</v>
      </c>
      <c r="AO38" s="12">
        <v>0</v>
      </c>
      <c r="AP38" s="15">
        <v>0</v>
      </c>
      <c r="AQ38" s="14">
        <v>106127.22</v>
      </c>
      <c r="AR38" s="14">
        <v>110369</v>
      </c>
      <c r="AS38" s="14">
        <v>4241.7799999999988</v>
      </c>
      <c r="AT38" s="14">
        <v>94594.9</v>
      </c>
      <c r="AU38" s="14">
        <v>204963.9</v>
      </c>
      <c r="AV38" s="11">
        <v>93400</v>
      </c>
      <c r="AW38" s="11">
        <v>111563.9</v>
      </c>
      <c r="AX38" s="58">
        <v>0.85</v>
      </c>
      <c r="AY38" s="74">
        <v>0.46</v>
      </c>
      <c r="AZ38" s="11">
        <v>49600</v>
      </c>
    </row>
    <row r="39" spans="1:52">
      <c r="A39" s="72">
        <v>13073083</v>
      </c>
      <c r="B39" s="55">
        <v>5353</v>
      </c>
      <c r="C39" s="55" t="s">
        <v>61</v>
      </c>
      <c r="D39" s="12">
        <v>886</v>
      </c>
      <c r="E39" s="12">
        <v>-2800</v>
      </c>
      <c r="F39" s="14">
        <v>82661.440000000002</v>
      </c>
      <c r="G39" s="23">
        <v>1</v>
      </c>
      <c r="H39" s="14">
        <v>29728.240000000002</v>
      </c>
      <c r="I39" s="14">
        <v>0</v>
      </c>
      <c r="J39" s="23">
        <v>0</v>
      </c>
      <c r="K39" s="14">
        <v>4794.07</v>
      </c>
      <c r="L39" s="23" t="s">
        <v>169</v>
      </c>
      <c r="M39" s="23">
        <v>1</v>
      </c>
      <c r="N39" s="23">
        <v>1</v>
      </c>
      <c r="O39" s="14">
        <v>2065444.1</v>
      </c>
      <c r="P39" s="23">
        <v>1</v>
      </c>
      <c r="Q39" s="14">
        <v>80364.44</v>
      </c>
      <c r="R39" s="23">
        <v>1</v>
      </c>
      <c r="S39" s="14">
        <v>3795.84</v>
      </c>
      <c r="T39" s="12">
        <v>300</v>
      </c>
      <c r="U39" s="23">
        <v>0</v>
      </c>
      <c r="V39" s="23">
        <v>350</v>
      </c>
      <c r="W39" s="12">
        <v>0</v>
      </c>
      <c r="X39" s="12">
        <v>350</v>
      </c>
      <c r="Y39" s="12">
        <v>0</v>
      </c>
      <c r="Z39" s="12">
        <v>0</v>
      </c>
      <c r="AA39" s="15">
        <v>736634.6</v>
      </c>
      <c r="AB39" s="14">
        <v>831.41602708803612</v>
      </c>
      <c r="AC39" s="14" t="s">
        <v>28</v>
      </c>
      <c r="AD39" s="2" t="s">
        <v>28</v>
      </c>
      <c r="AE39" s="14" t="s">
        <v>28</v>
      </c>
      <c r="AF39" s="14">
        <v>2057946.11</v>
      </c>
      <c r="AG39" s="14">
        <v>40508.14</v>
      </c>
      <c r="AH39" s="14">
        <v>109441.52</v>
      </c>
      <c r="AI39" s="14">
        <v>82661.440000000002</v>
      </c>
      <c r="AJ39" s="14">
        <v>-76568.600000000006</v>
      </c>
      <c r="AK39" s="12">
        <v>3500</v>
      </c>
      <c r="AL39" s="14">
        <v>3608.36</v>
      </c>
      <c r="AM39" s="12">
        <v>3500</v>
      </c>
      <c r="AN39" s="14">
        <v>4445.37</v>
      </c>
      <c r="AO39" s="12">
        <v>0</v>
      </c>
      <c r="AP39" s="15">
        <v>0</v>
      </c>
      <c r="AQ39" s="14">
        <v>372283.11</v>
      </c>
      <c r="AR39" s="14">
        <v>395487</v>
      </c>
      <c r="AS39" s="14">
        <v>23203.890000000014</v>
      </c>
      <c r="AT39" s="14">
        <v>187403.44</v>
      </c>
      <c r="AU39" s="14">
        <v>582890.43999999994</v>
      </c>
      <c r="AV39" s="11">
        <v>248300</v>
      </c>
      <c r="AW39" s="11">
        <v>334590.43999999994</v>
      </c>
      <c r="AX39" s="58">
        <v>0.63</v>
      </c>
      <c r="AY39" s="74">
        <v>0.43</v>
      </c>
      <c r="AZ39" s="11">
        <v>132000</v>
      </c>
    </row>
    <row r="40" spans="1:52">
      <c r="A40" s="72">
        <v>13073002</v>
      </c>
      <c r="B40" s="55">
        <v>5354</v>
      </c>
      <c r="C40" s="55" t="s">
        <v>62</v>
      </c>
      <c r="D40" s="12">
        <v>694</v>
      </c>
      <c r="E40" s="12">
        <v>-87100</v>
      </c>
      <c r="F40" s="14">
        <v>281566</v>
      </c>
      <c r="G40" s="23">
        <v>1</v>
      </c>
      <c r="H40" s="14" t="s">
        <v>24</v>
      </c>
      <c r="I40" s="14" t="s">
        <v>24</v>
      </c>
      <c r="J40" s="23" t="s">
        <v>24</v>
      </c>
      <c r="K40" s="14" t="s">
        <v>24</v>
      </c>
      <c r="L40" s="23" t="s">
        <v>24</v>
      </c>
      <c r="M40" s="23" t="s">
        <v>24</v>
      </c>
      <c r="N40" s="23" t="s">
        <v>24</v>
      </c>
      <c r="O40" s="14">
        <v>5957528</v>
      </c>
      <c r="P40" s="23" t="s">
        <v>28</v>
      </c>
      <c r="Q40" s="14">
        <v>0</v>
      </c>
      <c r="R40" s="23" t="s">
        <v>24</v>
      </c>
      <c r="S40" s="14">
        <v>2657653</v>
      </c>
      <c r="T40" s="12">
        <v>250</v>
      </c>
      <c r="U40" s="23">
        <v>1</v>
      </c>
      <c r="V40" s="23">
        <v>320</v>
      </c>
      <c r="W40" s="12">
        <v>1</v>
      </c>
      <c r="X40" s="12">
        <v>330</v>
      </c>
      <c r="Y40" s="12">
        <v>0</v>
      </c>
      <c r="Z40" s="12">
        <v>0</v>
      </c>
      <c r="AA40" s="14">
        <v>1998360</v>
      </c>
      <c r="AB40" s="14">
        <v>2879.4812680115274</v>
      </c>
      <c r="AC40" s="14" t="s">
        <v>28</v>
      </c>
      <c r="AD40" s="12" t="s">
        <v>28</v>
      </c>
      <c r="AE40" s="14" t="s">
        <v>28</v>
      </c>
      <c r="AF40" s="14" t="s">
        <v>24</v>
      </c>
      <c r="AG40" s="14">
        <v>323301</v>
      </c>
      <c r="AH40" s="14">
        <v>310297</v>
      </c>
      <c r="AI40" s="14">
        <v>281566</v>
      </c>
      <c r="AJ40" s="14">
        <v>2657653</v>
      </c>
      <c r="AK40" s="12">
        <v>1600</v>
      </c>
      <c r="AL40" s="14">
        <v>1781</v>
      </c>
      <c r="AM40" s="12">
        <v>0</v>
      </c>
      <c r="AN40" s="14">
        <v>0</v>
      </c>
      <c r="AO40" s="12">
        <v>126800</v>
      </c>
      <c r="AP40" s="15">
        <v>164918</v>
      </c>
      <c r="AQ40" s="14">
        <v>679554</v>
      </c>
      <c r="AR40" s="14">
        <v>848204</v>
      </c>
      <c r="AS40" s="14">
        <v>168650</v>
      </c>
      <c r="AT40" s="14">
        <v>0</v>
      </c>
      <c r="AU40" s="14">
        <v>848204</v>
      </c>
      <c r="AV40" s="11">
        <v>323700</v>
      </c>
      <c r="AW40" s="11">
        <v>524504</v>
      </c>
      <c r="AX40" s="58">
        <v>0.38162989092246674</v>
      </c>
      <c r="AY40" s="58">
        <v>0.38162989092246674</v>
      </c>
      <c r="AZ40" s="11">
        <v>227500</v>
      </c>
    </row>
    <row r="41" spans="1:52">
      <c r="A41" s="72">
        <v>13073012</v>
      </c>
      <c r="B41" s="55">
        <v>5354</v>
      </c>
      <c r="C41" s="55" t="s">
        <v>63</v>
      </c>
      <c r="D41" s="12">
        <v>1117</v>
      </c>
      <c r="E41" s="12">
        <v>-91100</v>
      </c>
      <c r="F41" s="14">
        <v>328287</v>
      </c>
      <c r="G41" s="23">
        <v>1</v>
      </c>
      <c r="H41" s="14" t="s">
        <v>24</v>
      </c>
      <c r="I41" s="14" t="s">
        <v>24</v>
      </c>
      <c r="J41" s="23" t="s">
        <v>24</v>
      </c>
      <c r="K41" s="14" t="s">
        <v>24</v>
      </c>
      <c r="L41" s="23" t="s">
        <v>24</v>
      </c>
      <c r="M41" s="23" t="s">
        <v>24</v>
      </c>
      <c r="N41" s="23" t="s">
        <v>24</v>
      </c>
      <c r="O41" s="14">
        <v>811452</v>
      </c>
      <c r="P41" s="23" t="s">
        <v>28</v>
      </c>
      <c r="Q41" s="14">
        <v>0</v>
      </c>
      <c r="R41" s="23" t="s">
        <v>24</v>
      </c>
      <c r="S41" s="14">
        <v>1188351</v>
      </c>
      <c r="T41" s="12">
        <v>250</v>
      </c>
      <c r="U41" s="23">
        <v>1</v>
      </c>
      <c r="V41" s="23">
        <v>300</v>
      </c>
      <c r="W41" s="12">
        <v>1</v>
      </c>
      <c r="X41" s="12">
        <v>300</v>
      </c>
      <c r="Y41" s="12">
        <v>1</v>
      </c>
      <c r="Z41" s="12">
        <v>1</v>
      </c>
      <c r="AA41" s="14">
        <v>1702800</v>
      </c>
      <c r="AB41" s="14">
        <v>1524.4404655326769</v>
      </c>
      <c r="AC41" s="14" t="s">
        <v>28</v>
      </c>
      <c r="AD41" s="12" t="s">
        <v>28</v>
      </c>
      <c r="AE41" s="14" t="s">
        <v>28</v>
      </c>
      <c r="AF41" s="14" t="s">
        <v>24</v>
      </c>
      <c r="AG41" s="14">
        <v>-5040</v>
      </c>
      <c r="AH41" s="14">
        <v>13419</v>
      </c>
      <c r="AI41" s="14">
        <v>328287</v>
      </c>
      <c r="AJ41" s="14">
        <v>1188351</v>
      </c>
      <c r="AK41" s="12">
        <v>4000</v>
      </c>
      <c r="AL41" s="14">
        <v>3937</v>
      </c>
      <c r="AM41" s="12">
        <v>0</v>
      </c>
      <c r="AN41" s="14">
        <v>0</v>
      </c>
      <c r="AO41" s="12">
        <v>90000</v>
      </c>
      <c r="AP41" s="15">
        <v>113523</v>
      </c>
      <c r="AQ41" s="14">
        <v>464802</v>
      </c>
      <c r="AR41" s="14">
        <v>718906</v>
      </c>
      <c r="AS41" s="14">
        <v>254104</v>
      </c>
      <c r="AT41" s="14">
        <v>233310</v>
      </c>
      <c r="AU41" s="14">
        <v>952216</v>
      </c>
      <c r="AV41" s="11">
        <v>307842</v>
      </c>
      <c r="AW41" s="11">
        <v>644374</v>
      </c>
      <c r="AX41" s="58">
        <v>0.42820897307853878</v>
      </c>
      <c r="AY41" s="58">
        <v>0.32329009384425383</v>
      </c>
      <c r="AZ41" s="11">
        <v>155600</v>
      </c>
    </row>
    <row r="42" spans="1:52">
      <c r="A42" s="72">
        <v>13073017</v>
      </c>
      <c r="B42" s="55">
        <v>5354</v>
      </c>
      <c r="C42" s="55" t="s">
        <v>64</v>
      </c>
      <c r="D42" s="12">
        <v>1535</v>
      </c>
      <c r="E42" s="12">
        <v>-410000</v>
      </c>
      <c r="F42" s="14">
        <v>658803</v>
      </c>
      <c r="G42" s="23">
        <v>1</v>
      </c>
      <c r="H42" s="14" t="s">
        <v>24</v>
      </c>
      <c r="I42" s="14" t="s">
        <v>24</v>
      </c>
      <c r="J42" s="23" t="s">
        <v>24</v>
      </c>
      <c r="K42" s="14" t="s">
        <v>24</v>
      </c>
      <c r="L42" s="23" t="s">
        <v>24</v>
      </c>
      <c r="M42" s="23" t="s">
        <v>24</v>
      </c>
      <c r="N42" s="23" t="s">
        <v>24</v>
      </c>
      <c r="O42" s="14">
        <v>16575794</v>
      </c>
      <c r="P42" s="23" t="s">
        <v>28</v>
      </c>
      <c r="Q42" s="14">
        <v>0</v>
      </c>
      <c r="R42" s="23" t="s">
        <v>24</v>
      </c>
      <c r="S42" s="14">
        <v>2786462</v>
      </c>
      <c r="T42" s="12">
        <v>250</v>
      </c>
      <c r="U42" s="23">
        <v>1</v>
      </c>
      <c r="V42" s="23">
        <v>360</v>
      </c>
      <c r="W42" s="12">
        <v>0</v>
      </c>
      <c r="X42" s="12">
        <v>350</v>
      </c>
      <c r="Y42" s="12">
        <v>0</v>
      </c>
      <c r="Z42" s="12">
        <v>0</v>
      </c>
      <c r="AA42" s="14">
        <v>1703332</v>
      </c>
      <c r="AB42" s="14">
        <v>1109.6625407166123</v>
      </c>
      <c r="AC42" s="14" t="s">
        <v>28</v>
      </c>
      <c r="AD42" s="12" t="s">
        <v>28</v>
      </c>
      <c r="AE42" s="14" t="s">
        <v>28</v>
      </c>
      <c r="AF42" s="14" t="s">
        <v>24</v>
      </c>
      <c r="AG42" s="14">
        <v>15159</v>
      </c>
      <c r="AH42" s="14">
        <v>942663</v>
      </c>
      <c r="AI42" s="14">
        <v>658803</v>
      </c>
      <c r="AJ42" s="14">
        <v>2786462</v>
      </c>
      <c r="AK42" s="12">
        <v>5000</v>
      </c>
      <c r="AL42" s="14">
        <v>4756</v>
      </c>
      <c r="AM42" s="12">
        <v>0</v>
      </c>
      <c r="AN42" s="14">
        <v>0</v>
      </c>
      <c r="AO42" s="12">
        <v>150000</v>
      </c>
      <c r="AP42" s="15">
        <v>176626</v>
      </c>
      <c r="AQ42" s="14">
        <v>812470</v>
      </c>
      <c r="AR42" s="14">
        <v>1260039</v>
      </c>
      <c r="AS42" s="14">
        <v>447569</v>
      </c>
      <c r="AT42" s="14">
        <v>230500</v>
      </c>
      <c r="AU42" s="14">
        <v>1490539</v>
      </c>
      <c r="AV42" s="89">
        <v>507917</v>
      </c>
      <c r="AW42" s="11">
        <v>982622</v>
      </c>
      <c r="AX42" s="58">
        <v>0.40309625336993538</v>
      </c>
      <c r="AY42" s="58">
        <v>0.34076062417689174</v>
      </c>
      <c r="AZ42" s="11">
        <v>272000</v>
      </c>
    </row>
    <row r="43" spans="1:52">
      <c r="A43" s="72">
        <v>13073067</v>
      </c>
      <c r="B43" s="55">
        <v>5354</v>
      </c>
      <c r="C43" s="55" t="s">
        <v>65</v>
      </c>
      <c r="D43" s="12">
        <v>1611</v>
      </c>
      <c r="E43" s="12">
        <v>31100</v>
      </c>
      <c r="F43" s="14">
        <v>872278</v>
      </c>
      <c r="G43" s="23">
        <v>1</v>
      </c>
      <c r="H43" s="14" t="s">
        <v>24</v>
      </c>
      <c r="I43" s="14" t="s">
        <v>24</v>
      </c>
      <c r="J43" s="23" t="s">
        <v>24</v>
      </c>
      <c r="K43" s="14" t="s">
        <v>24</v>
      </c>
      <c r="L43" s="23" t="s">
        <v>24</v>
      </c>
      <c r="M43" s="23" t="s">
        <v>24</v>
      </c>
      <c r="N43" s="23" t="s">
        <v>24</v>
      </c>
      <c r="O43" s="14">
        <v>31902576</v>
      </c>
      <c r="P43" s="23" t="s">
        <v>28</v>
      </c>
      <c r="Q43" s="14">
        <v>0</v>
      </c>
      <c r="R43" s="23" t="s">
        <v>24</v>
      </c>
      <c r="S43" s="14">
        <v>1842249</v>
      </c>
      <c r="T43" s="12">
        <v>250</v>
      </c>
      <c r="U43" s="23">
        <v>1</v>
      </c>
      <c r="V43" s="23">
        <v>360</v>
      </c>
      <c r="W43" s="12">
        <v>0</v>
      </c>
      <c r="X43" s="12">
        <v>300</v>
      </c>
      <c r="Y43" s="12">
        <v>1</v>
      </c>
      <c r="Z43" s="12">
        <v>0</v>
      </c>
      <c r="AA43" s="14">
        <v>643628</v>
      </c>
      <c r="AB43" s="14">
        <v>399.52079453755431</v>
      </c>
      <c r="AC43" s="14" t="s">
        <v>28</v>
      </c>
      <c r="AD43" s="12" t="s">
        <v>28</v>
      </c>
      <c r="AE43" s="14" t="s">
        <v>28</v>
      </c>
      <c r="AF43" s="14" t="s">
        <v>24</v>
      </c>
      <c r="AG43" s="14">
        <v>-1252768</v>
      </c>
      <c r="AH43" s="14">
        <v>290803</v>
      </c>
      <c r="AI43" s="14">
        <v>872278</v>
      </c>
      <c r="AJ43" s="14">
        <v>1842249</v>
      </c>
      <c r="AK43" s="12">
        <v>6200</v>
      </c>
      <c r="AL43" s="14">
        <v>6375</v>
      </c>
      <c r="AM43" s="12">
        <v>0</v>
      </c>
      <c r="AN43" s="14">
        <v>0</v>
      </c>
      <c r="AO43" s="12">
        <v>172000</v>
      </c>
      <c r="AP43" s="15">
        <v>203891</v>
      </c>
      <c r="AQ43" s="14">
        <v>1257035</v>
      </c>
      <c r="AR43" s="14">
        <v>1729254</v>
      </c>
      <c r="AS43" s="14">
        <v>472219</v>
      </c>
      <c r="AT43" s="14">
        <v>0</v>
      </c>
      <c r="AU43" s="14">
        <v>1729254</v>
      </c>
      <c r="AV43" s="11">
        <v>628494</v>
      </c>
      <c r="AW43" s="11">
        <v>1100760</v>
      </c>
      <c r="AX43" s="58">
        <v>0.36344805332241531</v>
      </c>
      <c r="AY43" s="58">
        <v>0.36344805332241531</v>
      </c>
      <c r="AZ43" s="11">
        <v>420900</v>
      </c>
    </row>
    <row r="44" spans="1:52">
      <c r="A44" s="72">
        <v>13073100</v>
      </c>
      <c r="B44" s="55">
        <v>5354</v>
      </c>
      <c r="C44" s="55" t="s">
        <v>66</v>
      </c>
      <c r="D44" s="12">
        <v>750</v>
      </c>
      <c r="E44" s="12">
        <v>1700</v>
      </c>
      <c r="F44" s="14">
        <v>135791</v>
      </c>
      <c r="G44" s="23">
        <v>1</v>
      </c>
      <c r="H44" s="14" t="s">
        <v>24</v>
      </c>
      <c r="I44" s="14" t="s">
        <v>24</v>
      </c>
      <c r="J44" s="23" t="s">
        <v>24</v>
      </c>
      <c r="K44" s="14" t="s">
        <v>24</v>
      </c>
      <c r="L44" s="23" t="s">
        <v>24</v>
      </c>
      <c r="M44" s="23" t="s">
        <v>24</v>
      </c>
      <c r="N44" s="23" t="s">
        <v>24</v>
      </c>
      <c r="O44" s="14">
        <v>6044590</v>
      </c>
      <c r="P44" s="23" t="s">
        <v>28</v>
      </c>
      <c r="Q44" s="14">
        <v>0</v>
      </c>
      <c r="R44" s="23" t="s">
        <v>24</v>
      </c>
      <c r="S44" s="14">
        <v>782799</v>
      </c>
      <c r="T44" s="12">
        <v>250</v>
      </c>
      <c r="U44" s="23">
        <v>1</v>
      </c>
      <c r="V44" s="23">
        <v>360</v>
      </c>
      <c r="W44" s="12">
        <v>0</v>
      </c>
      <c r="X44" s="12">
        <v>350</v>
      </c>
      <c r="Y44" s="12">
        <v>0</v>
      </c>
      <c r="Z44" s="12">
        <v>0</v>
      </c>
      <c r="AA44" s="14">
        <v>113461</v>
      </c>
      <c r="AB44" s="14">
        <v>151.28133333333332</v>
      </c>
      <c r="AC44" s="14" t="s">
        <v>28</v>
      </c>
      <c r="AD44" s="12" t="s">
        <v>28</v>
      </c>
      <c r="AE44" s="14" t="s">
        <v>28</v>
      </c>
      <c r="AF44" s="14" t="s">
        <v>24</v>
      </c>
      <c r="AG44" s="14">
        <v>11545</v>
      </c>
      <c r="AH44" s="14">
        <v>520847</v>
      </c>
      <c r="AI44" s="14">
        <v>135791</v>
      </c>
      <c r="AJ44" s="14">
        <v>782799</v>
      </c>
      <c r="AK44" s="12">
        <v>3500</v>
      </c>
      <c r="AL44" s="14">
        <v>3721</v>
      </c>
      <c r="AM44" s="12">
        <v>0</v>
      </c>
      <c r="AN44" s="14">
        <v>0</v>
      </c>
      <c r="AO44" s="12">
        <v>96500</v>
      </c>
      <c r="AP44" s="15">
        <v>103262</v>
      </c>
      <c r="AQ44" s="14">
        <v>290924</v>
      </c>
      <c r="AR44" s="14">
        <v>457993</v>
      </c>
      <c r="AS44" s="14">
        <v>167069</v>
      </c>
      <c r="AT44" s="14">
        <v>173004</v>
      </c>
      <c r="AU44" s="14">
        <v>630997</v>
      </c>
      <c r="AV44" s="11">
        <v>226077</v>
      </c>
      <c r="AW44" s="11">
        <v>404920</v>
      </c>
      <c r="AX44" s="58">
        <v>0.49362544842388423</v>
      </c>
      <c r="AY44" s="58">
        <v>0.35828538012066619</v>
      </c>
      <c r="AZ44" s="11">
        <v>97400</v>
      </c>
    </row>
    <row r="45" spans="1:52">
      <c r="A45" s="72">
        <v>13073103</v>
      </c>
      <c r="B45" s="55">
        <v>5354</v>
      </c>
      <c r="C45" s="55" t="s">
        <v>67</v>
      </c>
      <c r="D45" s="12">
        <v>1192</v>
      </c>
      <c r="E45" s="12">
        <v>-80700</v>
      </c>
      <c r="F45" s="14">
        <v>192982</v>
      </c>
      <c r="G45" s="23">
        <v>1</v>
      </c>
      <c r="H45" s="14" t="s">
        <v>24</v>
      </c>
      <c r="I45" s="14" t="s">
        <v>24</v>
      </c>
      <c r="J45" s="23" t="s">
        <v>24</v>
      </c>
      <c r="K45" s="14" t="s">
        <v>24</v>
      </c>
      <c r="L45" s="23" t="s">
        <v>24</v>
      </c>
      <c r="M45" s="23" t="s">
        <v>24</v>
      </c>
      <c r="N45" s="23" t="s">
        <v>24</v>
      </c>
      <c r="O45" s="14" t="s">
        <v>24</v>
      </c>
      <c r="P45" s="23" t="s">
        <v>28</v>
      </c>
      <c r="Q45" s="14">
        <v>0</v>
      </c>
      <c r="R45" s="23" t="s">
        <v>24</v>
      </c>
      <c r="S45" s="14">
        <v>564230</v>
      </c>
      <c r="T45" s="12">
        <v>250</v>
      </c>
      <c r="U45" s="23">
        <v>1</v>
      </c>
      <c r="V45" s="23">
        <v>360</v>
      </c>
      <c r="W45" s="12">
        <v>0</v>
      </c>
      <c r="X45" s="12">
        <v>360</v>
      </c>
      <c r="Y45" s="12">
        <v>0</v>
      </c>
      <c r="Z45" s="12">
        <v>0</v>
      </c>
      <c r="AA45" s="14">
        <v>444976</v>
      </c>
      <c r="AB45" s="14">
        <v>373.30201342281879</v>
      </c>
      <c r="AC45" s="14" t="s">
        <v>28</v>
      </c>
      <c r="AD45" s="12" t="s">
        <v>28</v>
      </c>
      <c r="AE45" s="14" t="s">
        <v>28</v>
      </c>
      <c r="AF45" s="14" t="s">
        <v>24</v>
      </c>
      <c r="AG45" s="14" t="s">
        <v>24</v>
      </c>
      <c r="AH45" s="14" t="s">
        <v>24</v>
      </c>
      <c r="AI45" s="14">
        <v>192982</v>
      </c>
      <c r="AJ45" s="14">
        <v>885725</v>
      </c>
      <c r="AK45" s="12">
        <v>3000</v>
      </c>
      <c r="AL45" s="14">
        <v>2880</v>
      </c>
      <c r="AM45" s="12">
        <v>100</v>
      </c>
      <c r="AN45" s="14">
        <v>624</v>
      </c>
      <c r="AO45" s="12">
        <v>73500</v>
      </c>
      <c r="AP45" s="15">
        <v>103626</v>
      </c>
      <c r="AQ45" s="14">
        <v>730127</v>
      </c>
      <c r="AR45" s="14">
        <v>871481</v>
      </c>
      <c r="AS45" s="14">
        <v>141354</v>
      </c>
      <c r="AT45" s="14">
        <v>114816</v>
      </c>
      <c r="AU45" s="14">
        <v>986297</v>
      </c>
      <c r="AV45" s="11">
        <v>405011</v>
      </c>
      <c r="AW45" s="11">
        <v>581286</v>
      </c>
      <c r="AX45" s="58">
        <v>0.46473876079914539</v>
      </c>
      <c r="AY45" s="58">
        <v>0.41063797213212655</v>
      </c>
      <c r="AZ45" s="11">
        <v>244500</v>
      </c>
    </row>
    <row r="46" spans="1:52">
      <c r="A46" s="72">
        <v>13073024</v>
      </c>
      <c r="B46" s="55">
        <v>5355</v>
      </c>
      <c r="C46" s="55" t="s">
        <v>68</v>
      </c>
      <c r="D46" s="12">
        <v>1412</v>
      </c>
      <c r="E46" s="12">
        <v>-120900</v>
      </c>
      <c r="F46" s="14">
        <v>-54165.59</v>
      </c>
      <c r="G46" s="23">
        <v>0</v>
      </c>
      <c r="H46" s="14" t="s">
        <v>24</v>
      </c>
      <c r="I46" s="14">
        <v>-273695.2</v>
      </c>
      <c r="J46" s="23">
        <v>1</v>
      </c>
      <c r="K46" s="14">
        <v>542897.84</v>
      </c>
      <c r="L46" s="23">
        <v>2015</v>
      </c>
      <c r="M46" s="23">
        <v>0</v>
      </c>
      <c r="N46" s="23">
        <v>1</v>
      </c>
      <c r="O46" s="14">
        <v>3966893.4899999998</v>
      </c>
      <c r="P46" s="23">
        <v>1</v>
      </c>
      <c r="Q46" s="14">
        <v>2046443.5</v>
      </c>
      <c r="R46" s="23">
        <v>1</v>
      </c>
      <c r="S46" s="14">
        <v>98481.88</v>
      </c>
      <c r="T46" s="12">
        <v>250</v>
      </c>
      <c r="U46" s="23">
        <v>1</v>
      </c>
      <c r="V46" s="23">
        <v>350</v>
      </c>
      <c r="W46" s="12">
        <v>0</v>
      </c>
      <c r="X46" s="12">
        <v>300</v>
      </c>
      <c r="Y46" s="12">
        <v>1</v>
      </c>
      <c r="Z46" s="12">
        <v>0</v>
      </c>
      <c r="AA46" s="15">
        <v>2046443.5</v>
      </c>
      <c r="AB46" s="15">
        <v>1449.3225920679886</v>
      </c>
      <c r="AC46" s="15" t="s">
        <v>28</v>
      </c>
      <c r="AD46" s="2" t="s">
        <v>28</v>
      </c>
      <c r="AE46" s="14" t="s">
        <v>28</v>
      </c>
      <c r="AF46" s="14">
        <v>3909537.04</v>
      </c>
      <c r="AG46" s="14">
        <v>-365495.55</v>
      </c>
      <c r="AH46" s="14">
        <v>542897.84</v>
      </c>
      <c r="AI46" s="14">
        <v>54165.59</v>
      </c>
      <c r="AJ46" s="14">
        <v>542897.84</v>
      </c>
      <c r="AK46" s="12">
        <v>5800</v>
      </c>
      <c r="AL46" s="14">
        <v>5929.99</v>
      </c>
      <c r="AM46" s="14" t="s">
        <v>24</v>
      </c>
      <c r="AN46" s="14" t="s">
        <v>24</v>
      </c>
      <c r="AO46" s="14" t="s">
        <v>24</v>
      </c>
      <c r="AP46" s="14" t="s">
        <v>24</v>
      </c>
      <c r="AQ46" s="14">
        <v>499764.6</v>
      </c>
      <c r="AR46" s="14">
        <v>558091.69999999995</v>
      </c>
      <c r="AS46" s="14">
        <v>58327.099999999977</v>
      </c>
      <c r="AT46" s="14">
        <v>347123.42</v>
      </c>
      <c r="AU46" s="14">
        <v>905215.11999999988</v>
      </c>
      <c r="AV46" s="11">
        <v>423844.79</v>
      </c>
      <c r="AW46" s="11">
        <v>481370.3299999999</v>
      </c>
      <c r="AX46" s="17">
        <v>0.75945367042727929</v>
      </c>
      <c r="AY46" s="17">
        <v>0.46822548655616802</v>
      </c>
      <c r="AZ46" s="11">
        <v>186767.9</v>
      </c>
    </row>
    <row r="47" spans="1:52">
      <c r="A47" s="72">
        <v>13073029</v>
      </c>
      <c r="B47" s="55">
        <v>5355</v>
      </c>
      <c r="C47" s="55" t="s">
        <v>69</v>
      </c>
      <c r="D47" s="12">
        <v>561</v>
      </c>
      <c r="E47" s="12">
        <v>10700</v>
      </c>
      <c r="F47" s="14">
        <v>69470.7</v>
      </c>
      <c r="G47" s="23">
        <v>1</v>
      </c>
      <c r="H47" s="14">
        <v>26499.910000000003</v>
      </c>
      <c r="I47" s="14" t="s">
        <v>24</v>
      </c>
      <c r="J47" s="23">
        <v>1</v>
      </c>
      <c r="K47" s="14">
        <v>327685.65000000002</v>
      </c>
      <c r="L47" s="23">
        <v>2015</v>
      </c>
      <c r="M47" s="23">
        <v>0</v>
      </c>
      <c r="N47" s="23">
        <v>1</v>
      </c>
      <c r="O47" s="14">
        <v>2304151.85</v>
      </c>
      <c r="P47" s="23">
        <v>1</v>
      </c>
      <c r="Q47" s="14">
        <v>498080.95</v>
      </c>
      <c r="R47" s="23">
        <v>1</v>
      </c>
      <c r="S47" s="14">
        <v>327685.65000000002</v>
      </c>
      <c r="T47" s="12">
        <v>300</v>
      </c>
      <c r="U47" s="23">
        <v>0</v>
      </c>
      <c r="V47" s="23">
        <v>300</v>
      </c>
      <c r="W47" s="12">
        <v>1</v>
      </c>
      <c r="X47" s="12">
        <v>300</v>
      </c>
      <c r="Y47" s="12">
        <v>1</v>
      </c>
      <c r="Z47" s="12">
        <v>0</v>
      </c>
      <c r="AA47" s="15">
        <v>498080.95</v>
      </c>
      <c r="AB47" s="15">
        <v>887.84483065953657</v>
      </c>
      <c r="AC47" s="15" t="s">
        <v>28</v>
      </c>
      <c r="AD47" s="2" t="s">
        <v>28</v>
      </c>
      <c r="AE47" s="14" t="s">
        <v>28</v>
      </c>
      <c r="AF47" s="14">
        <v>2050118.5</v>
      </c>
      <c r="AG47" s="14">
        <v>-119784.11</v>
      </c>
      <c r="AH47" s="14">
        <v>327685.65000000002</v>
      </c>
      <c r="AI47" s="14">
        <v>69470.7</v>
      </c>
      <c r="AJ47" s="14">
        <v>327685.65000000002</v>
      </c>
      <c r="AK47" s="12">
        <v>2200</v>
      </c>
      <c r="AL47" s="14">
        <v>2463.34</v>
      </c>
      <c r="AM47" s="14" t="s">
        <v>24</v>
      </c>
      <c r="AN47" s="14" t="s">
        <v>24</v>
      </c>
      <c r="AO47" s="14" t="s">
        <v>24</v>
      </c>
      <c r="AP47" s="14" t="s">
        <v>24</v>
      </c>
      <c r="AQ47" s="14">
        <v>117499.11</v>
      </c>
      <c r="AR47" s="14">
        <v>212405.72</v>
      </c>
      <c r="AS47" s="14">
        <v>94906.61</v>
      </c>
      <c r="AT47" s="14">
        <v>178235.59</v>
      </c>
      <c r="AU47" s="14">
        <v>390641.31</v>
      </c>
      <c r="AV47" s="11">
        <v>116128.74</v>
      </c>
      <c r="AW47" s="11">
        <v>274512.57</v>
      </c>
      <c r="AX47" s="17">
        <v>0.54673075659167747</v>
      </c>
      <c r="AY47" s="17">
        <v>0.29727716200828841</v>
      </c>
      <c r="AZ47" s="11">
        <v>51172.35</v>
      </c>
    </row>
    <row r="48" spans="1:52">
      <c r="A48" s="72">
        <v>13073034</v>
      </c>
      <c r="B48" s="55">
        <v>5355</v>
      </c>
      <c r="C48" s="55" t="s">
        <v>70</v>
      </c>
      <c r="D48" s="12">
        <v>710</v>
      </c>
      <c r="E48" s="12">
        <v>-290500</v>
      </c>
      <c r="F48" s="14">
        <v>-74060.87</v>
      </c>
      <c r="G48" s="23">
        <v>0</v>
      </c>
      <c r="H48" s="14" t="s">
        <v>24</v>
      </c>
      <c r="I48" s="14">
        <v>-69358.38</v>
      </c>
      <c r="J48" s="23">
        <v>1</v>
      </c>
      <c r="K48" s="14">
        <v>297769.43</v>
      </c>
      <c r="L48" s="23">
        <v>2017</v>
      </c>
      <c r="M48" s="23">
        <v>0</v>
      </c>
      <c r="N48" s="23">
        <v>1</v>
      </c>
      <c r="O48" s="14">
        <v>2560308.2999999998</v>
      </c>
      <c r="P48" s="23">
        <v>1</v>
      </c>
      <c r="Q48" s="14">
        <v>172668.42</v>
      </c>
      <c r="R48" s="23">
        <v>1</v>
      </c>
      <c r="S48" s="14">
        <v>297769.43</v>
      </c>
      <c r="T48" s="12">
        <v>300</v>
      </c>
      <c r="U48" s="23">
        <v>0</v>
      </c>
      <c r="V48" s="23">
        <v>300</v>
      </c>
      <c r="W48" s="12">
        <v>1</v>
      </c>
      <c r="X48" s="12">
        <v>300</v>
      </c>
      <c r="Y48" s="12">
        <v>1</v>
      </c>
      <c r="Z48" s="12">
        <v>0</v>
      </c>
      <c r="AA48" s="15">
        <v>172668.42</v>
      </c>
      <c r="AB48" s="15">
        <v>243.19495774647888</v>
      </c>
      <c r="AC48" s="15" t="s">
        <v>28</v>
      </c>
      <c r="AD48" s="2" t="s">
        <v>28</v>
      </c>
      <c r="AE48" s="14" t="s">
        <v>28</v>
      </c>
      <c r="AF48" s="14">
        <v>2366484.5699999998</v>
      </c>
      <c r="AG48" s="14">
        <v>-168747.61</v>
      </c>
      <c r="AH48" s="14">
        <v>297769.43</v>
      </c>
      <c r="AI48" s="14">
        <v>-74060.87</v>
      </c>
      <c r="AJ48" s="14">
        <v>297769.43</v>
      </c>
      <c r="AK48" s="12">
        <v>4000</v>
      </c>
      <c r="AL48" s="14">
        <v>5605.47</v>
      </c>
      <c r="AM48" s="14" t="s">
        <v>24</v>
      </c>
      <c r="AN48" s="14" t="s">
        <v>24</v>
      </c>
      <c r="AO48" s="14" t="s">
        <v>24</v>
      </c>
      <c r="AP48" s="14" t="s">
        <v>24</v>
      </c>
      <c r="AQ48" s="14">
        <v>218124.08</v>
      </c>
      <c r="AR48" s="14">
        <v>208797.48999999996</v>
      </c>
      <c r="AS48" s="14">
        <v>-9326.5900000000256</v>
      </c>
      <c r="AT48" s="14">
        <v>185706.58</v>
      </c>
      <c r="AU48" s="14">
        <v>394504.06999999995</v>
      </c>
      <c r="AV48" s="11">
        <v>208227.52</v>
      </c>
      <c r="AW48" s="11">
        <v>186276.54999999996</v>
      </c>
      <c r="AX48" s="17">
        <v>0.99727022580587543</v>
      </c>
      <c r="AY48" s="17">
        <v>0.5278209677279122</v>
      </c>
      <c r="AZ48" s="11">
        <v>91755.839999999997</v>
      </c>
    </row>
    <row r="49" spans="1:52">
      <c r="A49" s="72">
        <v>13073057</v>
      </c>
      <c r="B49" s="55">
        <v>5355</v>
      </c>
      <c r="C49" s="55" t="s">
        <v>71</v>
      </c>
      <c r="D49" s="12">
        <v>354</v>
      </c>
      <c r="E49" s="12">
        <v>-51500</v>
      </c>
      <c r="F49" s="14">
        <v>-23382.47</v>
      </c>
      <c r="G49" s="23">
        <v>0</v>
      </c>
      <c r="H49" s="14" t="s">
        <v>24</v>
      </c>
      <c r="I49" s="14">
        <v>-31758.86</v>
      </c>
      <c r="J49" s="23">
        <v>1</v>
      </c>
      <c r="K49" s="14">
        <v>35244.879999999997</v>
      </c>
      <c r="L49" s="23">
        <v>2013</v>
      </c>
      <c r="M49" s="23">
        <v>0</v>
      </c>
      <c r="N49" s="23">
        <v>1</v>
      </c>
      <c r="O49" s="14">
        <v>1110421.3500000001</v>
      </c>
      <c r="P49" s="23">
        <v>1</v>
      </c>
      <c r="Q49" s="14">
        <v>140414.35</v>
      </c>
      <c r="R49" s="23">
        <v>1</v>
      </c>
      <c r="S49" s="14">
        <v>34347.29</v>
      </c>
      <c r="T49" s="12">
        <v>300</v>
      </c>
      <c r="U49" s="23">
        <v>0</v>
      </c>
      <c r="V49" s="23">
        <v>350</v>
      </c>
      <c r="W49" s="12">
        <v>0</v>
      </c>
      <c r="X49" s="12">
        <v>300</v>
      </c>
      <c r="Y49" s="12">
        <v>1</v>
      </c>
      <c r="Z49" s="12">
        <v>0</v>
      </c>
      <c r="AA49" s="15">
        <v>140414.35</v>
      </c>
      <c r="AB49" s="15">
        <v>396.65070621468931</v>
      </c>
      <c r="AC49" s="15" t="s">
        <v>28</v>
      </c>
      <c r="AD49" s="2" t="s">
        <v>28</v>
      </c>
      <c r="AE49" s="14" t="s">
        <v>28</v>
      </c>
      <c r="AF49" s="14">
        <v>1063151.1299999999</v>
      </c>
      <c r="AG49" s="14">
        <v>-37996.089999999997</v>
      </c>
      <c r="AH49" s="14">
        <v>35244.879999999997</v>
      </c>
      <c r="AI49" s="14">
        <v>-28495.8</v>
      </c>
      <c r="AJ49" s="14">
        <v>35244.879999999997</v>
      </c>
      <c r="AK49" s="12">
        <v>3400</v>
      </c>
      <c r="AL49" s="14">
        <v>1905.41</v>
      </c>
      <c r="AM49" s="14" t="s">
        <v>24</v>
      </c>
      <c r="AN49" s="14" t="s">
        <v>24</v>
      </c>
      <c r="AO49" s="14" t="s">
        <v>24</v>
      </c>
      <c r="AP49" s="14" t="s">
        <v>24</v>
      </c>
      <c r="AQ49" s="14">
        <v>91610.18</v>
      </c>
      <c r="AR49" s="14">
        <v>113487.12999999999</v>
      </c>
      <c r="AS49" s="14">
        <v>21876.949999999997</v>
      </c>
      <c r="AT49" s="14">
        <v>104442.53</v>
      </c>
      <c r="AU49" s="14">
        <v>217929.65999999997</v>
      </c>
      <c r="AV49" s="11">
        <v>93138.48</v>
      </c>
      <c r="AW49" s="11">
        <v>124791.17999999998</v>
      </c>
      <c r="AX49" s="17">
        <v>0.82069640848261827</v>
      </c>
      <c r="AY49" s="17">
        <v>0.42737863216966432</v>
      </c>
      <c r="AZ49" s="11">
        <v>41041.550000000003</v>
      </c>
    </row>
    <row r="50" spans="1:52">
      <c r="A50" s="72">
        <v>13073062</v>
      </c>
      <c r="B50" s="55">
        <v>5355</v>
      </c>
      <c r="C50" s="55" t="s">
        <v>72</v>
      </c>
      <c r="D50" s="12">
        <v>567</v>
      </c>
      <c r="E50" s="12">
        <v>-138200</v>
      </c>
      <c r="F50" s="14">
        <v>-115061.77</v>
      </c>
      <c r="G50" s="23">
        <v>0</v>
      </c>
      <c r="H50" s="14" t="s">
        <v>24</v>
      </c>
      <c r="I50" s="14">
        <v>-105847.41</v>
      </c>
      <c r="J50" s="23">
        <v>1</v>
      </c>
      <c r="K50" s="14">
        <v>134131.18</v>
      </c>
      <c r="L50" s="23">
        <v>2015</v>
      </c>
      <c r="M50" s="23">
        <v>0</v>
      </c>
      <c r="N50" s="23">
        <v>1</v>
      </c>
      <c r="O50" s="14">
        <v>1686411.13</v>
      </c>
      <c r="P50" s="23">
        <v>1</v>
      </c>
      <c r="Q50" s="14">
        <v>31871.279999999999</v>
      </c>
      <c r="R50" s="23">
        <v>1</v>
      </c>
      <c r="S50" s="14">
        <v>134131.18</v>
      </c>
      <c r="T50" s="12">
        <v>300</v>
      </c>
      <c r="U50" s="23">
        <v>0</v>
      </c>
      <c r="V50" s="23">
        <v>300</v>
      </c>
      <c r="W50" s="12">
        <v>1</v>
      </c>
      <c r="X50" s="12">
        <v>250</v>
      </c>
      <c r="Y50" s="12">
        <v>1</v>
      </c>
      <c r="Z50" s="12">
        <v>0</v>
      </c>
      <c r="AA50" s="15">
        <v>31871.279999999999</v>
      </c>
      <c r="AB50" s="15">
        <v>56.21037037037037</v>
      </c>
      <c r="AC50" s="15" t="s">
        <v>28</v>
      </c>
      <c r="AD50" s="2" t="s">
        <v>28</v>
      </c>
      <c r="AE50" s="14" t="s">
        <v>28</v>
      </c>
      <c r="AF50" s="14">
        <v>1693152.48</v>
      </c>
      <c r="AG50" s="14">
        <v>-138025.57</v>
      </c>
      <c r="AH50" s="14">
        <v>134131.18</v>
      </c>
      <c r="AI50" s="14">
        <v>-115061.77</v>
      </c>
      <c r="AJ50" s="14">
        <v>134131.18</v>
      </c>
      <c r="AK50" s="12">
        <v>3000</v>
      </c>
      <c r="AL50" s="14">
        <v>3222.86</v>
      </c>
      <c r="AM50" s="14" t="s">
        <v>24</v>
      </c>
      <c r="AN50" s="14" t="s">
        <v>24</v>
      </c>
      <c r="AO50" s="14" t="s">
        <v>24</v>
      </c>
      <c r="AP50" s="14" t="s">
        <v>24</v>
      </c>
      <c r="AQ50" s="14">
        <v>194239.81</v>
      </c>
      <c r="AR50" s="14">
        <v>192195.37999999995</v>
      </c>
      <c r="AS50" s="14">
        <v>-2044.4300000000512</v>
      </c>
      <c r="AT50" s="14">
        <v>140417.57999999999</v>
      </c>
      <c r="AU50" s="14">
        <v>332612.95999999996</v>
      </c>
      <c r="AV50" s="11">
        <v>157829.82999999999</v>
      </c>
      <c r="AW50" s="11">
        <v>174783.12999999998</v>
      </c>
      <c r="AX50" s="17">
        <v>0.82119471342131134</v>
      </c>
      <c r="AY50" s="17">
        <v>0.47451497380017904</v>
      </c>
      <c r="AZ50" s="11">
        <v>69547.94</v>
      </c>
    </row>
    <row r="51" spans="1:52">
      <c r="A51" s="72">
        <v>13073076</v>
      </c>
      <c r="B51" s="55">
        <v>5355</v>
      </c>
      <c r="C51" s="55" t="s">
        <v>73</v>
      </c>
      <c r="D51" s="12">
        <v>1324</v>
      </c>
      <c r="E51" s="12">
        <v>-218200</v>
      </c>
      <c r="F51" s="14">
        <v>51631.62</v>
      </c>
      <c r="G51" s="23">
        <v>0</v>
      </c>
      <c r="H51" s="14" t="s">
        <v>24</v>
      </c>
      <c r="I51" s="14">
        <v>-1411.9000000000015</v>
      </c>
      <c r="J51" s="23">
        <v>1</v>
      </c>
      <c r="K51" s="14">
        <v>331218.82</v>
      </c>
      <c r="L51" s="23">
        <v>2018</v>
      </c>
      <c r="M51" s="23">
        <v>0</v>
      </c>
      <c r="N51" s="23">
        <v>1</v>
      </c>
      <c r="O51" s="14">
        <v>3046561.84</v>
      </c>
      <c r="P51" s="23">
        <v>1</v>
      </c>
      <c r="Q51" s="14">
        <v>1795998.35</v>
      </c>
      <c r="R51" s="23">
        <v>1</v>
      </c>
      <c r="S51" s="14">
        <v>331218.82</v>
      </c>
      <c r="T51" s="12">
        <v>200</v>
      </c>
      <c r="U51" s="23">
        <v>1</v>
      </c>
      <c r="V51" s="23">
        <v>300</v>
      </c>
      <c r="W51" s="12">
        <v>1</v>
      </c>
      <c r="X51" s="12">
        <v>300</v>
      </c>
      <c r="Y51" s="12">
        <v>1</v>
      </c>
      <c r="Z51" s="12">
        <v>1</v>
      </c>
      <c r="AA51" s="15">
        <v>1795998.35</v>
      </c>
      <c r="AB51" s="15">
        <v>1356.4942220543808</v>
      </c>
      <c r="AC51" s="15" t="s">
        <v>28</v>
      </c>
      <c r="AD51" s="2" t="s">
        <v>28</v>
      </c>
      <c r="AE51" s="14" t="s">
        <v>28</v>
      </c>
      <c r="AF51" s="14">
        <v>2839655.99</v>
      </c>
      <c r="AG51" s="14">
        <v>-183845.05</v>
      </c>
      <c r="AH51" s="14">
        <v>331218.82</v>
      </c>
      <c r="AI51" s="14">
        <v>51631.62</v>
      </c>
      <c r="AJ51" s="14">
        <v>331218.82</v>
      </c>
      <c r="AK51" s="12">
        <v>5000</v>
      </c>
      <c r="AL51" s="14">
        <v>5145.26</v>
      </c>
      <c r="AM51" s="14" t="s">
        <v>24</v>
      </c>
      <c r="AN51" s="14" t="s">
        <v>24</v>
      </c>
      <c r="AO51" s="14" t="s">
        <v>24</v>
      </c>
      <c r="AP51" s="14" t="s">
        <v>24</v>
      </c>
      <c r="AQ51" s="14">
        <v>546596.48</v>
      </c>
      <c r="AR51" s="14">
        <v>584177.75</v>
      </c>
      <c r="AS51" s="14">
        <v>37581.270000000019</v>
      </c>
      <c r="AT51" s="14">
        <v>277991.40000000002</v>
      </c>
      <c r="AU51" s="14">
        <v>862169.15</v>
      </c>
      <c r="AV51" s="11">
        <v>402406.62</v>
      </c>
      <c r="AW51" s="11">
        <v>459762.53</v>
      </c>
      <c r="AX51" s="17">
        <v>0.68884277088608736</v>
      </c>
      <c r="AY51" s="17">
        <v>0.46673743777540633</v>
      </c>
      <c r="AZ51" s="11">
        <v>177321.21</v>
      </c>
    </row>
    <row r="52" spans="1:52">
      <c r="A52" s="72">
        <v>13073086</v>
      </c>
      <c r="B52" s="55">
        <v>5355</v>
      </c>
      <c r="C52" s="55" t="s">
        <v>74</v>
      </c>
      <c r="D52" s="12">
        <v>486</v>
      </c>
      <c r="E52" s="12">
        <v>-80900</v>
      </c>
      <c r="F52" s="14">
        <v>-2574.4699999999998</v>
      </c>
      <c r="G52" s="23">
        <v>1</v>
      </c>
      <c r="H52" s="14">
        <v>4629.74</v>
      </c>
      <c r="I52" s="14" t="s">
        <v>24</v>
      </c>
      <c r="J52" s="23">
        <v>1</v>
      </c>
      <c r="K52" s="14">
        <v>986421.41</v>
      </c>
      <c r="L52" s="23" t="s">
        <v>166</v>
      </c>
      <c r="M52" s="23">
        <v>0</v>
      </c>
      <c r="N52" s="23">
        <v>1</v>
      </c>
      <c r="O52" s="14">
        <v>3132980.47</v>
      </c>
      <c r="P52" s="23">
        <v>0</v>
      </c>
      <c r="Q52" s="14">
        <v>0</v>
      </c>
      <c r="R52" s="23">
        <v>1</v>
      </c>
      <c r="S52" s="14">
        <v>986421.41</v>
      </c>
      <c r="T52" s="12">
        <v>300</v>
      </c>
      <c r="U52" s="23">
        <v>0</v>
      </c>
      <c r="V52" s="23">
        <v>300</v>
      </c>
      <c r="W52" s="12">
        <v>1</v>
      </c>
      <c r="X52" s="12">
        <v>200</v>
      </c>
      <c r="Y52" s="12">
        <v>1</v>
      </c>
      <c r="Z52" s="12">
        <v>0</v>
      </c>
      <c r="AA52" s="15">
        <v>0</v>
      </c>
      <c r="AB52" s="15">
        <v>0</v>
      </c>
      <c r="AC52" s="15" t="s">
        <v>28</v>
      </c>
      <c r="AD52" s="2" t="s">
        <v>28</v>
      </c>
      <c r="AE52" s="14" t="s">
        <v>28</v>
      </c>
      <c r="AF52" s="14">
        <v>2988922.33</v>
      </c>
      <c r="AG52" s="14">
        <v>-99769.99</v>
      </c>
      <c r="AH52" s="14">
        <v>986421.41</v>
      </c>
      <c r="AI52" s="14">
        <v>-2574.4699999999998</v>
      </c>
      <c r="AJ52" s="14">
        <v>986421.41</v>
      </c>
      <c r="AK52" s="12">
        <v>1300</v>
      </c>
      <c r="AL52" s="14">
        <v>1459.22</v>
      </c>
      <c r="AM52" s="14" t="s">
        <v>24</v>
      </c>
      <c r="AN52" s="14" t="s">
        <v>24</v>
      </c>
      <c r="AO52" s="14" t="s">
        <v>24</v>
      </c>
      <c r="AP52" s="14" t="s">
        <v>24</v>
      </c>
      <c r="AQ52" s="14">
        <v>281197.58</v>
      </c>
      <c r="AR52" s="14">
        <v>371589.79000000004</v>
      </c>
      <c r="AS52" s="14">
        <v>90392.210000000021</v>
      </c>
      <c r="AT52" s="14">
        <v>62866.83</v>
      </c>
      <c r="AU52" s="14">
        <v>434456.62000000005</v>
      </c>
      <c r="AV52" s="11">
        <v>179362.22</v>
      </c>
      <c r="AW52" s="11">
        <v>255094.40000000005</v>
      </c>
      <c r="AX52" s="17">
        <v>0.48268877355322382</v>
      </c>
      <c r="AY52" s="17">
        <v>0.41284264468107307</v>
      </c>
      <c r="AZ52" s="11">
        <v>79036.210000000006</v>
      </c>
    </row>
    <row r="53" spans="1:52">
      <c r="A53" s="72">
        <v>13073096</v>
      </c>
      <c r="B53" s="55">
        <v>5355</v>
      </c>
      <c r="C53" s="55" t="s">
        <v>75</v>
      </c>
      <c r="D53" s="12">
        <v>1825</v>
      </c>
      <c r="E53" s="12">
        <v>213900</v>
      </c>
      <c r="F53" s="14">
        <v>335225.21999999997</v>
      </c>
      <c r="G53" s="23">
        <v>0</v>
      </c>
      <c r="H53" s="14" t="s">
        <v>24</v>
      </c>
      <c r="I53" s="14">
        <v>-84361.670000000013</v>
      </c>
      <c r="J53" s="23">
        <v>1</v>
      </c>
      <c r="K53" s="14">
        <v>191068.98</v>
      </c>
      <c r="L53" s="23">
        <v>2015</v>
      </c>
      <c r="M53" s="23">
        <v>0</v>
      </c>
      <c r="N53" s="23">
        <v>1</v>
      </c>
      <c r="O53" s="14">
        <v>7411178.7500000009</v>
      </c>
      <c r="P53" s="23">
        <v>1</v>
      </c>
      <c r="Q53" s="14">
        <v>3198929.51</v>
      </c>
      <c r="R53" s="23">
        <v>1</v>
      </c>
      <c r="S53" s="14">
        <v>191068.98</v>
      </c>
      <c r="T53" s="12">
        <v>300</v>
      </c>
      <c r="U53" s="23">
        <v>0</v>
      </c>
      <c r="V53" s="23">
        <v>350</v>
      </c>
      <c r="W53" s="12">
        <v>0</v>
      </c>
      <c r="X53" s="12">
        <v>350</v>
      </c>
      <c r="Y53" s="12">
        <v>0</v>
      </c>
      <c r="Z53" s="12">
        <v>0</v>
      </c>
      <c r="AA53" s="15">
        <v>3198929.51</v>
      </c>
      <c r="AB53" s="15">
        <v>1752.8380876712326</v>
      </c>
      <c r="AC53" s="15" t="s">
        <v>28</v>
      </c>
      <c r="AD53" s="2" t="s">
        <v>28</v>
      </c>
      <c r="AE53" s="14" t="s">
        <v>28</v>
      </c>
      <c r="AF53" s="14">
        <v>6788891.6500000004</v>
      </c>
      <c r="AG53" s="14">
        <v>-309554.88</v>
      </c>
      <c r="AH53" s="14">
        <v>191068.98</v>
      </c>
      <c r="AI53" s="14">
        <v>333284.71000000002</v>
      </c>
      <c r="AJ53" s="14">
        <v>191068.98</v>
      </c>
      <c r="AK53" s="12">
        <v>9100</v>
      </c>
      <c r="AL53" s="14">
        <v>9293.32</v>
      </c>
      <c r="AM53" s="14" t="s">
        <v>24</v>
      </c>
      <c r="AN53" s="14" t="s">
        <v>24</v>
      </c>
      <c r="AO53" s="14" t="s">
        <v>24</v>
      </c>
      <c r="AP53" s="14" t="s">
        <v>24</v>
      </c>
      <c r="AQ53" s="14">
        <v>416191.13</v>
      </c>
      <c r="AR53" s="14">
        <v>560240.25</v>
      </c>
      <c r="AS53" s="14">
        <v>144049.12</v>
      </c>
      <c r="AT53" s="14">
        <v>574428.44000000006</v>
      </c>
      <c r="AU53" s="14">
        <v>1134668.69</v>
      </c>
      <c r="AV53" s="11">
        <v>454069.25</v>
      </c>
      <c r="AW53" s="11">
        <v>680599.44</v>
      </c>
      <c r="AX53" s="17">
        <v>0.81049023164615541</v>
      </c>
      <c r="AY53" s="17">
        <v>0.40017782635740129</v>
      </c>
      <c r="AZ53" s="11">
        <v>200086.37</v>
      </c>
    </row>
    <row r="54" spans="1:52">
      <c r="A54" s="72">
        <v>13073097</v>
      </c>
      <c r="B54" s="55">
        <v>5355</v>
      </c>
      <c r="C54" s="55" t="s">
        <v>76</v>
      </c>
      <c r="D54" s="12">
        <v>239</v>
      </c>
      <c r="E54" s="12">
        <v>-6000</v>
      </c>
      <c r="F54" s="14">
        <v>29851.79</v>
      </c>
      <c r="G54" s="23">
        <v>1</v>
      </c>
      <c r="H54" s="14">
        <v>32580.469999999998</v>
      </c>
      <c r="I54" s="14" t="s">
        <v>24</v>
      </c>
      <c r="J54" s="23">
        <v>1</v>
      </c>
      <c r="K54" s="14">
        <v>72292.539999999994</v>
      </c>
      <c r="L54" s="23">
        <v>2014</v>
      </c>
      <c r="M54" s="23">
        <v>0</v>
      </c>
      <c r="N54" s="23">
        <v>1</v>
      </c>
      <c r="O54" s="14">
        <v>715966.76</v>
      </c>
      <c r="P54" s="23">
        <v>1</v>
      </c>
      <c r="Q54" s="14">
        <v>272608.21000000002</v>
      </c>
      <c r="R54" s="23">
        <v>1</v>
      </c>
      <c r="S54" s="14">
        <v>72292.539999999994</v>
      </c>
      <c r="T54" s="12">
        <v>300</v>
      </c>
      <c r="U54" s="23">
        <v>0</v>
      </c>
      <c r="V54" s="23">
        <v>300</v>
      </c>
      <c r="W54" s="12">
        <v>1</v>
      </c>
      <c r="X54" s="12">
        <v>250</v>
      </c>
      <c r="Y54" s="12">
        <v>1</v>
      </c>
      <c r="Z54" s="12">
        <v>0</v>
      </c>
      <c r="AA54" s="15">
        <v>272608.21000000002</v>
      </c>
      <c r="AB54" s="15">
        <v>1140.6201255230126</v>
      </c>
      <c r="AC54" s="15" t="s">
        <v>28</v>
      </c>
      <c r="AD54" s="2" t="s">
        <v>28</v>
      </c>
      <c r="AE54" s="14" t="s">
        <v>28</v>
      </c>
      <c r="AF54" s="14">
        <v>653020.72</v>
      </c>
      <c r="AG54" s="14">
        <v>-60727.43</v>
      </c>
      <c r="AH54" s="14">
        <v>72292.539999999994</v>
      </c>
      <c r="AI54" s="14">
        <v>26630.39</v>
      </c>
      <c r="AJ54" s="14">
        <v>72292.539999999994</v>
      </c>
      <c r="AK54" s="12">
        <v>1100</v>
      </c>
      <c r="AL54" s="14">
        <v>1038.18</v>
      </c>
      <c r="AM54" s="14" t="s">
        <v>24</v>
      </c>
      <c r="AN54" s="14" t="s">
        <v>24</v>
      </c>
      <c r="AO54" s="14" t="s">
        <v>24</v>
      </c>
      <c r="AP54" s="14" t="s">
        <v>24</v>
      </c>
      <c r="AQ54" s="14">
        <v>72550.36</v>
      </c>
      <c r="AR54" s="14">
        <v>106567.87999999999</v>
      </c>
      <c r="AS54" s="14">
        <v>34017.51999999999</v>
      </c>
      <c r="AT54" s="14">
        <v>65798.83</v>
      </c>
      <c r="AU54" s="14">
        <v>172366.71</v>
      </c>
      <c r="AV54" s="11">
        <v>63558.400000000001</v>
      </c>
      <c r="AW54" s="11">
        <v>108808.31</v>
      </c>
      <c r="AX54" s="17">
        <v>0.59641235238985713</v>
      </c>
      <c r="AY54" s="17">
        <v>0.36873941609722671</v>
      </c>
      <c r="AZ54" s="11">
        <v>28007.1</v>
      </c>
    </row>
    <row r="55" spans="1:52">
      <c r="A55" s="72">
        <v>13073098</v>
      </c>
      <c r="B55" s="55">
        <v>5355</v>
      </c>
      <c r="C55" s="55" t="s">
        <v>77</v>
      </c>
      <c r="D55" s="12">
        <v>554</v>
      </c>
      <c r="E55" s="12">
        <v>-73100</v>
      </c>
      <c r="F55" s="14">
        <v>69076.88</v>
      </c>
      <c r="G55" s="23">
        <v>0</v>
      </c>
      <c r="H55" s="14" t="s">
        <v>24</v>
      </c>
      <c r="I55" s="14">
        <v>-119007.54999999999</v>
      </c>
      <c r="J55" s="23">
        <v>1</v>
      </c>
      <c r="K55" s="14">
        <v>208570.62</v>
      </c>
      <c r="L55" s="23">
        <v>2010</v>
      </c>
      <c r="M55" s="23">
        <v>0</v>
      </c>
      <c r="N55" s="23">
        <v>1</v>
      </c>
      <c r="O55" s="14">
        <v>2215217.15</v>
      </c>
      <c r="P55" s="23">
        <v>1</v>
      </c>
      <c r="Q55" s="14">
        <v>610360.52</v>
      </c>
      <c r="R55" s="23">
        <v>1</v>
      </c>
      <c r="S55" s="14">
        <v>208570.62</v>
      </c>
      <c r="T55" s="12">
        <v>300</v>
      </c>
      <c r="U55" s="23">
        <v>0</v>
      </c>
      <c r="V55" s="23">
        <v>300</v>
      </c>
      <c r="W55" s="12">
        <v>1</v>
      </c>
      <c r="X55" s="12">
        <v>300</v>
      </c>
      <c r="Y55" s="12">
        <v>1</v>
      </c>
      <c r="Z55" s="12">
        <v>0</v>
      </c>
      <c r="AA55" s="15">
        <v>610360.52</v>
      </c>
      <c r="AB55" s="15">
        <v>1101.7337906137184</v>
      </c>
      <c r="AC55" s="15" t="s">
        <v>28</v>
      </c>
      <c r="AD55" s="2" t="s">
        <v>28</v>
      </c>
      <c r="AE55" s="14" t="s">
        <v>28</v>
      </c>
      <c r="AF55" s="14">
        <v>2019825.73</v>
      </c>
      <c r="AG55" s="14">
        <v>-289646.08000000002</v>
      </c>
      <c r="AH55" s="14">
        <v>208570.62</v>
      </c>
      <c r="AI55" s="14">
        <v>69076.88</v>
      </c>
      <c r="AJ55" s="14">
        <v>208570.62</v>
      </c>
      <c r="AK55" s="12">
        <v>2300</v>
      </c>
      <c r="AL55" s="14">
        <v>2404</v>
      </c>
      <c r="AM55" s="14" t="s">
        <v>24</v>
      </c>
      <c r="AN55" s="14" t="s">
        <v>24</v>
      </c>
      <c r="AO55" s="14" t="s">
        <v>24</v>
      </c>
      <c r="AP55" s="14" t="s">
        <v>24</v>
      </c>
      <c r="AQ55" s="14">
        <v>251980.38</v>
      </c>
      <c r="AR55" s="14">
        <v>335397.5</v>
      </c>
      <c r="AS55" s="14">
        <v>83417.119999999995</v>
      </c>
      <c r="AT55" s="14">
        <v>90235.15</v>
      </c>
      <c r="AU55" s="14">
        <v>425632.65</v>
      </c>
      <c r="AV55" s="11">
        <v>158686.94</v>
      </c>
      <c r="AW55" s="11">
        <v>266945.71000000002</v>
      </c>
      <c r="AX55" s="17">
        <v>0.47313095655155452</v>
      </c>
      <c r="AY55" s="17">
        <v>0.37282605082105424</v>
      </c>
      <c r="AZ55" s="11">
        <v>69925.679999999993</v>
      </c>
    </row>
    <row r="56" spans="1:52">
      <c r="A56" s="72">
        <v>13073023</v>
      </c>
      <c r="B56" s="55">
        <v>5356</v>
      </c>
      <c r="C56" s="55" t="s">
        <v>78</v>
      </c>
      <c r="D56" s="12">
        <v>701</v>
      </c>
      <c r="E56" s="12">
        <v>-135000</v>
      </c>
      <c r="F56" s="14">
        <v>-94210.87</v>
      </c>
      <c r="G56" s="23">
        <v>0</v>
      </c>
      <c r="H56" s="14">
        <v>0</v>
      </c>
      <c r="I56" s="14">
        <v>91690.12</v>
      </c>
      <c r="J56" s="23">
        <v>0</v>
      </c>
      <c r="K56" s="14">
        <v>0</v>
      </c>
      <c r="L56" s="23">
        <v>2012</v>
      </c>
      <c r="M56" s="23">
        <v>1</v>
      </c>
      <c r="N56" s="23">
        <v>0</v>
      </c>
      <c r="O56" s="14">
        <v>0</v>
      </c>
      <c r="P56" s="23">
        <v>1</v>
      </c>
      <c r="Q56" s="14">
        <v>406588.3</v>
      </c>
      <c r="R56" s="23">
        <v>0</v>
      </c>
      <c r="S56" s="14">
        <v>0</v>
      </c>
      <c r="T56" s="12">
        <v>300</v>
      </c>
      <c r="U56" s="23">
        <v>0</v>
      </c>
      <c r="V56" s="23">
        <v>300</v>
      </c>
      <c r="W56" s="12">
        <v>1</v>
      </c>
      <c r="X56" s="12">
        <v>250</v>
      </c>
      <c r="Y56" s="12">
        <v>1</v>
      </c>
      <c r="Z56" s="12">
        <v>0</v>
      </c>
      <c r="AA56" s="15">
        <v>168726.27</v>
      </c>
      <c r="AB56" s="14">
        <v>240.69368045649071</v>
      </c>
      <c r="AC56" s="14" t="s">
        <v>32</v>
      </c>
      <c r="AD56" s="2" t="s">
        <v>28</v>
      </c>
      <c r="AE56" s="14" t="s">
        <v>28</v>
      </c>
      <c r="AF56" s="14">
        <v>1785105.26</v>
      </c>
      <c r="AG56" s="14">
        <v>-154238.60999999999</v>
      </c>
      <c r="AH56" s="14">
        <v>-406588.3</v>
      </c>
      <c r="AI56" s="14">
        <v>-94210.87</v>
      </c>
      <c r="AJ56" s="14">
        <v>-406588.3</v>
      </c>
      <c r="AK56" s="12">
        <v>5000</v>
      </c>
      <c r="AL56" s="14">
        <v>4876.42</v>
      </c>
      <c r="AM56" s="12">
        <v>0</v>
      </c>
      <c r="AN56" s="14">
        <v>0</v>
      </c>
      <c r="AO56" s="12">
        <v>0</v>
      </c>
      <c r="AP56" s="15">
        <v>0</v>
      </c>
      <c r="AQ56" s="14">
        <v>186086</v>
      </c>
      <c r="AR56" s="14">
        <v>200726.83</v>
      </c>
      <c r="AS56" s="14">
        <v>14640.829999999987</v>
      </c>
      <c r="AT56" s="14">
        <v>210748</v>
      </c>
      <c r="AU56" s="14">
        <v>411474.82999999996</v>
      </c>
      <c r="AV56" s="14">
        <v>184781.95</v>
      </c>
      <c r="AW56" s="14">
        <v>226692.87999999995</v>
      </c>
      <c r="AX56" s="14">
        <v>92.056428131705175</v>
      </c>
      <c r="AY56" s="14">
        <v>44.907230413097203</v>
      </c>
      <c r="AZ56" s="14">
        <v>115625.22</v>
      </c>
    </row>
    <row r="57" spans="1:52">
      <c r="A57" s="72">
        <v>13073090</v>
      </c>
      <c r="B57" s="55">
        <v>5356</v>
      </c>
      <c r="C57" s="55" t="s">
        <v>79</v>
      </c>
      <c r="D57" s="12">
        <v>5364</v>
      </c>
      <c r="E57" s="12">
        <v>1545600</v>
      </c>
      <c r="F57" s="14">
        <v>1669984.79</v>
      </c>
      <c r="G57" s="23">
        <v>1</v>
      </c>
      <c r="H57" s="14">
        <v>1426863.53</v>
      </c>
      <c r="I57" s="14">
        <v>0</v>
      </c>
      <c r="J57" s="23">
        <v>0</v>
      </c>
      <c r="K57" s="14">
        <v>0</v>
      </c>
      <c r="L57" s="23">
        <v>2012</v>
      </c>
      <c r="M57" s="23">
        <v>1</v>
      </c>
      <c r="N57" s="23">
        <v>0</v>
      </c>
      <c r="O57" s="14">
        <v>0</v>
      </c>
      <c r="P57" s="23">
        <v>1</v>
      </c>
      <c r="Q57" s="14">
        <v>442802.62</v>
      </c>
      <c r="R57" s="23">
        <v>0</v>
      </c>
      <c r="S57" s="14">
        <v>0</v>
      </c>
      <c r="T57" s="12">
        <v>300</v>
      </c>
      <c r="U57" s="23">
        <v>0</v>
      </c>
      <c r="V57" s="23">
        <v>330</v>
      </c>
      <c r="W57" s="12">
        <v>1</v>
      </c>
      <c r="X57" s="12">
        <v>290</v>
      </c>
      <c r="Y57" s="12">
        <v>1</v>
      </c>
      <c r="Z57" s="12">
        <v>0</v>
      </c>
      <c r="AA57" s="15">
        <v>1104947.43</v>
      </c>
      <c r="AB57" s="14">
        <v>205.99318232662191</v>
      </c>
      <c r="AC57" s="14" t="s">
        <v>32</v>
      </c>
      <c r="AD57" s="2" t="s">
        <v>32</v>
      </c>
      <c r="AE57" s="14" t="s">
        <v>28</v>
      </c>
      <c r="AF57" s="14">
        <v>15612729.970000001</v>
      </c>
      <c r="AG57" s="14">
        <v>-489127.89</v>
      </c>
      <c r="AH57" s="14">
        <v>-442802.62</v>
      </c>
      <c r="AI57" s="14">
        <v>1669984.79</v>
      </c>
      <c r="AJ57" s="14">
        <v>-442802.62</v>
      </c>
      <c r="AK57" s="12">
        <v>41600</v>
      </c>
      <c r="AL57" s="14">
        <v>41336.449999999997</v>
      </c>
      <c r="AM57" s="12">
        <v>0</v>
      </c>
      <c r="AN57" s="14">
        <v>0</v>
      </c>
      <c r="AO57" s="12">
        <v>0</v>
      </c>
      <c r="AP57" s="15">
        <v>0</v>
      </c>
      <c r="AQ57" s="14">
        <v>2018937</v>
      </c>
      <c r="AR57" s="14">
        <v>2175755.2400000002</v>
      </c>
      <c r="AS57" s="14">
        <v>156818.24000000022</v>
      </c>
      <c r="AT57" s="14">
        <v>1212378.3899999999</v>
      </c>
      <c r="AU57" s="14">
        <v>3388133.63</v>
      </c>
      <c r="AV57" s="14">
        <v>1504824.3</v>
      </c>
      <c r="AW57" s="14">
        <v>1883309.3299999998</v>
      </c>
      <c r="AX57" s="14">
        <v>69.163308093423225</v>
      </c>
      <c r="AY57" s="14">
        <v>44.414549847610353</v>
      </c>
      <c r="AZ57" s="14">
        <v>941630.29</v>
      </c>
    </row>
    <row r="58" spans="1:52">
      <c r="A58" s="72">
        <v>13073102</v>
      </c>
      <c r="B58" s="55">
        <v>5356</v>
      </c>
      <c r="C58" s="55" t="s">
        <v>80</v>
      </c>
      <c r="D58" s="12">
        <v>1212</v>
      </c>
      <c r="E58" s="12">
        <v>-185500</v>
      </c>
      <c r="F58" s="14">
        <v>170679.77</v>
      </c>
      <c r="G58" s="23">
        <v>1</v>
      </c>
      <c r="H58" s="14">
        <v>77455.360000000001</v>
      </c>
      <c r="I58" s="14">
        <v>0</v>
      </c>
      <c r="J58" s="23">
        <v>1</v>
      </c>
      <c r="K58" s="14">
        <v>464177.39</v>
      </c>
      <c r="L58" s="23">
        <v>2014</v>
      </c>
      <c r="M58" s="23">
        <v>0</v>
      </c>
      <c r="N58" s="23">
        <v>0</v>
      </c>
      <c r="O58" s="14">
        <v>0</v>
      </c>
      <c r="P58" s="23">
        <v>0</v>
      </c>
      <c r="Q58" s="14">
        <v>0</v>
      </c>
      <c r="R58" s="23">
        <v>1</v>
      </c>
      <c r="S58" s="14">
        <v>464177.39</v>
      </c>
      <c r="T58" s="12">
        <v>250</v>
      </c>
      <c r="U58" s="23">
        <v>1</v>
      </c>
      <c r="V58" s="23">
        <v>300</v>
      </c>
      <c r="W58" s="12">
        <v>1</v>
      </c>
      <c r="X58" s="12">
        <v>250</v>
      </c>
      <c r="Y58" s="12">
        <v>1</v>
      </c>
      <c r="Z58" s="12">
        <v>1</v>
      </c>
      <c r="AA58" s="15">
        <v>86472.28</v>
      </c>
      <c r="AB58" s="14">
        <v>71.346765676567657</v>
      </c>
      <c r="AC58" s="14" t="s">
        <v>28</v>
      </c>
      <c r="AD58" s="2" t="s">
        <v>28</v>
      </c>
      <c r="AE58" s="14" t="s">
        <v>28</v>
      </c>
      <c r="AF58" s="14">
        <v>6601219.21</v>
      </c>
      <c r="AG58" s="14">
        <v>10122.950000000001</v>
      </c>
      <c r="AH58" s="14">
        <v>464177.39</v>
      </c>
      <c r="AI58" s="14">
        <v>170679.77</v>
      </c>
      <c r="AJ58" s="14">
        <v>464177.39</v>
      </c>
      <c r="AK58" s="12">
        <v>4200</v>
      </c>
      <c r="AL58" s="14">
        <v>5016.57</v>
      </c>
      <c r="AM58" s="12">
        <v>0</v>
      </c>
      <c r="AN58" s="14">
        <v>0</v>
      </c>
      <c r="AO58" s="12">
        <v>0</v>
      </c>
      <c r="AP58" s="15">
        <v>0</v>
      </c>
      <c r="AQ58" s="14">
        <v>485186</v>
      </c>
      <c r="AR58" s="14">
        <v>748020.3</v>
      </c>
      <c r="AS58" s="14">
        <v>262834.30000000005</v>
      </c>
      <c r="AT58" s="14">
        <v>251448.14</v>
      </c>
      <c r="AU58" s="14">
        <v>999468.44000000006</v>
      </c>
      <c r="AV58" s="14">
        <v>285007.46000000002</v>
      </c>
      <c r="AW58" s="14">
        <v>714460.98</v>
      </c>
      <c r="AX58" s="14">
        <v>38.101567564409685</v>
      </c>
      <c r="AY58" s="14">
        <v>28.515903913884465</v>
      </c>
      <c r="AZ58" s="14">
        <v>178340.95</v>
      </c>
    </row>
    <row r="59" spans="1:52">
      <c r="A59" s="72">
        <v>13073006</v>
      </c>
      <c r="B59" s="55">
        <v>5357</v>
      </c>
      <c r="C59" s="55" t="s">
        <v>81</v>
      </c>
      <c r="D59" s="63">
        <v>816</v>
      </c>
      <c r="E59" s="63">
        <v>-264600</v>
      </c>
      <c r="F59" s="60">
        <v>-32324.87</v>
      </c>
      <c r="G59" s="95">
        <v>0</v>
      </c>
      <c r="H59" s="60" t="s">
        <v>24</v>
      </c>
      <c r="I59" s="60">
        <v>-100633.51</v>
      </c>
      <c r="J59" s="95">
        <v>1</v>
      </c>
      <c r="K59" s="60">
        <v>892690</v>
      </c>
      <c r="L59" s="95" t="s">
        <v>24</v>
      </c>
      <c r="M59" s="95">
        <v>0</v>
      </c>
      <c r="N59" s="95">
        <v>0</v>
      </c>
      <c r="O59" s="60">
        <v>0</v>
      </c>
      <c r="P59" s="95">
        <v>0</v>
      </c>
      <c r="Q59" s="60">
        <v>0</v>
      </c>
      <c r="R59" s="95">
        <v>1</v>
      </c>
      <c r="S59" s="60">
        <v>623085.26</v>
      </c>
      <c r="T59" s="63">
        <v>300</v>
      </c>
      <c r="U59" s="95">
        <v>0</v>
      </c>
      <c r="V59" s="95">
        <v>335</v>
      </c>
      <c r="W59" s="63">
        <v>0</v>
      </c>
      <c r="X59" s="63">
        <v>400</v>
      </c>
      <c r="Y59" s="63">
        <v>0</v>
      </c>
      <c r="Z59" s="63">
        <v>0</v>
      </c>
      <c r="AA59" s="75">
        <v>993765.76</v>
      </c>
      <c r="AB59" s="60">
        <v>1217.8499999999999</v>
      </c>
      <c r="AC59" s="60" t="s">
        <v>82</v>
      </c>
      <c r="AD59" s="140" t="s">
        <v>82</v>
      </c>
      <c r="AE59" s="60" t="s">
        <v>82</v>
      </c>
      <c r="AF59" s="60">
        <v>7197226.5099999998</v>
      </c>
      <c r="AG59" s="14">
        <v>402666.96</v>
      </c>
      <c r="AH59" s="14">
        <v>-43404.4</v>
      </c>
      <c r="AI59" s="60">
        <v>-31293.97</v>
      </c>
      <c r="AJ59" s="60">
        <v>623085.26</v>
      </c>
      <c r="AK59" s="63">
        <v>2000</v>
      </c>
      <c r="AL59" s="60">
        <v>1850</v>
      </c>
      <c r="AM59" s="63">
        <v>0</v>
      </c>
      <c r="AN59" s="60">
        <v>0</v>
      </c>
      <c r="AO59" s="63">
        <v>18400</v>
      </c>
      <c r="AP59" s="75">
        <v>29274.19</v>
      </c>
      <c r="AQ59" s="60">
        <v>490544</v>
      </c>
      <c r="AR59" s="60">
        <v>519050</v>
      </c>
      <c r="AS59" s="60">
        <v>28506</v>
      </c>
      <c r="AT59" s="60">
        <v>80840.28</v>
      </c>
      <c r="AU59" s="60">
        <v>599890.28</v>
      </c>
      <c r="AV59" s="60">
        <v>276982.02</v>
      </c>
      <c r="AW59" s="60">
        <v>330611.55000000005</v>
      </c>
      <c r="AX59" s="79">
        <v>0.53363263654753879</v>
      </c>
      <c r="AY59" s="79">
        <v>0.45586726666643296</v>
      </c>
      <c r="AZ59" s="60">
        <v>143649.16</v>
      </c>
    </row>
    <row r="60" spans="1:52">
      <c r="A60" s="72">
        <v>13073026</v>
      </c>
      <c r="B60" s="55">
        <v>5357</v>
      </c>
      <c r="C60" s="55" t="s">
        <v>83</v>
      </c>
      <c r="D60" s="63">
        <v>408</v>
      </c>
      <c r="E60" s="63">
        <v>-171900</v>
      </c>
      <c r="F60" s="60">
        <v>-46264.34</v>
      </c>
      <c r="G60" s="95">
        <v>0</v>
      </c>
      <c r="H60" s="60" t="s">
        <v>24</v>
      </c>
      <c r="I60" s="60">
        <v>-132077.82</v>
      </c>
      <c r="J60" s="95">
        <v>0</v>
      </c>
      <c r="K60" s="60" t="s">
        <v>24</v>
      </c>
      <c r="L60" s="95">
        <v>2012</v>
      </c>
      <c r="M60" s="95">
        <v>0</v>
      </c>
      <c r="N60" s="95">
        <v>0</v>
      </c>
      <c r="O60" s="60">
        <v>0</v>
      </c>
      <c r="P60" s="95">
        <v>0</v>
      </c>
      <c r="Q60" s="60">
        <v>0</v>
      </c>
      <c r="R60" s="95">
        <v>0</v>
      </c>
      <c r="S60" s="60"/>
      <c r="T60" s="63">
        <v>350</v>
      </c>
      <c r="U60" s="95">
        <v>0</v>
      </c>
      <c r="V60" s="95">
        <v>400</v>
      </c>
      <c r="W60" s="63">
        <v>0</v>
      </c>
      <c r="X60" s="63">
        <v>305</v>
      </c>
      <c r="Y60" s="63">
        <v>0</v>
      </c>
      <c r="Z60" s="63">
        <v>0</v>
      </c>
      <c r="AA60" s="75">
        <v>13932.43</v>
      </c>
      <c r="AB60" s="60">
        <v>34.14811274509804</v>
      </c>
      <c r="AC60" s="60" t="s">
        <v>82</v>
      </c>
      <c r="AD60" s="140" t="s">
        <v>82</v>
      </c>
      <c r="AE60" s="60" t="s">
        <v>82</v>
      </c>
      <c r="AF60" s="60">
        <v>2208863.16</v>
      </c>
      <c r="AG60" s="14">
        <v>-18323.5</v>
      </c>
      <c r="AH60" s="14">
        <v>-48012.92</v>
      </c>
      <c r="AI60" s="60">
        <v>-46264.34</v>
      </c>
      <c r="AJ60" s="60">
        <v>-15722.21</v>
      </c>
      <c r="AK60" s="63">
        <v>900</v>
      </c>
      <c r="AL60" s="60">
        <v>1004.17</v>
      </c>
      <c r="AM60" s="63">
        <v>0</v>
      </c>
      <c r="AN60" s="60">
        <v>0</v>
      </c>
      <c r="AO60" s="63">
        <v>1900</v>
      </c>
      <c r="AP60" s="75">
        <v>26511.5</v>
      </c>
      <c r="AQ60" s="60">
        <v>172604</v>
      </c>
      <c r="AR60" s="60">
        <v>210361</v>
      </c>
      <c r="AS60" s="60">
        <v>37757</v>
      </c>
      <c r="AT60" s="60">
        <v>77930.740000000005</v>
      </c>
      <c r="AU60" s="60">
        <v>288291.74</v>
      </c>
      <c r="AV60" s="60">
        <v>130863.14</v>
      </c>
      <c r="AW60" s="60">
        <v>164854.64000000001</v>
      </c>
      <c r="AX60" s="79">
        <v>0.62208840992389269</v>
      </c>
      <c r="AY60" s="79">
        <v>0.44252712839924602</v>
      </c>
      <c r="AZ60" s="60">
        <v>67867.8</v>
      </c>
    </row>
    <row r="61" spans="1:52">
      <c r="A61" s="72">
        <v>13073031</v>
      </c>
      <c r="B61" s="55">
        <v>5357</v>
      </c>
      <c r="C61" s="55" t="s">
        <v>84</v>
      </c>
      <c r="D61" s="63">
        <v>1234</v>
      </c>
      <c r="E61" s="63">
        <v>-82400</v>
      </c>
      <c r="F61" s="60">
        <v>-224121.42</v>
      </c>
      <c r="G61" s="95">
        <v>0</v>
      </c>
      <c r="H61" s="60" t="s">
        <v>24</v>
      </c>
      <c r="I61" s="60">
        <v>-288227.06</v>
      </c>
      <c r="J61" s="95">
        <v>1</v>
      </c>
      <c r="K61" s="60">
        <v>415548</v>
      </c>
      <c r="L61" s="95" t="s">
        <v>24</v>
      </c>
      <c r="M61" s="95">
        <v>0</v>
      </c>
      <c r="N61" s="95">
        <v>0</v>
      </c>
      <c r="O61" s="60">
        <v>0</v>
      </c>
      <c r="P61" s="95">
        <v>0</v>
      </c>
      <c r="Q61" s="60">
        <v>0</v>
      </c>
      <c r="R61" s="95">
        <v>1</v>
      </c>
      <c r="S61" s="60">
        <v>36246.519999999997</v>
      </c>
      <c r="T61" s="63">
        <v>300</v>
      </c>
      <c r="U61" s="95">
        <v>0</v>
      </c>
      <c r="V61" s="95">
        <v>335</v>
      </c>
      <c r="W61" s="63">
        <v>0</v>
      </c>
      <c r="X61" s="63">
        <v>400</v>
      </c>
      <c r="Y61" s="63">
        <v>0</v>
      </c>
      <c r="Z61" s="63">
        <v>0</v>
      </c>
      <c r="AA61" s="75">
        <v>929828.89</v>
      </c>
      <c r="AB61" s="60">
        <v>753.50801458670992</v>
      </c>
      <c r="AC61" s="60" t="s">
        <v>82</v>
      </c>
      <c r="AD61" s="140" t="s">
        <v>82</v>
      </c>
      <c r="AE61" s="60" t="s">
        <v>82</v>
      </c>
      <c r="AF61" s="60">
        <v>12983958.75</v>
      </c>
      <c r="AG61" s="14">
        <v>-270343.21999999997</v>
      </c>
      <c r="AH61" s="14">
        <v>-641397.66</v>
      </c>
      <c r="AI61" s="60">
        <v>-224121.42</v>
      </c>
      <c r="AJ61" s="60">
        <v>36246.519999999997</v>
      </c>
      <c r="AK61" s="63">
        <v>2300</v>
      </c>
      <c r="AL61" s="60">
        <v>2095.6</v>
      </c>
      <c r="AM61" s="63">
        <v>0</v>
      </c>
      <c r="AN61" s="60">
        <v>0</v>
      </c>
      <c r="AO61" s="63">
        <v>6800</v>
      </c>
      <c r="AP61" s="75">
        <v>8421.84</v>
      </c>
      <c r="AQ61" s="60">
        <v>816571</v>
      </c>
      <c r="AR61" s="60">
        <v>855195</v>
      </c>
      <c r="AS61" s="60">
        <v>38624</v>
      </c>
      <c r="AT61" s="60">
        <v>71384.72</v>
      </c>
      <c r="AU61" s="60">
        <v>926579.72</v>
      </c>
      <c r="AV61" s="60">
        <v>448689.25</v>
      </c>
      <c r="AW61" s="60">
        <v>484692.74</v>
      </c>
      <c r="AX61" s="79">
        <v>0.52466308853536325</v>
      </c>
      <c r="AY61" s="79">
        <v>0.48071342152209301</v>
      </c>
      <c r="AZ61" s="60">
        <v>232728.61</v>
      </c>
    </row>
    <row r="62" spans="1:52">
      <c r="A62" s="72">
        <v>13073048</v>
      </c>
      <c r="B62" s="55">
        <v>5357</v>
      </c>
      <c r="C62" s="55" t="s">
        <v>85</v>
      </c>
      <c r="D62" s="63">
        <v>384</v>
      </c>
      <c r="E62" s="63">
        <v>-80100</v>
      </c>
      <c r="F62" s="60">
        <v>-37862.980000000003</v>
      </c>
      <c r="G62" s="95">
        <v>0</v>
      </c>
      <c r="H62" s="60" t="s">
        <v>24</v>
      </c>
      <c r="I62" s="60">
        <v>-43560</v>
      </c>
      <c r="J62" s="95">
        <v>1</v>
      </c>
      <c r="K62" s="60">
        <v>149657</v>
      </c>
      <c r="L62" s="95" t="s">
        <v>24</v>
      </c>
      <c r="M62" s="95">
        <v>0</v>
      </c>
      <c r="N62" s="95">
        <v>0</v>
      </c>
      <c r="O62" s="60">
        <v>0</v>
      </c>
      <c r="P62" s="95">
        <v>0</v>
      </c>
      <c r="Q62" s="60">
        <v>0</v>
      </c>
      <c r="R62" s="95">
        <v>1</v>
      </c>
      <c r="S62" s="60">
        <v>349235.05</v>
      </c>
      <c r="T62" s="63">
        <v>300</v>
      </c>
      <c r="U62" s="95">
        <v>0</v>
      </c>
      <c r="V62" s="95">
        <v>335</v>
      </c>
      <c r="W62" s="63">
        <v>0</v>
      </c>
      <c r="X62" s="63">
        <v>305</v>
      </c>
      <c r="Y62" s="63">
        <v>0</v>
      </c>
      <c r="Z62" s="63">
        <v>0</v>
      </c>
      <c r="AA62" s="75">
        <v>120054.27</v>
      </c>
      <c r="AB62" s="60">
        <v>312.64132812500003</v>
      </c>
      <c r="AC62" s="60" t="s">
        <v>82</v>
      </c>
      <c r="AD62" s="140" t="s">
        <v>82</v>
      </c>
      <c r="AE62" s="60" t="s">
        <v>82</v>
      </c>
      <c r="AF62" s="60">
        <v>2508021.52</v>
      </c>
      <c r="AG62" s="14">
        <v>-106752.01</v>
      </c>
      <c r="AH62" s="14">
        <v>-101912.69</v>
      </c>
      <c r="AI62" s="60">
        <v>-37862.980000000003</v>
      </c>
      <c r="AJ62" s="60">
        <v>349235.05</v>
      </c>
      <c r="AK62" s="63">
        <v>900</v>
      </c>
      <c r="AL62" s="60">
        <v>937.07</v>
      </c>
      <c r="AM62" s="63">
        <v>0</v>
      </c>
      <c r="AN62" s="60">
        <v>0</v>
      </c>
      <c r="AO62" s="63">
        <v>11100</v>
      </c>
      <c r="AP62" s="75">
        <v>12261.53</v>
      </c>
      <c r="AQ62" s="60">
        <v>104872</v>
      </c>
      <c r="AR62" s="60">
        <v>118518</v>
      </c>
      <c r="AS62" s="60">
        <v>13646</v>
      </c>
      <c r="AT62" s="60">
        <v>99999.58</v>
      </c>
      <c r="AU62" s="60">
        <v>218517.58</v>
      </c>
      <c r="AV62" s="60">
        <v>99875.72</v>
      </c>
      <c r="AW62" s="60">
        <v>128170.84</v>
      </c>
      <c r="AX62" s="79">
        <v>0.84270507433470021</v>
      </c>
      <c r="AY62" s="79">
        <v>0.43796196706497131</v>
      </c>
      <c r="AZ62" s="60">
        <v>51784.99</v>
      </c>
    </row>
    <row r="63" spans="1:52">
      <c r="A63" s="72">
        <v>13073056</v>
      </c>
      <c r="B63" s="55">
        <v>5357</v>
      </c>
      <c r="C63" s="55" t="s">
        <v>86</v>
      </c>
      <c r="D63" s="63">
        <v>571</v>
      </c>
      <c r="E63" s="63">
        <v>-44800</v>
      </c>
      <c r="F63" s="60">
        <v>-328.84</v>
      </c>
      <c r="G63" s="95">
        <v>0</v>
      </c>
      <c r="H63" s="60" t="s">
        <v>24</v>
      </c>
      <c r="I63" s="60">
        <v>-39199.919999999998</v>
      </c>
      <c r="J63" s="95">
        <v>1</v>
      </c>
      <c r="K63" s="60">
        <v>196545.59</v>
      </c>
      <c r="L63" s="95" t="s">
        <v>24</v>
      </c>
      <c r="M63" s="95">
        <v>0</v>
      </c>
      <c r="N63" s="95">
        <v>0</v>
      </c>
      <c r="O63" s="60">
        <v>0</v>
      </c>
      <c r="P63" s="95">
        <v>0</v>
      </c>
      <c r="Q63" s="60">
        <v>0</v>
      </c>
      <c r="R63" s="95">
        <v>1</v>
      </c>
      <c r="S63" s="60">
        <v>5781.19</v>
      </c>
      <c r="T63" s="63">
        <v>350</v>
      </c>
      <c r="U63" s="95">
        <v>0</v>
      </c>
      <c r="V63" s="95">
        <v>400</v>
      </c>
      <c r="W63" s="63">
        <v>0</v>
      </c>
      <c r="X63" s="63">
        <v>305</v>
      </c>
      <c r="Y63" s="63">
        <v>0</v>
      </c>
      <c r="Z63" s="63">
        <v>0</v>
      </c>
      <c r="AA63" s="75">
        <v>35934.32</v>
      </c>
      <c r="AB63" s="60">
        <v>62.932259194395797</v>
      </c>
      <c r="AC63" s="60" t="s">
        <v>82</v>
      </c>
      <c r="AD63" s="140" t="s">
        <v>82</v>
      </c>
      <c r="AE63" s="60" t="s">
        <v>82</v>
      </c>
      <c r="AF63" s="60">
        <v>2511791.19</v>
      </c>
      <c r="AG63" s="14">
        <v>-74236.81</v>
      </c>
      <c r="AH63" s="14">
        <v>-13217.41</v>
      </c>
      <c r="AI63" s="60">
        <v>-328.84</v>
      </c>
      <c r="AJ63" s="60">
        <v>5781.19</v>
      </c>
      <c r="AK63" s="63">
        <v>1000</v>
      </c>
      <c r="AL63" s="60">
        <v>1004</v>
      </c>
      <c r="AM63" s="63">
        <v>0</v>
      </c>
      <c r="AN63" s="60">
        <v>0</v>
      </c>
      <c r="AO63" s="63">
        <v>3600</v>
      </c>
      <c r="AP63" s="75">
        <v>5219.0200000000004</v>
      </c>
      <c r="AQ63" s="60">
        <v>255647</v>
      </c>
      <c r="AR63" s="60">
        <v>354201</v>
      </c>
      <c r="AS63" s="60">
        <v>98554</v>
      </c>
      <c r="AT63" s="60">
        <v>98426.07</v>
      </c>
      <c r="AU63" s="60">
        <v>452627.07</v>
      </c>
      <c r="AV63" s="60">
        <v>172722.69</v>
      </c>
      <c r="AW63" s="60">
        <v>289283.42</v>
      </c>
      <c r="AX63" s="79">
        <v>0.4876403228675244</v>
      </c>
      <c r="AY63" s="79">
        <v>0.37385369210809788</v>
      </c>
      <c r="AZ63" s="60">
        <v>89568.45</v>
      </c>
    </row>
    <row r="64" spans="1:52">
      <c r="A64" s="72">
        <v>13073084</v>
      </c>
      <c r="B64" s="55">
        <v>5357</v>
      </c>
      <c r="C64" s="55" t="s">
        <v>87</v>
      </c>
      <c r="D64" s="63">
        <v>2412</v>
      </c>
      <c r="E64" s="63">
        <v>-450150</v>
      </c>
      <c r="F64" s="60">
        <v>-320781.25</v>
      </c>
      <c r="G64" s="95">
        <v>0</v>
      </c>
      <c r="H64" s="60" t="s">
        <v>24</v>
      </c>
      <c r="I64" s="60">
        <v>-869497.37</v>
      </c>
      <c r="J64" s="95">
        <v>0</v>
      </c>
      <c r="K64" s="60" t="s">
        <v>24</v>
      </c>
      <c r="L64" s="95">
        <v>2009</v>
      </c>
      <c r="M64" s="95">
        <v>1</v>
      </c>
      <c r="N64" s="95">
        <v>0</v>
      </c>
      <c r="O64" s="60">
        <v>0</v>
      </c>
      <c r="P64" s="95">
        <v>0</v>
      </c>
      <c r="Q64" s="60">
        <v>0</v>
      </c>
      <c r="R64" s="95">
        <v>0</v>
      </c>
      <c r="S64" s="60"/>
      <c r="T64" s="63">
        <v>300</v>
      </c>
      <c r="U64" s="95">
        <v>0</v>
      </c>
      <c r="V64" s="95">
        <v>335</v>
      </c>
      <c r="W64" s="63">
        <v>0</v>
      </c>
      <c r="X64" s="63">
        <v>400</v>
      </c>
      <c r="Y64" s="63">
        <v>0</v>
      </c>
      <c r="Z64" s="63">
        <v>0</v>
      </c>
      <c r="AA64" s="75">
        <v>0</v>
      </c>
      <c r="AB64" s="60">
        <v>0</v>
      </c>
      <c r="AC64" s="60" t="s">
        <v>82</v>
      </c>
      <c r="AD64" s="140" t="s">
        <v>82</v>
      </c>
      <c r="AE64" s="60"/>
      <c r="AF64" s="60">
        <v>14748264.4</v>
      </c>
      <c r="AG64" s="14">
        <v>-316335.46999999997</v>
      </c>
      <c r="AH64" s="14">
        <v>-2504.8000000000002</v>
      </c>
      <c r="AI64" s="60">
        <v>-320781.25</v>
      </c>
      <c r="AJ64" s="60">
        <v>-546409.81000000006</v>
      </c>
      <c r="AK64" s="63">
        <v>4000</v>
      </c>
      <c r="AL64" s="60">
        <v>4063.34</v>
      </c>
      <c r="AM64" s="63">
        <v>800</v>
      </c>
      <c r="AN64" s="60">
        <v>840</v>
      </c>
      <c r="AO64" s="63">
        <v>18700</v>
      </c>
      <c r="AP64" s="75">
        <v>24293.71</v>
      </c>
      <c r="AQ64" s="60">
        <v>1334670</v>
      </c>
      <c r="AR64" s="60">
        <v>1414652</v>
      </c>
      <c r="AS64" s="60">
        <v>79982</v>
      </c>
      <c r="AT64" s="60">
        <v>276202.89</v>
      </c>
      <c r="AU64" s="60">
        <v>1690854.89</v>
      </c>
      <c r="AV64" s="60">
        <v>771229.2</v>
      </c>
      <c r="AW64" s="60">
        <v>945945.13000000012</v>
      </c>
      <c r="AX64" s="79">
        <v>0.54517238161752857</v>
      </c>
      <c r="AY64" s="79">
        <v>0.44912690955495471</v>
      </c>
      <c r="AZ64" s="60">
        <v>399989.16</v>
      </c>
    </row>
    <row r="65" spans="1:52">
      <c r="A65" s="72">
        <v>13073091</v>
      </c>
      <c r="B65" s="55">
        <v>5357</v>
      </c>
      <c r="C65" s="55" t="s">
        <v>88</v>
      </c>
      <c r="D65" s="63">
        <v>406</v>
      </c>
      <c r="E65" s="63">
        <v>113500</v>
      </c>
      <c r="F65" s="60">
        <v>-8183.54</v>
      </c>
      <c r="G65" s="95">
        <v>0</v>
      </c>
      <c r="H65" s="60" t="s">
        <v>24</v>
      </c>
      <c r="I65" s="60">
        <v>-13820.4</v>
      </c>
      <c r="J65" s="95">
        <v>1</v>
      </c>
      <c r="K65" s="60">
        <v>273730</v>
      </c>
      <c r="L65" s="95" t="s">
        <v>24</v>
      </c>
      <c r="M65" s="95">
        <v>0</v>
      </c>
      <c r="N65" s="95">
        <v>0</v>
      </c>
      <c r="O65" s="60">
        <v>0</v>
      </c>
      <c r="P65" s="95">
        <v>0</v>
      </c>
      <c r="Q65" s="60">
        <v>0</v>
      </c>
      <c r="R65" s="95">
        <v>1</v>
      </c>
      <c r="S65" s="60">
        <v>16108.63</v>
      </c>
      <c r="T65" s="63">
        <v>335</v>
      </c>
      <c r="U65" s="95">
        <v>0</v>
      </c>
      <c r="V65" s="95">
        <v>335</v>
      </c>
      <c r="W65" s="63">
        <v>0</v>
      </c>
      <c r="X65" s="63">
        <v>305</v>
      </c>
      <c r="Y65" s="63">
        <v>0</v>
      </c>
      <c r="Z65" s="63">
        <v>0</v>
      </c>
      <c r="AA65" s="75">
        <v>0</v>
      </c>
      <c r="AB65" s="60">
        <v>0</v>
      </c>
      <c r="AC65" s="60" t="s">
        <v>82</v>
      </c>
      <c r="AD65" s="140" t="s">
        <v>82</v>
      </c>
      <c r="AE65" s="60" t="s">
        <v>82</v>
      </c>
      <c r="AF65" s="60">
        <v>2837622.78</v>
      </c>
      <c r="AG65" s="14">
        <v>-96027.71</v>
      </c>
      <c r="AH65" s="14">
        <v>-8183.54</v>
      </c>
      <c r="AI65" s="60">
        <v>-8183.54</v>
      </c>
      <c r="AJ65" s="60">
        <v>16108.63</v>
      </c>
      <c r="AK65" s="63">
        <v>1000</v>
      </c>
      <c r="AL65" s="60">
        <v>980</v>
      </c>
      <c r="AM65" s="63">
        <v>0</v>
      </c>
      <c r="AN65" s="60">
        <v>0</v>
      </c>
      <c r="AO65" s="63">
        <v>6000</v>
      </c>
      <c r="AP65" s="75">
        <v>8354.06</v>
      </c>
      <c r="AQ65" s="60">
        <v>193781</v>
      </c>
      <c r="AR65" s="60">
        <v>141885</v>
      </c>
      <c r="AS65" s="60">
        <v>-51896</v>
      </c>
      <c r="AT65" s="60">
        <v>67164.98</v>
      </c>
      <c r="AU65" s="60">
        <v>209049.98</v>
      </c>
      <c r="AV65" s="60">
        <v>131728.19</v>
      </c>
      <c r="AW65" s="60">
        <v>83721.959999999992</v>
      </c>
      <c r="AX65" s="79">
        <v>0.92841519540472917</v>
      </c>
      <c r="AY65" s="79">
        <v>0.611409135709583</v>
      </c>
      <c r="AZ65" s="60">
        <v>68315.259999999995</v>
      </c>
    </row>
    <row r="66" spans="1:52">
      <c r="A66" s="72">
        <v>13073106</v>
      </c>
      <c r="B66" s="55">
        <v>5357</v>
      </c>
      <c r="C66" s="55" t="s">
        <v>89</v>
      </c>
      <c r="D66" s="63">
        <v>653</v>
      </c>
      <c r="E66" s="63">
        <v>-95100</v>
      </c>
      <c r="F66" s="60">
        <v>29990.6</v>
      </c>
      <c r="G66" s="95">
        <v>0</v>
      </c>
      <c r="H66" s="60" t="s">
        <v>24</v>
      </c>
      <c r="I66" s="60">
        <v>-67029.789999999994</v>
      </c>
      <c r="J66" s="95">
        <v>1</v>
      </c>
      <c r="K66" s="60">
        <v>218838</v>
      </c>
      <c r="L66" s="95" t="s">
        <v>24</v>
      </c>
      <c r="M66" s="95">
        <v>0</v>
      </c>
      <c r="N66" s="95">
        <v>0</v>
      </c>
      <c r="O66" s="60">
        <v>0</v>
      </c>
      <c r="P66" s="95">
        <v>0</v>
      </c>
      <c r="Q66" s="60">
        <v>0</v>
      </c>
      <c r="R66" s="95">
        <v>1</v>
      </c>
      <c r="S66" s="60">
        <v>293073.96000000002</v>
      </c>
      <c r="T66" s="63">
        <v>300</v>
      </c>
      <c r="U66" s="95">
        <v>0</v>
      </c>
      <c r="V66" s="95">
        <v>350</v>
      </c>
      <c r="W66" s="63">
        <v>0</v>
      </c>
      <c r="X66" s="63">
        <v>350</v>
      </c>
      <c r="Y66" s="63">
        <v>0</v>
      </c>
      <c r="Z66" s="63">
        <v>0</v>
      </c>
      <c r="AA66" s="75">
        <v>878932.18</v>
      </c>
      <c r="AB66" s="60">
        <v>1345.99</v>
      </c>
      <c r="AC66" s="60" t="s">
        <v>82</v>
      </c>
      <c r="AD66" s="140" t="s">
        <v>82</v>
      </c>
      <c r="AE66" s="60" t="s">
        <v>82</v>
      </c>
      <c r="AF66" s="60">
        <v>3959790.38</v>
      </c>
      <c r="AG66" s="14">
        <v>-21226.46</v>
      </c>
      <c r="AH66" s="14">
        <v>43411.26</v>
      </c>
      <c r="AI66" s="60">
        <v>29990.6</v>
      </c>
      <c r="AJ66" s="60">
        <v>293073.96000000002</v>
      </c>
      <c r="AK66" s="63">
        <v>2500</v>
      </c>
      <c r="AL66" s="60">
        <v>2544.83</v>
      </c>
      <c r="AM66" s="63">
        <v>0</v>
      </c>
      <c r="AN66" s="60">
        <v>0</v>
      </c>
      <c r="AO66" s="63">
        <v>4800</v>
      </c>
      <c r="AP66" s="75">
        <v>4785.84</v>
      </c>
      <c r="AQ66" s="60">
        <v>215177</v>
      </c>
      <c r="AR66" s="60">
        <v>224078</v>
      </c>
      <c r="AS66" s="60">
        <v>8901</v>
      </c>
      <c r="AT66" s="60">
        <v>166117.79999999999</v>
      </c>
      <c r="AU66" s="60">
        <v>390195.8</v>
      </c>
      <c r="AV66" s="60">
        <v>178404.8</v>
      </c>
      <c r="AW66" s="60">
        <v>227620.40999999997</v>
      </c>
      <c r="AX66" s="79">
        <v>0.79617276127062897</v>
      </c>
      <c r="AY66" s="79">
        <v>0.43939340613850064</v>
      </c>
      <c r="AZ66" s="60">
        <v>92496.58</v>
      </c>
    </row>
    <row r="67" spans="1:52" ht="57.75">
      <c r="A67" s="72">
        <v>13073036</v>
      </c>
      <c r="B67" s="55">
        <v>5358</v>
      </c>
      <c r="C67" s="55" t="s">
        <v>90</v>
      </c>
      <c r="D67" s="4">
        <v>355</v>
      </c>
      <c r="E67" s="12">
        <v>-68800</v>
      </c>
      <c r="F67" s="14">
        <v>-16066.87</v>
      </c>
      <c r="G67" s="23">
        <v>0</v>
      </c>
      <c r="H67" s="14" t="s">
        <v>24</v>
      </c>
      <c r="I67" s="14">
        <v>-758.56</v>
      </c>
      <c r="J67" s="23">
        <v>1</v>
      </c>
      <c r="K67" s="14">
        <v>290927.93</v>
      </c>
      <c r="L67" s="23" t="s">
        <v>24</v>
      </c>
      <c r="M67" s="141">
        <v>0</v>
      </c>
      <c r="N67" s="142" t="s">
        <v>171</v>
      </c>
      <c r="O67" s="143" t="s">
        <v>24</v>
      </c>
      <c r="P67" s="23">
        <v>0</v>
      </c>
      <c r="Q67" s="143">
        <v>0</v>
      </c>
      <c r="R67" s="23">
        <v>1</v>
      </c>
      <c r="S67" s="14">
        <v>290927.93</v>
      </c>
      <c r="T67" s="12">
        <v>300</v>
      </c>
      <c r="U67" s="23">
        <v>0</v>
      </c>
      <c r="V67" s="23">
        <v>300</v>
      </c>
      <c r="W67" s="12">
        <v>1</v>
      </c>
      <c r="X67" s="12">
        <v>250</v>
      </c>
      <c r="Y67" s="12">
        <v>1</v>
      </c>
      <c r="Z67" s="12">
        <v>0</v>
      </c>
      <c r="AA67" s="15">
        <v>65409.62</v>
      </c>
      <c r="AB67" s="14">
        <v>184.25245070422537</v>
      </c>
      <c r="AC67" s="14" t="s">
        <v>28</v>
      </c>
      <c r="AD67" s="2" t="s">
        <v>28</v>
      </c>
      <c r="AE67" s="14" t="s">
        <v>28</v>
      </c>
      <c r="AF67" s="14">
        <v>923049.52</v>
      </c>
      <c r="AG67" s="14">
        <v>-35565.660000000003</v>
      </c>
      <c r="AH67" s="14">
        <v>-758.36</v>
      </c>
      <c r="AI67" s="14">
        <v>-16066.87</v>
      </c>
      <c r="AJ67" s="14">
        <v>290927.93</v>
      </c>
      <c r="AK67" s="12">
        <v>1600</v>
      </c>
      <c r="AL67" s="14">
        <v>1708.75</v>
      </c>
      <c r="AM67" s="4">
        <v>0</v>
      </c>
      <c r="AN67" s="14">
        <v>0</v>
      </c>
      <c r="AO67" s="12">
        <v>0</v>
      </c>
      <c r="AP67" s="15">
        <v>0</v>
      </c>
      <c r="AQ67" s="14">
        <v>82859.34</v>
      </c>
      <c r="AR67" s="89">
        <v>110317</v>
      </c>
      <c r="AS67" s="14">
        <v>27457.660000000003</v>
      </c>
      <c r="AT67" s="14">
        <v>111300.21</v>
      </c>
      <c r="AU67" s="14">
        <v>221617.21000000002</v>
      </c>
      <c r="AV67" s="11">
        <v>89114.18</v>
      </c>
      <c r="AW67" s="11">
        <v>-90097.39</v>
      </c>
      <c r="AX67" s="17">
        <v>0.80780097355801905</v>
      </c>
      <c r="AY67" s="17">
        <v>0.4021085727051612</v>
      </c>
      <c r="AZ67" s="11">
        <v>37309.14</v>
      </c>
    </row>
    <row r="68" spans="1:52">
      <c r="A68" s="72">
        <v>13073041</v>
      </c>
      <c r="B68" s="55">
        <v>5358</v>
      </c>
      <c r="C68" s="55" t="s">
        <v>91</v>
      </c>
      <c r="D68" s="4">
        <v>513</v>
      </c>
      <c r="E68" s="12">
        <v>-172400</v>
      </c>
      <c r="F68" s="14">
        <v>-156836.18</v>
      </c>
      <c r="G68" s="23">
        <v>0</v>
      </c>
      <c r="H68" s="14" t="s">
        <v>24</v>
      </c>
      <c r="I68" s="14">
        <v>-92203.11</v>
      </c>
      <c r="J68" s="23">
        <v>1</v>
      </c>
      <c r="K68" s="14">
        <v>223705.8</v>
      </c>
      <c r="L68" s="23" t="s">
        <v>24</v>
      </c>
      <c r="M68" s="141">
        <v>0</v>
      </c>
      <c r="N68" s="23" t="s">
        <v>24</v>
      </c>
      <c r="O68" s="143" t="s">
        <v>24</v>
      </c>
      <c r="P68" s="23">
        <v>0</v>
      </c>
      <c r="Q68" s="143">
        <v>0</v>
      </c>
      <c r="R68" s="23">
        <v>1</v>
      </c>
      <c r="S68" s="14">
        <v>223705.8</v>
      </c>
      <c r="T68" s="12">
        <v>300</v>
      </c>
      <c r="U68" s="23">
        <v>0</v>
      </c>
      <c r="V68" s="23">
        <v>300</v>
      </c>
      <c r="W68" s="12">
        <v>1</v>
      </c>
      <c r="X68" s="12">
        <v>250</v>
      </c>
      <c r="Y68" s="12">
        <v>1</v>
      </c>
      <c r="Z68" s="12">
        <v>0</v>
      </c>
      <c r="AA68" s="15">
        <v>21001.4</v>
      </c>
      <c r="AB68" s="14">
        <v>40.938401559454192</v>
      </c>
      <c r="AC68" s="14" t="s">
        <v>28</v>
      </c>
      <c r="AD68" s="2" t="s">
        <v>28</v>
      </c>
      <c r="AE68" s="14" t="s">
        <v>28</v>
      </c>
      <c r="AF68" s="14">
        <v>1082183.8</v>
      </c>
      <c r="AG68" s="14">
        <v>-184981.78</v>
      </c>
      <c r="AH68" s="14">
        <v>-92203.11</v>
      </c>
      <c r="AI68" s="14">
        <v>-156836.18</v>
      </c>
      <c r="AJ68" s="14">
        <v>223705.8</v>
      </c>
      <c r="AK68" s="12">
        <v>1600</v>
      </c>
      <c r="AL68" s="14">
        <v>1698.14</v>
      </c>
      <c r="AM68" s="4">
        <v>0</v>
      </c>
      <c r="AN68" s="14">
        <v>0</v>
      </c>
      <c r="AO68" s="12">
        <v>0</v>
      </c>
      <c r="AP68" s="15">
        <v>0</v>
      </c>
      <c r="AQ68" s="14">
        <v>113156.3</v>
      </c>
      <c r="AR68" s="89">
        <v>141988</v>
      </c>
      <c r="AS68" s="14">
        <v>28831.699999999997</v>
      </c>
      <c r="AT68" s="14">
        <v>165853.60999999999</v>
      </c>
      <c r="AU68" s="14">
        <v>307841.61</v>
      </c>
      <c r="AV68" s="11">
        <v>128473.05</v>
      </c>
      <c r="AW68" s="11">
        <v>-152338.65999999997</v>
      </c>
      <c r="AX68" s="17">
        <v>0.90481625207764038</v>
      </c>
      <c r="AY68" s="17">
        <v>0.4173349080392349</v>
      </c>
      <c r="AZ68" s="11">
        <v>53787.38</v>
      </c>
    </row>
    <row r="69" spans="1:52">
      <c r="A69" s="72">
        <v>13073047</v>
      </c>
      <c r="B69" s="55">
        <v>5358</v>
      </c>
      <c r="C69" s="55" t="s">
        <v>92</v>
      </c>
      <c r="D69" s="4">
        <v>329</v>
      </c>
      <c r="E69" s="12">
        <v>-62600</v>
      </c>
      <c r="F69" s="14">
        <v>-36337.4</v>
      </c>
      <c r="G69" s="23">
        <v>0</v>
      </c>
      <c r="H69" s="14" t="s">
        <v>24</v>
      </c>
      <c r="I69" s="14">
        <v>-51117.25</v>
      </c>
      <c r="J69" s="23">
        <v>1</v>
      </c>
      <c r="K69" s="14">
        <v>268121.23</v>
      </c>
      <c r="L69" s="23" t="s">
        <v>24</v>
      </c>
      <c r="M69" s="141">
        <v>0</v>
      </c>
      <c r="N69" s="23" t="s">
        <v>24</v>
      </c>
      <c r="O69" s="143" t="s">
        <v>24</v>
      </c>
      <c r="P69" s="23">
        <v>0</v>
      </c>
      <c r="Q69" s="143">
        <v>0</v>
      </c>
      <c r="R69" s="23">
        <v>1</v>
      </c>
      <c r="S69" s="14">
        <v>268121.23</v>
      </c>
      <c r="T69" s="12">
        <v>250</v>
      </c>
      <c r="U69" s="23">
        <v>1</v>
      </c>
      <c r="V69" s="23">
        <v>300</v>
      </c>
      <c r="W69" s="12">
        <v>1</v>
      </c>
      <c r="X69" s="12">
        <v>350</v>
      </c>
      <c r="Y69" s="12">
        <v>0</v>
      </c>
      <c r="Z69" s="12">
        <v>0</v>
      </c>
      <c r="AA69" s="15">
        <v>0</v>
      </c>
      <c r="AB69" s="14">
        <v>0</v>
      </c>
      <c r="AC69" s="14" t="s">
        <v>28</v>
      </c>
      <c r="AD69" s="2" t="s">
        <v>28</v>
      </c>
      <c r="AE69" s="14" t="s">
        <v>28</v>
      </c>
      <c r="AF69" s="14">
        <v>566225.37</v>
      </c>
      <c r="AG69" s="14">
        <v>-38009.06</v>
      </c>
      <c r="AH69" s="14">
        <v>-51117.25</v>
      </c>
      <c r="AI69" s="14">
        <v>-36337.4</v>
      </c>
      <c r="AJ69" s="14">
        <v>268121.23</v>
      </c>
      <c r="AK69" s="12">
        <v>1000</v>
      </c>
      <c r="AL69" s="14">
        <v>1001.88</v>
      </c>
      <c r="AM69" s="4">
        <v>0</v>
      </c>
      <c r="AN69" s="14">
        <v>0</v>
      </c>
      <c r="AO69" s="12">
        <v>0</v>
      </c>
      <c r="AP69" s="15">
        <v>0</v>
      </c>
      <c r="AQ69" s="14">
        <v>85929.41</v>
      </c>
      <c r="AR69" s="89">
        <v>91997</v>
      </c>
      <c r="AS69" s="14">
        <v>6067.5899999999965</v>
      </c>
      <c r="AT69" s="14">
        <v>99852.12</v>
      </c>
      <c r="AU69" s="14">
        <v>191849.12</v>
      </c>
      <c r="AV69" s="11">
        <v>86739.67</v>
      </c>
      <c r="AW69" s="11">
        <v>-94594.79</v>
      </c>
      <c r="AX69" s="17">
        <v>0.94285324521451785</v>
      </c>
      <c r="AY69" s="17">
        <v>0.45212440901475076</v>
      </c>
      <c r="AZ69" s="11">
        <v>36315.01</v>
      </c>
    </row>
    <row r="70" spans="1:52">
      <c r="A70" s="72">
        <v>13073054</v>
      </c>
      <c r="B70" s="55">
        <v>5358</v>
      </c>
      <c r="C70" s="55" t="s">
        <v>93</v>
      </c>
      <c r="D70" s="4">
        <v>923</v>
      </c>
      <c r="E70" s="12">
        <v>-143400</v>
      </c>
      <c r="F70" s="14">
        <v>139740.01999999999</v>
      </c>
      <c r="G70" s="23">
        <v>1</v>
      </c>
      <c r="H70" s="14">
        <v>63007.18</v>
      </c>
      <c r="I70" s="14" t="s">
        <v>24</v>
      </c>
      <c r="J70" s="23">
        <v>1</v>
      </c>
      <c r="K70" s="14">
        <v>1516552.18</v>
      </c>
      <c r="L70" s="23" t="s">
        <v>24</v>
      </c>
      <c r="M70" s="141">
        <v>0</v>
      </c>
      <c r="N70" s="23" t="s">
        <v>24</v>
      </c>
      <c r="O70" s="143" t="s">
        <v>24</v>
      </c>
      <c r="P70" s="23">
        <v>0</v>
      </c>
      <c r="Q70" s="143">
        <v>0</v>
      </c>
      <c r="R70" s="23">
        <v>1</v>
      </c>
      <c r="S70" s="14">
        <v>1516552.18</v>
      </c>
      <c r="T70" s="12">
        <v>250</v>
      </c>
      <c r="U70" s="23">
        <v>1</v>
      </c>
      <c r="V70" s="23">
        <v>300</v>
      </c>
      <c r="W70" s="12">
        <v>1</v>
      </c>
      <c r="X70" s="12">
        <v>250</v>
      </c>
      <c r="Y70" s="12">
        <v>1</v>
      </c>
      <c r="Z70" s="12">
        <v>1</v>
      </c>
      <c r="AA70" s="15">
        <v>0</v>
      </c>
      <c r="AB70" s="14">
        <v>0</v>
      </c>
      <c r="AC70" s="14" t="s">
        <v>28</v>
      </c>
      <c r="AD70" s="2" t="s">
        <v>28</v>
      </c>
      <c r="AE70" s="14" t="s">
        <v>28</v>
      </c>
      <c r="AF70" s="14">
        <v>5613740.1200000001</v>
      </c>
      <c r="AG70" s="14" t="s">
        <v>172</v>
      </c>
      <c r="AH70" s="14">
        <v>63007.18</v>
      </c>
      <c r="AI70" s="14">
        <v>139740.01999999999</v>
      </c>
      <c r="AJ70" s="14">
        <v>1516552.18</v>
      </c>
      <c r="AK70" s="12">
        <v>3500</v>
      </c>
      <c r="AL70" s="14">
        <v>3141</v>
      </c>
      <c r="AM70" s="4">
        <v>0</v>
      </c>
      <c r="AN70" s="14">
        <v>0</v>
      </c>
      <c r="AO70" s="12">
        <v>0</v>
      </c>
      <c r="AP70" s="15">
        <v>0</v>
      </c>
      <c r="AQ70" s="14">
        <v>1167231.44</v>
      </c>
      <c r="AR70" s="89">
        <v>1042343</v>
      </c>
      <c r="AS70" s="14">
        <v>-124888.43999999994</v>
      </c>
      <c r="AT70" s="14">
        <v>0</v>
      </c>
      <c r="AU70" s="14">
        <v>1042343</v>
      </c>
      <c r="AV70" s="11">
        <v>473018.62</v>
      </c>
      <c r="AW70" s="11">
        <v>569324.38</v>
      </c>
      <c r="AX70" s="17">
        <v>0.45380322983893018</v>
      </c>
      <c r="AY70" s="17">
        <v>0.45380322983893018</v>
      </c>
      <c r="AZ70" s="11">
        <v>198025.77</v>
      </c>
    </row>
    <row r="71" spans="1:52">
      <c r="A71" s="72">
        <v>13073058</v>
      </c>
      <c r="B71" s="55">
        <v>5358</v>
      </c>
      <c r="C71" s="55" t="s">
        <v>94</v>
      </c>
      <c r="D71" s="4">
        <v>352</v>
      </c>
      <c r="E71" s="12">
        <v>-71200</v>
      </c>
      <c r="F71" s="14">
        <v>-30529.61</v>
      </c>
      <c r="G71" s="23">
        <v>0</v>
      </c>
      <c r="H71" s="14">
        <v>7449.71</v>
      </c>
      <c r="I71" s="14" t="s">
        <v>24</v>
      </c>
      <c r="J71" s="23">
        <v>1</v>
      </c>
      <c r="K71" s="14">
        <v>205943.93</v>
      </c>
      <c r="L71" s="23" t="s">
        <v>24</v>
      </c>
      <c r="M71" s="141">
        <v>0</v>
      </c>
      <c r="N71" s="23" t="s">
        <v>24</v>
      </c>
      <c r="O71" s="143" t="s">
        <v>24</v>
      </c>
      <c r="P71" s="23">
        <v>0</v>
      </c>
      <c r="Q71" s="143">
        <v>0</v>
      </c>
      <c r="R71" s="23">
        <v>1</v>
      </c>
      <c r="S71" s="14">
        <v>205943.93</v>
      </c>
      <c r="T71" s="12">
        <v>300</v>
      </c>
      <c r="U71" s="23">
        <v>0</v>
      </c>
      <c r="V71" s="23">
        <v>300</v>
      </c>
      <c r="W71" s="12">
        <v>1</v>
      </c>
      <c r="X71" s="12">
        <v>250</v>
      </c>
      <c r="Y71" s="12">
        <v>1</v>
      </c>
      <c r="Z71" s="12">
        <v>0</v>
      </c>
      <c r="AA71" s="15">
        <v>65165.04</v>
      </c>
      <c r="AB71" s="14">
        <v>185.12795454545454</v>
      </c>
      <c r="AC71" s="14" t="s">
        <v>28</v>
      </c>
      <c r="AD71" s="2" t="s">
        <v>28</v>
      </c>
      <c r="AE71" s="14" t="s">
        <v>28</v>
      </c>
      <c r="AF71" s="14">
        <v>1017679</v>
      </c>
      <c r="AG71" s="14">
        <v>-18875.59</v>
      </c>
      <c r="AH71" s="14">
        <v>7449.71</v>
      </c>
      <c r="AI71" s="14">
        <v>-30529.61</v>
      </c>
      <c r="AJ71" s="14">
        <v>205943.93</v>
      </c>
      <c r="AK71" s="12">
        <v>2000</v>
      </c>
      <c r="AL71" s="14">
        <v>2167.91</v>
      </c>
      <c r="AM71" s="4">
        <v>0</v>
      </c>
      <c r="AN71" s="14">
        <v>0</v>
      </c>
      <c r="AO71" s="12">
        <v>0</v>
      </c>
      <c r="AP71" s="15">
        <v>0</v>
      </c>
      <c r="AQ71" s="14">
        <v>92233.09</v>
      </c>
      <c r="AR71" s="89">
        <v>102630</v>
      </c>
      <c r="AS71" s="14">
        <v>10396.910000000003</v>
      </c>
      <c r="AT71" s="14">
        <v>106133.39</v>
      </c>
      <c r="AU71" s="14">
        <v>208763.39</v>
      </c>
      <c r="AV71" s="11">
        <v>91579.15</v>
      </c>
      <c r="AW71" s="11">
        <v>-95082.54</v>
      </c>
      <c r="AX71" s="17">
        <v>0.8923233947188931</v>
      </c>
      <c r="AY71" s="17">
        <v>0.43867437676692256</v>
      </c>
      <c r="AZ71" s="11">
        <v>38341.14</v>
      </c>
    </row>
    <row r="72" spans="1:52">
      <c r="A72" s="72">
        <v>13073060</v>
      </c>
      <c r="B72" s="55">
        <v>5358</v>
      </c>
      <c r="C72" s="55" t="s">
        <v>95</v>
      </c>
      <c r="D72" s="4">
        <v>1861</v>
      </c>
      <c r="E72" s="12">
        <v>-291300</v>
      </c>
      <c r="F72" s="14">
        <v>781.37</v>
      </c>
      <c r="G72" s="23">
        <v>1</v>
      </c>
      <c r="H72" s="14" t="s">
        <v>24</v>
      </c>
      <c r="I72" s="14">
        <v>-169235.93</v>
      </c>
      <c r="J72" s="23">
        <v>1</v>
      </c>
      <c r="K72" s="10">
        <v>830643.83</v>
      </c>
      <c r="L72" s="144" t="s">
        <v>24</v>
      </c>
      <c r="M72" s="141">
        <v>0</v>
      </c>
      <c r="N72" s="23" t="s">
        <v>24</v>
      </c>
      <c r="O72" s="143" t="s">
        <v>24</v>
      </c>
      <c r="P72" s="23">
        <v>0</v>
      </c>
      <c r="Q72" s="143">
        <v>0</v>
      </c>
      <c r="R72" s="23">
        <v>1</v>
      </c>
      <c r="S72" s="14">
        <v>830643.83</v>
      </c>
      <c r="T72" s="12">
        <v>324</v>
      </c>
      <c r="U72" s="23">
        <v>0</v>
      </c>
      <c r="V72" s="23">
        <v>328</v>
      </c>
      <c r="W72" s="12">
        <v>1</v>
      </c>
      <c r="X72" s="12">
        <v>321</v>
      </c>
      <c r="Y72" s="12">
        <v>0</v>
      </c>
      <c r="Z72" s="12">
        <v>0</v>
      </c>
      <c r="AA72" s="15">
        <v>338942.42</v>
      </c>
      <c r="AB72" s="14">
        <v>182.12918860827511</v>
      </c>
      <c r="AC72" s="14" t="s">
        <v>28</v>
      </c>
      <c r="AD72" s="2" t="s">
        <v>28</v>
      </c>
      <c r="AE72" s="14" t="s">
        <v>28</v>
      </c>
      <c r="AF72" s="14">
        <v>7331788.6900000004</v>
      </c>
      <c r="AG72" s="14" t="s">
        <v>172</v>
      </c>
      <c r="AH72" s="14">
        <v>-169235.93</v>
      </c>
      <c r="AI72" s="14">
        <v>781.37</v>
      </c>
      <c r="AJ72" s="14">
        <v>830643.83</v>
      </c>
      <c r="AK72" s="12">
        <v>6200</v>
      </c>
      <c r="AL72" s="14">
        <v>6128.75</v>
      </c>
      <c r="AM72" s="4">
        <v>0</v>
      </c>
      <c r="AN72" s="14">
        <v>0</v>
      </c>
      <c r="AO72" s="12">
        <v>0</v>
      </c>
      <c r="AP72" s="15">
        <v>0</v>
      </c>
      <c r="AQ72" s="14">
        <v>826303.89</v>
      </c>
      <c r="AR72" s="89">
        <v>866672</v>
      </c>
      <c r="AS72" s="14">
        <v>40368.109999999986</v>
      </c>
      <c r="AT72" s="14">
        <v>369220.26</v>
      </c>
      <c r="AU72" s="14">
        <v>1235892.26</v>
      </c>
      <c r="AV72" s="11">
        <v>549274.97</v>
      </c>
      <c r="AW72" s="11">
        <v>-51823.229999999981</v>
      </c>
      <c r="AX72" s="17">
        <v>0.63377491138516062</v>
      </c>
      <c r="AY72" s="17">
        <v>0.4444359656399175</v>
      </c>
      <c r="AZ72" s="11">
        <v>229963.12</v>
      </c>
    </row>
    <row r="73" spans="1:52">
      <c r="A73" s="72">
        <v>13073061</v>
      </c>
      <c r="B73" s="55">
        <v>5358</v>
      </c>
      <c r="C73" s="55" t="s">
        <v>96</v>
      </c>
      <c r="D73" s="4">
        <v>741</v>
      </c>
      <c r="E73" s="12">
        <v>-60400</v>
      </c>
      <c r="F73" s="14">
        <v>16011.93</v>
      </c>
      <c r="G73" s="23">
        <v>1</v>
      </c>
      <c r="H73" s="14">
        <v>50729.11</v>
      </c>
      <c r="I73" s="14"/>
      <c r="J73" s="23">
        <v>1</v>
      </c>
      <c r="K73" s="14">
        <v>208671.9</v>
      </c>
      <c r="L73" s="23" t="s">
        <v>24</v>
      </c>
      <c r="M73" s="141">
        <v>0</v>
      </c>
      <c r="N73" s="23" t="s">
        <v>24</v>
      </c>
      <c r="O73" s="143" t="s">
        <v>24</v>
      </c>
      <c r="P73" s="23">
        <v>0</v>
      </c>
      <c r="Q73" s="143">
        <v>0</v>
      </c>
      <c r="R73" s="23">
        <v>1</v>
      </c>
      <c r="S73" s="14">
        <v>208671.39</v>
      </c>
      <c r="T73" s="12">
        <v>250</v>
      </c>
      <c r="U73" s="23">
        <v>1</v>
      </c>
      <c r="V73" s="23">
        <v>325</v>
      </c>
      <c r="W73" s="12">
        <v>1</v>
      </c>
      <c r="X73" s="12">
        <v>300</v>
      </c>
      <c r="Y73" s="12">
        <v>1</v>
      </c>
      <c r="Z73" s="12">
        <v>1</v>
      </c>
      <c r="AA73" s="15">
        <v>65087.76</v>
      </c>
      <c r="AB73" s="14">
        <v>87.837732793522264</v>
      </c>
      <c r="AC73" s="14" t="s">
        <v>28</v>
      </c>
      <c r="AD73" s="2" t="s">
        <v>28</v>
      </c>
      <c r="AE73" s="14" t="s">
        <v>28</v>
      </c>
      <c r="AF73" s="14">
        <v>1634079.86</v>
      </c>
      <c r="AG73" s="14">
        <v>-41197.040000000001</v>
      </c>
      <c r="AH73" s="14">
        <v>50729.11</v>
      </c>
      <c r="AI73" s="14">
        <v>16011.93</v>
      </c>
      <c r="AJ73" s="14">
        <v>208671.39</v>
      </c>
      <c r="AK73" s="12">
        <v>2700</v>
      </c>
      <c r="AL73" s="14">
        <v>2945.83</v>
      </c>
      <c r="AM73" s="4">
        <v>0</v>
      </c>
      <c r="AN73" s="14">
        <v>0</v>
      </c>
      <c r="AO73" s="12">
        <v>0</v>
      </c>
      <c r="AP73" s="15">
        <v>0</v>
      </c>
      <c r="AQ73" s="14">
        <v>209851.95</v>
      </c>
      <c r="AR73" s="89">
        <v>247928</v>
      </c>
      <c r="AS73" s="14">
        <v>38076.049999999988</v>
      </c>
      <c r="AT73" s="14">
        <v>212587.99</v>
      </c>
      <c r="AU73" s="14">
        <v>460515.99</v>
      </c>
      <c r="AV73" s="11">
        <v>195068.48</v>
      </c>
      <c r="AW73" s="11">
        <v>-159728.47</v>
      </c>
      <c r="AX73" s="17">
        <v>0.78679487593172215</v>
      </c>
      <c r="AY73" s="17">
        <v>0.42358676839863912</v>
      </c>
      <c r="AZ73" s="11">
        <v>81668.67</v>
      </c>
    </row>
    <row r="74" spans="1:52">
      <c r="A74" s="72">
        <v>13073087</v>
      </c>
      <c r="B74" s="55">
        <v>5358</v>
      </c>
      <c r="C74" s="55" t="s">
        <v>97</v>
      </c>
      <c r="D74" s="4">
        <v>2627</v>
      </c>
      <c r="E74" s="12">
        <v>-239900</v>
      </c>
      <c r="F74" s="14">
        <v>177520.43</v>
      </c>
      <c r="G74" s="23">
        <v>1</v>
      </c>
      <c r="H74" s="14">
        <v>178059.07</v>
      </c>
      <c r="I74" s="14"/>
      <c r="J74" s="23">
        <v>1</v>
      </c>
      <c r="K74" s="14">
        <v>650450.87</v>
      </c>
      <c r="L74" s="23" t="s">
        <v>24</v>
      </c>
      <c r="M74" s="141">
        <v>0</v>
      </c>
      <c r="N74" s="23" t="s">
        <v>24</v>
      </c>
      <c r="O74" s="143" t="s">
        <v>24</v>
      </c>
      <c r="P74" s="23">
        <v>0</v>
      </c>
      <c r="Q74" s="143">
        <v>0</v>
      </c>
      <c r="R74" s="23">
        <v>1</v>
      </c>
      <c r="S74" s="14">
        <v>650450.87</v>
      </c>
      <c r="T74" s="12">
        <v>350</v>
      </c>
      <c r="U74" s="23">
        <v>0</v>
      </c>
      <c r="V74" s="23">
        <v>350</v>
      </c>
      <c r="W74" s="12">
        <v>0</v>
      </c>
      <c r="X74" s="12">
        <v>300</v>
      </c>
      <c r="Y74" s="12">
        <v>1</v>
      </c>
      <c r="Z74" s="12">
        <v>0</v>
      </c>
      <c r="AA74" s="15">
        <v>958224.08</v>
      </c>
      <c r="AB74" s="14">
        <v>364.7598325085649</v>
      </c>
      <c r="AC74" s="14" t="s">
        <v>28</v>
      </c>
      <c r="AD74" s="2" t="s">
        <v>28</v>
      </c>
      <c r="AE74" s="14" t="s">
        <v>28</v>
      </c>
      <c r="AF74" s="14">
        <v>10230846.92</v>
      </c>
      <c r="AG74" s="14">
        <v>34988.14</v>
      </c>
      <c r="AH74" s="14">
        <v>178059.07</v>
      </c>
      <c r="AI74" s="14">
        <v>177520.43</v>
      </c>
      <c r="AJ74" s="14">
        <v>650450.87</v>
      </c>
      <c r="AK74" s="12">
        <v>12700</v>
      </c>
      <c r="AL74" s="14">
        <v>12065.64</v>
      </c>
      <c r="AM74" s="4">
        <v>0</v>
      </c>
      <c r="AN74" s="14">
        <v>0</v>
      </c>
      <c r="AO74" s="12">
        <v>0</v>
      </c>
      <c r="AP74" s="15">
        <v>0</v>
      </c>
      <c r="AQ74" s="14">
        <v>948125.24</v>
      </c>
      <c r="AR74" s="89">
        <v>1118667</v>
      </c>
      <c r="AS74" s="14">
        <v>170541.76</v>
      </c>
      <c r="AT74" s="14">
        <v>630967.16</v>
      </c>
      <c r="AU74" s="14">
        <v>1749634.1600000001</v>
      </c>
      <c r="AV74" s="11">
        <v>719918.33</v>
      </c>
      <c r="AW74" s="11">
        <v>-232218.49</v>
      </c>
      <c r="AX74" s="17">
        <v>0.64355016282772259</v>
      </c>
      <c r="AY74" s="17">
        <v>0.41146792081380024</v>
      </c>
      <c r="AZ74" s="11">
        <v>301405.81</v>
      </c>
    </row>
    <row r="75" spans="1:52">
      <c r="A75" s="72">
        <v>13073099</v>
      </c>
      <c r="B75" s="55">
        <v>5358</v>
      </c>
      <c r="C75" s="55" t="s">
        <v>98</v>
      </c>
      <c r="D75" s="5">
        <v>978</v>
      </c>
      <c r="E75" s="12">
        <v>-140400</v>
      </c>
      <c r="F75" s="3">
        <v>335833.95</v>
      </c>
      <c r="G75" s="23">
        <v>1</v>
      </c>
      <c r="H75" s="14">
        <v>310231.46000000002</v>
      </c>
      <c r="I75" s="14"/>
      <c r="J75" s="145">
        <v>0</v>
      </c>
      <c r="K75" s="14" t="s">
        <v>24</v>
      </c>
      <c r="L75" s="145">
        <v>2370130.5299999998</v>
      </c>
      <c r="M75" s="141">
        <v>0</v>
      </c>
      <c r="N75" s="23" t="s">
        <v>24</v>
      </c>
      <c r="O75" s="143" t="s">
        <v>24</v>
      </c>
      <c r="P75" s="23">
        <v>1</v>
      </c>
      <c r="Q75" s="143">
        <v>2391646.46</v>
      </c>
      <c r="R75" s="23">
        <v>0</v>
      </c>
      <c r="S75" s="14">
        <v>0</v>
      </c>
      <c r="T75" s="12">
        <v>300</v>
      </c>
      <c r="U75" s="23">
        <v>0</v>
      </c>
      <c r="V75" s="146">
        <v>300</v>
      </c>
      <c r="W75" s="147">
        <v>1</v>
      </c>
      <c r="X75" s="12">
        <v>350</v>
      </c>
      <c r="Y75" s="12">
        <v>0</v>
      </c>
      <c r="Z75" s="12">
        <v>0</v>
      </c>
      <c r="AA75" s="15">
        <v>1041244.81</v>
      </c>
      <c r="AB75" s="14">
        <v>1064.6674948875257</v>
      </c>
      <c r="AC75" s="14" t="s">
        <v>32</v>
      </c>
      <c r="AD75" s="2" t="s">
        <v>28</v>
      </c>
      <c r="AE75" s="14" t="s">
        <v>28</v>
      </c>
      <c r="AF75" s="14">
        <v>1943709.87</v>
      </c>
      <c r="AG75" s="14" t="s">
        <v>172</v>
      </c>
      <c r="AH75" s="14">
        <v>405478.74</v>
      </c>
      <c r="AI75" s="14">
        <v>335833.95</v>
      </c>
      <c r="AJ75" s="14">
        <v>-2370130.5299999998</v>
      </c>
      <c r="AK75" s="12">
        <v>2400</v>
      </c>
      <c r="AL75" s="14">
        <v>2475.86</v>
      </c>
      <c r="AM75" s="5">
        <v>0</v>
      </c>
      <c r="AN75" s="14">
        <v>0</v>
      </c>
      <c r="AO75" s="12">
        <v>0</v>
      </c>
      <c r="AP75" s="15">
        <v>0</v>
      </c>
      <c r="AQ75" s="14">
        <v>744591.95</v>
      </c>
      <c r="AR75" s="89">
        <v>937131</v>
      </c>
      <c r="AS75" s="14">
        <v>192539.05000000005</v>
      </c>
      <c r="AT75" s="14">
        <v>6101.82</v>
      </c>
      <c r="AU75" s="14">
        <v>943232.82</v>
      </c>
      <c r="AV75" s="11">
        <v>335066.38</v>
      </c>
      <c r="AW75" s="11">
        <v>595962.80000000005</v>
      </c>
      <c r="AX75" s="17">
        <v>0.35754486832684013</v>
      </c>
      <c r="AY75" s="17">
        <v>0.35523189280033751</v>
      </c>
      <c r="AZ75" s="11">
        <v>140281.12</v>
      </c>
    </row>
    <row r="76" spans="1:52" ht="15.75" thickBot="1">
      <c r="A76" s="72">
        <v>13073104</v>
      </c>
      <c r="B76" s="55">
        <v>5358</v>
      </c>
      <c r="C76" s="55" t="s">
        <v>99</v>
      </c>
      <c r="D76" s="4">
        <v>1049</v>
      </c>
      <c r="E76" s="12">
        <v>-50900</v>
      </c>
      <c r="F76" s="14">
        <v>169966.62</v>
      </c>
      <c r="G76" s="23">
        <v>1</v>
      </c>
      <c r="H76" s="14">
        <v>219551.47</v>
      </c>
      <c r="I76" s="14"/>
      <c r="J76" s="23">
        <v>1</v>
      </c>
      <c r="K76" s="14">
        <v>1366097.23</v>
      </c>
      <c r="L76" s="23"/>
      <c r="M76" s="141">
        <v>0</v>
      </c>
      <c r="N76" s="23" t="s">
        <v>24</v>
      </c>
      <c r="O76" s="143" t="s">
        <v>24</v>
      </c>
      <c r="P76" s="23">
        <v>0</v>
      </c>
      <c r="Q76" s="143">
        <v>0</v>
      </c>
      <c r="R76" s="23">
        <v>1</v>
      </c>
      <c r="S76" s="14">
        <v>1366097.23</v>
      </c>
      <c r="T76" s="12">
        <v>250</v>
      </c>
      <c r="U76" s="23">
        <v>1</v>
      </c>
      <c r="V76" s="23">
        <v>300</v>
      </c>
      <c r="W76" s="12">
        <v>1</v>
      </c>
      <c r="X76" s="12">
        <v>250</v>
      </c>
      <c r="Y76" s="12">
        <v>1</v>
      </c>
      <c r="Z76" s="12">
        <v>1</v>
      </c>
      <c r="AA76" s="15">
        <v>0</v>
      </c>
      <c r="AB76" s="14">
        <v>0</v>
      </c>
      <c r="AC76" s="14" t="s">
        <v>28</v>
      </c>
      <c r="AD76" s="2" t="s">
        <v>28</v>
      </c>
      <c r="AE76" s="14" t="s">
        <v>28</v>
      </c>
      <c r="AF76" s="14">
        <v>2315154.64</v>
      </c>
      <c r="AG76" s="14">
        <v>129996.42</v>
      </c>
      <c r="AH76" s="14">
        <v>219551.47</v>
      </c>
      <c r="AI76" s="14">
        <v>169966.62</v>
      </c>
      <c r="AJ76" s="14">
        <v>1366097.23</v>
      </c>
      <c r="AK76" s="12">
        <v>3500</v>
      </c>
      <c r="AL76" s="14">
        <v>3789.59</v>
      </c>
      <c r="AM76" s="4">
        <v>0</v>
      </c>
      <c r="AN76" s="14">
        <v>0</v>
      </c>
      <c r="AO76" s="12">
        <v>0</v>
      </c>
      <c r="AP76" s="15">
        <v>0</v>
      </c>
      <c r="AQ76" s="14">
        <v>318072.55</v>
      </c>
      <c r="AR76" s="89">
        <v>419139</v>
      </c>
      <c r="AS76" s="14">
        <v>101066.45000000001</v>
      </c>
      <c r="AT76" s="14">
        <v>293576.21999999997</v>
      </c>
      <c r="AU76" s="14">
        <v>712715.22</v>
      </c>
      <c r="AV76" s="11">
        <v>270070.78999999998</v>
      </c>
      <c r="AW76" s="11">
        <v>-144508.00999999995</v>
      </c>
      <c r="AX76" s="17">
        <v>0.64434660100825736</v>
      </c>
      <c r="AY76" s="17">
        <v>0.37893226133153152</v>
      </c>
      <c r="AZ76" s="11">
        <v>113069.64</v>
      </c>
    </row>
    <row r="77" spans="1:52">
      <c r="A77" s="148">
        <v>13073004</v>
      </c>
      <c r="B77" s="149">
        <v>5359</v>
      </c>
      <c r="C77" s="150" t="s">
        <v>100</v>
      </c>
      <c r="D77" s="151">
        <v>999</v>
      </c>
      <c r="E77" s="152">
        <v>-143400</v>
      </c>
      <c r="F77" s="153">
        <v>-48500.45</v>
      </c>
      <c r="G77" s="149">
        <v>0</v>
      </c>
      <c r="H77" s="151"/>
      <c r="I77" s="154">
        <v>-227900</v>
      </c>
      <c r="J77" s="149">
        <v>0</v>
      </c>
      <c r="K77" s="155">
        <v>0</v>
      </c>
      <c r="L77" s="156"/>
      <c r="M77" s="149"/>
      <c r="N77" s="149"/>
      <c r="O77" s="157"/>
      <c r="P77" s="149">
        <v>1</v>
      </c>
      <c r="Q77" s="153">
        <v>64580.5</v>
      </c>
      <c r="R77" s="158">
        <v>1</v>
      </c>
      <c r="S77" s="153">
        <v>1414.63</v>
      </c>
      <c r="T77" s="159">
        <v>300</v>
      </c>
      <c r="U77" s="149">
        <v>0</v>
      </c>
      <c r="V77" s="159">
        <v>350</v>
      </c>
      <c r="W77" s="149">
        <v>0</v>
      </c>
      <c r="X77" s="159">
        <v>350</v>
      </c>
      <c r="Y77" s="149">
        <v>0</v>
      </c>
      <c r="Z77" s="149">
        <v>0</v>
      </c>
      <c r="AA77" s="154">
        <v>1741664.45</v>
      </c>
      <c r="AB77" s="154">
        <v>1743.4078578578578</v>
      </c>
      <c r="AC77" s="149" t="s">
        <v>28</v>
      </c>
      <c r="AD77" s="149" t="s">
        <v>28</v>
      </c>
      <c r="AE77" s="149" t="s">
        <v>28</v>
      </c>
      <c r="AF77" s="154">
        <v>5354986.3899999997</v>
      </c>
      <c r="AG77" s="154">
        <v>-166641.65</v>
      </c>
      <c r="AH77" s="154">
        <v>-318864.06</v>
      </c>
      <c r="AI77" s="160">
        <v>-48500.45</v>
      </c>
      <c r="AJ77" s="160">
        <v>-63165.87</v>
      </c>
      <c r="AK77" s="161">
        <v>4200</v>
      </c>
      <c r="AL77" s="154">
        <v>4128.9399999999996</v>
      </c>
      <c r="AM77" s="162"/>
      <c r="AN77" s="162"/>
      <c r="AO77" s="161">
        <v>7400</v>
      </c>
      <c r="AP77" s="160">
        <v>7650</v>
      </c>
      <c r="AQ77" s="154">
        <v>366493.98</v>
      </c>
      <c r="AR77" s="154">
        <v>408356</v>
      </c>
      <c r="AS77" s="163">
        <v>41862.020000000019</v>
      </c>
      <c r="AT77" s="154">
        <v>237077.48</v>
      </c>
      <c r="AU77" s="163">
        <v>645433.48</v>
      </c>
      <c r="AV77" s="154">
        <v>297209.62</v>
      </c>
      <c r="AW77" s="163">
        <v>348223.86</v>
      </c>
      <c r="AX77" s="164">
        <v>0.72781989244678658</v>
      </c>
      <c r="AY77" s="164">
        <v>0.46048063698214109</v>
      </c>
      <c r="AZ77" s="154">
        <v>183701.4</v>
      </c>
    </row>
    <row r="78" spans="1:52">
      <c r="A78" s="148">
        <v>13073013</v>
      </c>
      <c r="B78" s="149">
        <v>5359</v>
      </c>
      <c r="C78" s="150" t="s">
        <v>101</v>
      </c>
      <c r="D78" s="151">
        <v>774</v>
      </c>
      <c r="E78" s="152">
        <v>360000</v>
      </c>
      <c r="F78" s="153">
        <v>366859.06</v>
      </c>
      <c r="G78" s="149">
        <v>1</v>
      </c>
      <c r="H78" s="151">
        <v>301800</v>
      </c>
      <c r="I78" s="154"/>
      <c r="J78" s="149">
        <v>0</v>
      </c>
      <c r="K78" s="155">
        <v>301800</v>
      </c>
      <c r="L78" s="156"/>
      <c r="M78" s="149"/>
      <c r="N78" s="149"/>
      <c r="O78" s="157"/>
      <c r="P78" s="149">
        <v>1</v>
      </c>
      <c r="Q78" s="153">
        <v>70681.960000000006</v>
      </c>
      <c r="R78" s="158">
        <v>1</v>
      </c>
      <c r="S78" s="153">
        <v>12994.51</v>
      </c>
      <c r="T78" s="159">
        <v>400</v>
      </c>
      <c r="U78" s="149">
        <v>0</v>
      </c>
      <c r="V78" s="159">
        <v>400</v>
      </c>
      <c r="W78" s="149">
        <v>0</v>
      </c>
      <c r="X78" s="159">
        <v>350</v>
      </c>
      <c r="Y78" s="149">
        <v>0</v>
      </c>
      <c r="Z78" s="149">
        <v>0</v>
      </c>
      <c r="AA78" s="154">
        <v>1435543.86</v>
      </c>
      <c r="AB78" s="154">
        <v>1854.7078294573644</v>
      </c>
      <c r="AC78" s="149" t="s">
        <v>28</v>
      </c>
      <c r="AD78" s="149" t="s">
        <v>28</v>
      </c>
      <c r="AE78" s="149" t="s">
        <v>28</v>
      </c>
      <c r="AF78" s="154">
        <v>2731864.87</v>
      </c>
      <c r="AG78" s="154">
        <v>204613.74</v>
      </c>
      <c r="AH78" s="154">
        <v>-49597.61</v>
      </c>
      <c r="AI78" s="160">
        <v>366859.06</v>
      </c>
      <c r="AJ78" s="160">
        <v>-57687.45</v>
      </c>
      <c r="AK78" s="161">
        <v>4200</v>
      </c>
      <c r="AL78" s="154">
        <v>4409.88</v>
      </c>
      <c r="AM78" s="165"/>
      <c r="AN78" s="165"/>
      <c r="AO78" s="161">
        <v>23100</v>
      </c>
      <c r="AP78" s="160">
        <v>24311.06</v>
      </c>
      <c r="AQ78" s="154">
        <v>400544.35</v>
      </c>
      <c r="AR78" s="154">
        <v>823628</v>
      </c>
      <c r="AS78" s="163">
        <v>423083.65</v>
      </c>
      <c r="AT78" s="154">
        <v>113725.22</v>
      </c>
      <c r="AU78" s="163">
        <v>937353.22</v>
      </c>
      <c r="AV78" s="154">
        <v>252491.98</v>
      </c>
      <c r="AW78" s="163">
        <v>684861.24</v>
      </c>
      <c r="AX78" s="164">
        <v>0.30656070458993623</v>
      </c>
      <c r="AY78" s="164">
        <v>0.26936695219332579</v>
      </c>
      <c r="AZ78" s="154">
        <v>138324.48000000001</v>
      </c>
    </row>
    <row r="79" spans="1:52">
      <c r="A79" s="148">
        <v>13073019</v>
      </c>
      <c r="B79" s="149">
        <v>5359</v>
      </c>
      <c r="C79" s="150" t="s">
        <v>102</v>
      </c>
      <c r="D79" s="151">
        <v>1203</v>
      </c>
      <c r="E79" s="152">
        <v>17700</v>
      </c>
      <c r="F79" s="153">
        <v>-3317.92</v>
      </c>
      <c r="G79" s="149">
        <v>0</v>
      </c>
      <c r="H79" s="151"/>
      <c r="I79" s="154">
        <v>-141000</v>
      </c>
      <c r="J79" s="149">
        <v>0</v>
      </c>
      <c r="K79" s="155">
        <v>0</v>
      </c>
      <c r="L79" s="156"/>
      <c r="M79" s="149" t="s">
        <v>32</v>
      </c>
      <c r="N79" s="149" t="s">
        <v>32</v>
      </c>
      <c r="O79" s="154">
        <v>365000</v>
      </c>
      <c r="P79" s="149">
        <v>1</v>
      </c>
      <c r="Q79" s="153">
        <v>382129.22</v>
      </c>
      <c r="R79" s="158">
        <v>1</v>
      </c>
      <c r="S79" s="153">
        <v>2963.19</v>
      </c>
      <c r="T79" s="159">
        <v>300</v>
      </c>
      <c r="U79" s="149">
        <v>0</v>
      </c>
      <c r="V79" s="159">
        <v>350</v>
      </c>
      <c r="W79" s="149">
        <v>0</v>
      </c>
      <c r="X79" s="159">
        <v>350</v>
      </c>
      <c r="Y79" s="149">
        <v>0</v>
      </c>
      <c r="Z79" s="149">
        <v>0</v>
      </c>
      <c r="AA79" s="154">
        <v>3258843.21</v>
      </c>
      <c r="AB79" s="154">
        <v>2708.9303491271821</v>
      </c>
      <c r="AC79" s="149" t="s">
        <v>28</v>
      </c>
      <c r="AD79" s="149" t="s">
        <v>32</v>
      </c>
      <c r="AE79" s="149" t="s">
        <v>32</v>
      </c>
      <c r="AF79" s="154">
        <v>866936.26</v>
      </c>
      <c r="AG79" s="154">
        <v>65493.17</v>
      </c>
      <c r="AH79" s="154">
        <v>-781941.42</v>
      </c>
      <c r="AI79" s="160">
        <v>-3317.92</v>
      </c>
      <c r="AJ79" s="160">
        <v>-379166.03</v>
      </c>
      <c r="AK79" s="161">
        <v>5900</v>
      </c>
      <c r="AL79" s="154">
        <v>4932.3100000000004</v>
      </c>
      <c r="AM79" s="165"/>
      <c r="AN79" s="165"/>
      <c r="AO79" s="161">
        <v>18600</v>
      </c>
      <c r="AP79" s="160">
        <v>19080.3</v>
      </c>
      <c r="AQ79" s="154">
        <v>516260.98</v>
      </c>
      <c r="AR79" s="154">
        <v>631141</v>
      </c>
      <c r="AS79" s="163">
        <v>114880.02000000002</v>
      </c>
      <c r="AT79" s="154">
        <v>240533.27</v>
      </c>
      <c r="AU79" s="163">
        <v>871674.27</v>
      </c>
      <c r="AV79" s="154">
        <v>358012.81</v>
      </c>
      <c r="AW79" s="163">
        <v>513661.46</v>
      </c>
      <c r="AX79" s="164">
        <v>0.56724695432557859</v>
      </c>
      <c r="AY79" s="164">
        <v>0.41071857036688714</v>
      </c>
      <c r="AZ79" s="154">
        <v>241920.72</v>
      </c>
    </row>
    <row r="80" spans="1:52">
      <c r="A80" s="148">
        <v>13073030</v>
      </c>
      <c r="B80" s="149">
        <v>5359</v>
      </c>
      <c r="C80" s="150" t="s">
        <v>103</v>
      </c>
      <c r="D80" s="151">
        <v>1015</v>
      </c>
      <c r="E80" s="152">
        <v>25800</v>
      </c>
      <c r="F80" s="153">
        <v>119641.64</v>
      </c>
      <c r="G80" s="149">
        <v>1</v>
      </c>
      <c r="H80" s="151"/>
      <c r="I80" s="154">
        <v>-29600</v>
      </c>
      <c r="J80" s="149">
        <v>0</v>
      </c>
      <c r="K80" s="155">
        <v>0</v>
      </c>
      <c r="L80" s="156"/>
      <c r="M80" s="149"/>
      <c r="N80" s="149"/>
      <c r="O80" s="157"/>
      <c r="P80" s="149">
        <v>0</v>
      </c>
      <c r="Q80" s="153">
        <v>0</v>
      </c>
      <c r="R80" s="158">
        <v>1</v>
      </c>
      <c r="S80" s="153">
        <v>646922.68999999994</v>
      </c>
      <c r="T80" s="159">
        <v>300</v>
      </c>
      <c r="U80" s="149">
        <v>0</v>
      </c>
      <c r="V80" s="159">
        <v>350</v>
      </c>
      <c r="W80" s="149">
        <v>0</v>
      </c>
      <c r="X80" s="159">
        <v>300</v>
      </c>
      <c r="Y80" s="149">
        <v>1</v>
      </c>
      <c r="Z80" s="149">
        <v>0</v>
      </c>
      <c r="AA80" s="154">
        <v>709283.13</v>
      </c>
      <c r="AB80" s="154">
        <v>698.8011133004926</v>
      </c>
      <c r="AC80" s="149" t="s">
        <v>28</v>
      </c>
      <c r="AD80" s="149" t="s">
        <v>28</v>
      </c>
      <c r="AE80" s="149" t="s">
        <v>28</v>
      </c>
      <c r="AF80" s="154">
        <v>7003094.3499999996</v>
      </c>
      <c r="AG80" s="154">
        <v>-176885.74</v>
      </c>
      <c r="AH80" s="154">
        <v>98939.3</v>
      </c>
      <c r="AI80" s="160">
        <v>119641.64</v>
      </c>
      <c r="AJ80" s="160">
        <v>646922.68999999994</v>
      </c>
      <c r="AK80" s="161">
        <v>2500</v>
      </c>
      <c r="AL80" s="154">
        <v>2381.25</v>
      </c>
      <c r="AM80" s="165"/>
      <c r="AN80" s="165"/>
      <c r="AO80" s="161">
        <v>50000</v>
      </c>
      <c r="AP80" s="160">
        <v>50091.77</v>
      </c>
      <c r="AQ80" s="154">
        <v>408000.17</v>
      </c>
      <c r="AR80" s="154">
        <v>573433</v>
      </c>
      <c r="AS80" s="163">
        <v>165432.83000000002</v>
      </c>
      <c r="AT80" s="154">
        <v>219492.67</v>
      </c>
      <c r="AU80" s="163">
        <v>792925.67</v>
      </c>
      <c r="AV80" s="154">
        <v>284488.09000000003</v>
      </c>
      <c r="AW80" s="163">
        <v>508437.58</v>
      </c>
      <c r="AX80" s="164">
        <v>0.69727443986114035</v>
      </c>
      <c r="AY80" s="164">
        <v>0.35878279738376995</v>
      </c>
      <c r="AZ80" s="154">
        <v>218031.12</v>
      </c>
    </row>
    <row r="81" spans="1:52">
      <c r="A81" s="148">
        <v>13073052</v>
      </c>
      <c r="B81" s="149">
        <v>5359</v>
      </c>
      <c r="C81" s="150" t="s">
        <v>104</v>
      </c>
      <c r="D81" s="151">
        <v>513</v>
      </c>
      <c r="E81" s="152">
        <v>258200</v>
      </c>
      <c r="F81" s="153">
        <v>275352.23</v>
      </c>
      <c r="G81" s="149">
        <v>1</v>
      </c>
      <c r="H81" s="151">
        <v>119200</v>
      </c>
      <c r="I81" s="154"/>
      <c r="J81" s="149">
        <v>0</v>
      </c>
      <c r="K81" s="155">
        <v>119200</v>
      </c>
      <c r="L81" s="156"/>
      <c r="M81" s="149"/>
      <c r="N81" s="149"/>
      <c r="O81" s="157"/>
      <c r="P81" s="149">
        <v>0</v>
      </c>
      <c r="Q81" s="153">
        <v>0</v>
      </c>
      <c r="R81" s="158">
        <v>1</v>
      </c>
      <c r="S81" s="153">
        <v>46797.67</v>
      </c>
      <c r="T81" s="159">
        <v>300</v>
      </c>
      <c r="U81" s="149">
        <v>0</v>
      </c>
      <c r="V81" s="159">
        <v>350</v>
      </c>
      <c r="W81" s="149">
        <v>0</v>
      </c>
      <c r="X81" s="159">
        <v>300</v>
      </c>
      <c r="Y81" s="149">
        <v>1</v>
      </c>
      <c r="Z81" s="149">
        <v>0</v>
      </c>
      <c r="AA81" s="154">
        <v>4932811.97</v>
      </c>
      <c r="AB81" s="154">
        <v>9615.6178752436645</v>
      </c>
      <c r="AC81" s="149" t="s">
        <v>28</v>
      </c>
      <c r="AD81" s="149" t="s">
        <v>28</v>
      </c>
      <c r="AE81" s="149" t="s">
        <v>28</v>
      </c>
      <c r="AF81" s="154">
        <v>3647348.92</v>
      </c>
      <c r="AG81" s="154">
        <v>93014.05</v>
      </c>
      <c r="AH81" s="154">
        <v>255644.64</v>
      </c>
      <c r="AI81" s="160">
        <v>275352.23</v>
      </c>
      <c r="AJ81" s="160">
        <v>46797.67</v>
      </c>
      <c r="AK81" s="161">
        <v>2000</v>
      </c>
      <c r="AL81" s="154">
        <v>1944.17</v>
      </c>
      <c r="AM81" s="165"/>
      <c r="AN81" s="165"/>
      <c r="AO81" s="161">
        <v>12000</v>
      </c>
      <c r="AP81" s="160">
        <v>11987.5</v>
      </c>
      <c r="AQ81" s="154">
        <v>216184.26</v>
      </c>
      <c r="AR81" s="154">
        <v>254243</v>
      </c>
      <c r="AS81" s="163">
        <v>38058.739999999991</v>
      </c>
      <c r="AT81" s="154">
        <v>104951.7</v>
      </c>
      <c r="AU81" s="163">
        <v>359194.7</v>
      </c>
      <c r="AV81" s="154">
        <v>149812.41</v>
      </c>
      <c r="AW81" s="163">
        <v>209382.29</v>
      </c>
      <c r="AX81" s="164">
        <v>0.58924890754121062</v>
      </c>
      <c r="AY81" s="164">
        <v>0.41707856491201012</v>
      </c>
      <c r="AZ81" s="154">
        <v>121907.28</v>
      </c>
    </row>
    <row r="82" spans="1:52">
      <c r="A82" s="148">
        <v>13073071</v>
      </c>
      <c r="B82" s="149">
        <v>5359</v>
      </c>
      <c r="C82" s="150" t="s">
        <v>105</v>
      </c>
      <c r="D82" s="151">
        <v>267</v>
      </c>
      <c r="E82" s="152">
        <v>107100</v>
      </c>
      <c r="F82" s="153">
        <v>347147.47</v>
      </c>
      <c r="G82" s="149">
        <v>1</v>
      </c>
      <c r="H82" s="151"/>
      <c r="I82" s="154">
        <v>-19500</v>
      </c>
      <c r="J82" s="149">
        <v>0</v>
      </c>
      <c r="K82" s="155">
        <v>0</v>
      </c>
      <c r="L82" s="156"/>
      <c r="M82" s="149"/>
      <c r="N82" s="149"/>
      <c r="O82" s="157"/>
      <c r="P82" s="149">
        <v>1</v>
      </c>
      <c r="Q82" s="153">
        <v>282416.40999999997</v>
      </c>
      <c r="R82" s="158">
        <v>1</v>
      </c>
      <c r="S82" s="153">
        <v>968.18</v>
      </c>
      <c r="T82" s="159">
        <v>350</v>
      </c>
      <c r="U82" s="149">
        <v>0</v>
      </c>
      <c r="V82" s="159">
        <v>350</v>
      </c>
      <c r="W82" s="149">
        <v>0</v>
      </c>
      <c r="X82" s="159">
        <v>400</v>
      </c>
      <c r="Y82" s="149">
        <v>0</v>
      </c>
      <c r="Z82" s="149">
        <v>0</v>
      </c>
      <c r="AA82" s="154">
        <v>1976731.3</v>
      </c>
      <c r="AB82" s="154">
        <v>7403.4880149812734</v>
      </c>
      <c r="AC82" s="149" t="s">
        <v>32</v>
      </c>
      <c r="AD82" s="149" t="s">
        <v>28</v>
      </c>
      <c r="AE82" s="149" t="s">
        <v>28</v>
      </c>
      <c r="AF82" s="154">
        <v>943666.95</v>
      </c>
      <c r="AG82" s="154">
        <v>250585.3</v>
      </c>
      <c r="AH82" s="154">
        <v>88537.04</v>
      </c>
      <c r="AI82" s="160">
        <v>347147.47</v>
      </c>
      <c r="AJ82" s="160">
        <v>-281448.23</v>
      </c>
      <c r="AK82" s="161">
        <v>700</v>
      </c>
      <c r="AL82" s="154">
        <v>634.75</v>
      </c>
      <c r="AM82" s="165"/>
      <c r="AN82" s="165"/>
      <c r="AO82" s="161">
        <v>6300</v>
      </c>
      <c r="AP82" s="160">
        <v>6646.05</v>
      </c>
      <c r="AQ82" s="154">
        <v>148202.34</v>
      </c>
      <c r="AR82" s="154">
        <v>243414</v>
      </c>
      <c r="AS82" s="163">
        <v>95211.66</v>
      </c>
      <c r="AT82" s="154">
        <v>33212.75</v>
      </c>
      <c r="AU82" s="163">
        <v>276626.75</v>
      </c>
      <c r="AV82" s="154">
        <v>84886.14</v>
      </c>
      <c r="AW82" s="163">
        <v>191740.61</v>
      </c>
      <c r="AX82" s="164">
        <v>0.34873154378959303</v>
      </c>
      <c r="AY82" s="164">
        <v>0.30686164660503729</v>
      </c>
      <c r="AZ82" s="154">
        <v>76272.479999999996</v>
      </c>
    </row>
    <row r="83" spans="1:52">
      <c r="A83" s="148">
        <v>13073078</v>
      </c>
      <c r="B83" s="149">
        <v>5359</v>
      </c>
      <c r="C83" s="150" t="s">
        <v>106</v>
      </c>
      <c r="D83" s="151">
        <v>2552</v>
      </c>
      <c r="E83" s="152">
        <v>-342800</v>
      </c>
      <c r="F83" s="153">
        <v>-150166.89000000001</v>
      </c>
      <c r="G83" s="149">
        <v>0</v>
      </c>
      <c r="H83" s="151"/>
      <c r="I83" s="154">
        <v>-439000</v>
      </c>
      <c r="J83" s="149">
        <v>0</v>
      </c>
      <c r="K83" s="155">
        <v>0</v>
      </c>
      <c r="L83" s="156"/>
      <c r="M83" s="149"/>
      <c r="N83" s="149"/>
      <c r="O83" s="157"/>
      <c r="P83" s="149">
        <v>0</v>
      </c>
      <c r="Q83" s="153">
        <v>0</v>
      </c>
      <c r="R83" s="158">
        <v>1</v>
      </c>
      <c r="S83" s="153">
        <v>360098.01</v>
      </c>
      <c r="T83" s="159">
        <v>300</v>
      </c>
      <c r="U83" s="149">
        <v>0</v>
      </c>
      <c r="V83" s="159">
        <v>375</v>
      </c>
      <c r="W83" s="149">
        <v>0</v>
      </c>
      <c r="X83" s="159">
        <v>300</v>
      </c>
      <c r="Y83" s="149">
        <v>1</v>
      </c>
      <c r="Z83" s="149">
        <v>0</v>
      </c>
      <c r="AA83" s="154">
        <v>1739160.88</v>
      </c>
      <c r="AB83" s="154">
        <v>681.4893730407523</v>
      </c>
      <c r="AC83" s="149" t="s">
        <v>28</v>
      </c>
      <c r="AD83" s="149" t="s">
        <v>28</v>
      </c>
      <c r="AE83" s="149" t="s">
        <v>28</v>
      </c>
      <c r="AF83" s="154">
        <v>7704322.6200000001</v>
      </c>
      <c r="AG83" s="154">
        <v>-7311.99</v>
      </c>
      <c r="AH83" s="154">
        <v>-363636.78</v>
      </c>
      <c r="AI83" s="160">
        <v>-150166.89000000001</v>
      </c>
      <c r="AJ83" s="160">
        <v>360098.01</v>
      </c>
      <c r="AK83" s="161">
        <v>8200</v>
      </c>
      <c r="AL83" s="154">
        <v>8336.2900000000009</v>
      </c>
      <c r="AM83" s="165"/>
      <c r="AN83" s="165"/>
      <c r="AO83" s="166"/>
      <c r="AP83" s="167"/>
      <c r="AQ83" s="154">
        <v>1247907.8700000001</v>
      </c>
      <c r="AR83" s="154">
        <v>1257684</v>
      </c>
      <c r="AS83" s="163">
        <v>9776.1299999998882</v>
      </c>
      <c r="AT83" s="154">
        <v>418619.96</v>
      </c>
      <c r="AU83" s="163">
        <v>1676303.96</v>
      </c>
      <c r="AV83" s="154">
        <v>802757.09</v>
      </c>
      <c r="AW83" s="163">
        <v>873546.87</v>
      </c>
      <c r="AX83" s="164">
        <v>0.63828202473753337</v>
      </c>
      <c r="AY83" s="164">
        <v>0.47888515994438141</v>
      </c>
      <c r="AZ83" s="154">
        <v>542940.84</v>
      </c>
    </row>
    <row r="84" spans="1:52">
      <c r="A84" s="148">
        <v>13073101</v>
      </c>
      <c r="B84" s="149">
        <v>5359</v>
      </c>
      <c r="C84" s="150" t="s">
        <v>107</v>
      </c>
      <c r="D84" s="151">
        <v>1148</v>
      </c>
      <c r="E84" s="152">
        <v>173300</v>
      </c>
      <c r="F84" s="153">
        <v>179849.76</v>
      </c>
      <c r="G84" s="149">
        <v>1</v>
      </c>
      <c r="H84" s="151">
        <v>45100</v>
      </c>
      <c r="I84" s="154"/>
      <c r="J84" s="149">
        <v>0</v>
      </c>
      <c r="K84" s="155">
        <v>45100</v>
      </c>
      <c r="L84" s="156"/>
      <c r="M84" s="149"/>
      <c r="N84" s="149"/>
      <c r="O84" s="157"/>
      <c r="P84" s="149">
        <v>0</v>
      </c>
      <c r="Q84" s="157">
        <v>0</v>
      </c>
      <c r="R84" s="149">
        <v>1</v>
      </c>
      <c r="S84" s="157">
        <v>955994.76</v>
      </c>
      <c r="T84" s="159">
        <v>400</v>
      </c>
      <c r="U84" s="149">
        <v>0</v>
      </c>
      <c r="V84" s="159">
        <v>400</v>
      </c>
      <c r="W84" s="149">
        <v>0</v>
      </c>
      <c r="X84" s="159">
        <v>375</v>
      </c>
      <c r="Y84" s="149">
        <v>0</v>
      </c>
      <c r="Z84" s="149">
        <v>0</v>
      </c>
      <c r="AA84" s="154">
        <v>9975206.8699999992</v>
      </c>
      <c r="AB84" s="154">
        <v>8689.2045905923333</v>
      </c>
      <c r="AC84" s="149" t="s">
        <v>28</v>
      </c>
      <c r="AD84" s="149" t="s">
        <v>28</v>
      </c>
      <c r="AE84" s="149" t="s">
        <v>28</v>
      </c>
      <c r="AF84" s="154">
        <v>53220.12</v>
      </c>
      <c r="AG84" s="154">
        <v>-117.18</v>
      </c>
      <c r="AH84" s="154">
        <v>121484.78</v>
      </c>
      <c r="AI84" s="160">
        <v>179849.76</v>
      </c>
      <c r="AJ84" s="160">
        <v>955994.76</v>
      </c>
      <c r="AK84" s="161">
        <v>4900</v>
      </c>
      <c r="AL84" s="154">
        <v>4776.53</v>
      </c>
      <c r="AM84" s="165"/>
      <c r="AN84" s="165"/>
      <c r="AO84" s="161">
        <v>10600</v>
      </c>
      <c r="AP84" s="160">
        <v>10221.14</v>
      </c>
      <c r="AQ84" s="154">
        <v>506890.29</v>
      </c>
      <c r="AR84" s="154">
        <v>682210</v>
      </c>
      <c r="AS84" s="163">
        <v>175319.71000000002</v>
      </c>
      <c r="AT84" s="154">
        <v>220996.96</v>
      </c>
      <c r="AU84" s="163">
        <v>903206.96</v>
      </c>
      <c r="AV84" s="154">
        <v>362151.45</v>
      </c>
      <c r="AW84" s="163">
        <v>541055.51</v>
      </c>
      <c r="AX84" s="164">
        <v>0.53085039797129918</v>
      </c>
      <c r="AY84" s="164">
        <v>0.40096175742489853</v>
      </c>
      <c r="AZ84" s="154">
        <v>207701.76000000001</v>
      </c>
    </row>
    <row r="85" spans="1:52">
      <c r="A85" s="72">
        <v>13073007</v>
      </c>
      <c r="B85" s="55">
        <v>5360</v>
      </c>
      <c r="C85" s="55" t="s">
        <v>108</v>
      </c>
      <c r="D85" s="12">
        <v>1677</v>
      </c>
      <c r="E85" s="12" t="s">
        <v>24</v>
      </c>
      <c r="F85" s="14" t="s">
        <v>24</v>
      </c>
      <c r="G85" s="23" t="s">
        <v>24</v>
      </c>
      <c r="H85" s="14" t="s">
        <v>24</v>
      </c>
      <c r="I85" s="14" t="s">
        <v>24</v>
      </c>
      <c r="J85" s="23" t="s">
        <v>24</v>
      </c>
      <c r="K85" s="14" t="s">
        <v>24</v>
      </c>
      <c r="L85" s="23" t="s">
        <v>24</v>
      </c>
      <c r="M85" s="23" t="s">
        <v>24</v>
      </c>
      <c r="N85" s="23" t="s">
        <v>24</v>
      </c>
      <c r="O85" s="14" t="s">
        <v>24</v>
      </c>
      <c r="P85" s="23" t="s">
        <v>24</v>
      </c>
      <c r="Q85" s="14" t="s">
        <v>24</v>
      </c>
      <c r="R85" s="23">
        <v>1</v>
      </c>
      <c r="S85" s="14">
        <v>4561.57</v>
      </c>
      <c r="T85" s="12">
        <v>330</v>
      </c>
      <c r="U85" s="23">
        <v>0</v>
      </c>
      <c r="V85" s="23">
        <v>400</v>
      </c>
      <c r="W85" s="12">
        <v>0</v>
      </c>
      <c r="X85" s="12">
        <v>300</v>
      </c>
      <c r="Y85" s="12">
        <v>1</v>
      </c>
      <c r="Z85" s="12">
        <v>0</v>
      </c>
      <c r="AA85" s="14" t="s">
        <v>24</v>
      </c>
      <c r="AB85" s="14" t="s">
        <v>24</v>
      </c>
      <c r="AC85" s="14" t="s">
        <v>24</v>
      </c>
      <c r="AD85" s="12" t="s">
        <v>24</v>
      </c>
      <c r="AE85" s="14" t="s">
        <v>24</v>
      </c>
      <c r="AF85" s="14" t="s">
        <v>24</v>
      </c>
      <c r="AG85" s="14" t="s">
        <v>24</v>
      </c>
      <c r="AH85" s="14" t="s">
        <v>24</v>
      </c>
      <c r="AI85" s="14" t="s">
        <v>24</v>
      </c>
      <c r="AJ85" s="14" t="s">
        <v>24</v>
      </c>
      <c r="AK85" s="12" t="s">
        <v>24</v>
      </c>
      <c r="AL85" s="14" t="s">
        <v>24</v>
      </c>
      <c r="AM85" s="12" t="s">
        <v>24</v>
      </c>
      <c r="AN85" s="14" t="s">
        <v>24</v>
      </c>
      <c r="AO85" s="12" t="s">
        <v>24</v>
      </c>
      <c r="AP85" s="14" t="s">
        <v>24</v>
      </c>
      <c r="AQ85" s="14" t="s">
        <v>24</v>
      </c>
      <c r="AR85" s="14" t="s">
        <v>24</v>
      </c>
      <c r="AS85" s="14" t="s">
        <v>24</v>
      </c>
      <c r="AT85" s="14" t="s">
        <v>24</v>
      </c>
      <c r="AU85" s="14" t="s">
        <v>24</v>
      </c>
      <c r="AV85" s="14" t="s">
        <v>24</v>
      </c>
      <c r="AW85" s="14" t="s">
        <v>24</v>
      </c>
      <c r="AX85" s="13" t="s">
        <v>24</v>
      </c>
      <c r="AY85" s="13" t="s">
        <v>24</v>
      </c>
      <c r="AZ85" s="14" t="s">
        <v>24</v>
      </c>
    </row>
    <row r="86" spans="1:52">
      <c r="A86" s="72">
        <v>13073015</v>
      </c>
      <c r="B86" s="55">
        <v>5360</v>
      </c>
      <c r="C86" s="55" t="s">
        <v>109</v>
      </c>
      <c r="D86" s="12">
        <v>1029</v>
      </c>
      <c r="E86" s="12" t="s">
        <v>24</v>
      </c>
      <c r="F86" s="14" t="s">
        <v>24</v>
      </c>
      <c r="G86" s="23" t="s">
        <v>24</v>
      </c>
      <c r="H86" s="14" t="s">
        <v>24</v>
      </c>
      <c r="I86" s="14" t="s">
        <v>24</v>
      </c>
      <c r="J86" s="23" t="s">
        <v>24</v>
      </c>
      <c r="K86" s="14" t="s">
        <v>24</v>
      </c>
      <c r="L86" s="23" t="s">
        <v>24</v>
      </c>
      <c r="M86" s="23" t="s">
        <v>24</v>
      </c>
      <c r="N86" s="23" t="s">
        <v>24</v>
      </c>
      <c r="O86" s="14" t="s">
        <v>24</v>
      </c>
      <c r="P86" s="23" t="s">
        <v>24</v>
      </c>
      <c r="Q86" s="14" t="s">
        <v>24</v>
      </c>
      <c r="R86" s="23">
        <v>0</v>
      </c>
      <c r="S86" s="14">
        <v>-581909.18000000005</v>
      </c>
      <c r="T86" s="12">
        <v>300</v>
      </c>
      <c r="U86" s="23">
        <v>0</v>
      </c>
      <c r="V86" s="23">
        <v>300</v>
      </c>
      <c r="W86" s="12">
        <v>1</v>
      </c>
      <c r="X86" s="12">
        <v>300</v>
      </c>
      <c r="Y86" s="12">
        <v>1</v>
      </c>
      <c r="Z86" s="12">
        <v>0</v>
      </c>
      <c r="AA86" s="14" t="s">
        <v>24</v>
      </c>
      <c r="AB86" s="14" t="s">
        <v>24</v>
      </c>
      <c r="AC86" s="14" t="s">
        <v>24</v>
      </c>
      <c r="AD86" s="12" t="s">
        <v>24</v>
      </c>
      <c r="AE86" s="14" t="s">
        <v>24</v>
      </c>
      <c r="AF86" s="14" t="s">
        <v>24</v>
      </c>
      <c r="AG86" s="14" t="s">
        <v>24</v>
      </c>
      <c r="AH86" s="14" t="s">
        <v>24</v>
      </c>
      <c r="AI86" s="14" t="s">
        <v>24</v>
      </c>
      <c r="AJ86" s="14" t="s">
        <v>24</v>
      </c>
      <c r="AK86" s="12" t="s">
        <v>24</v>
      </c>
      <c r="AL86" s="14" t="s">
        <v>24</v>
      </c>
      <c r="AM86" s="12" t="s">
        <v>24</v>
      </c>
      <c r="AN86" s="14" t="s">
        <v>24</v>
      </c>
      <c r="AO86" s="12" t="s">
        <v>24</v>
      </c>
      <c r="AP86" s="14" t="s">
        <v>24</v>
      </c>
      <c r="AQ86" s="14" t="s">
        <v>24</v>
      </c>
      <c r="AR86" s="14" t="s">
        <v>24</v>
      </c>
      <c r="AS86" s="14" t="s">
        <v>24</v>
      </c>
      <c r="AT86" s="14" t="s">
        <v>24</v>
      </c>
      <c r="AU86" s="14" t="s">
        <v>24</v>
      </c>
      <c r="AV86" s="14" t="s">
        <v>24</v>
      </c>
      <c r="AW86" s="14" t="s">
        <v>24</v>
      </c>
      <c r="AX86" s="13" t="s">
        <v>24</v>
      </c>
      <c r="AY86" s="13" t="s">
        <v>24</v>
      </c>
      <c r="AZ86" s="14" t="s">
        <v>24</v>
      </c>
    </row>
    <row r="87" spans="1:52">
      <c r="A87" s="72">
        <v>13073016</v>
      </c>
      <c r="B87" s="55">
        <v>5360</v>
      </c>
      <c r="C87" s="55" t="s">
        <v>110</v>
      </c>
      <c r="D87" s="12">
        <v>517</v>
      </c>
      <c r="E87" s="12" t="s">
        <v>24</v>
      </c>
      <c r="F87" s="14" t="s">
        <v>24</v>
      </c>
      <c r="G87" s="23" t="s">
        <v>24</v>
      </c>
      <c r="H87" s="14" t="s">
        <v>24</v>
      </c>
      <c r="I87" s="14" t="s">
        <v>24</v>
      </c>
      <c r="J87" s="23" t="s">
        <v>24</v>
      </c>
      <c r="K87" s="14" t="s">
        <v>24</v>
      </c>
      <c r="L87" s="23" t="s">
        <v>24</v>
      </c>
      <c r="M87" s="23" t="s">
        <v>24</v>
      </c>
      <c r="N87" s="23" t="s">
        <v>24</v>
      </c>
      <c r="O87" s="14" t="s">
        <v>24</v>
      </c>
      <c r="P87" s="23" t="s">
        <v>24</v>
      </c>
      <c r="Q87" s="14" t="s">
        <v>24</v>
      </c>
      <c r="R87" s="23">
        <v>1</v>
      </c>
      <c r="S87" s="168">
        <v>419755.45</v>
      </c>
      <c r="T87" s="12">
        <v>300</v>
      </c>
      <c r="U87" s="23">
        <v>0</v>
      </c>
      <c r="V87" s="23">
        <v>300</v>
      </c>
      <c r="W87" s="12">
        <v>1</v>
      </c>
      <c r="X87" s="12">
        <v>250</v>
      </c>
      <c r="Y87" s="12">
        <v>1</v>
      </c>
      <c r="Z87" s="12">
        <v>0</v>
      </c>
      <c r="AA87" s="14" t="s">
        <v>24</v>
      </c>
      <c r="AB87" s="14" t="s">
        <v>24</v>
      </c>
      <c r="AC87" s="14" t="s">
        <v>24</v>
      </c>
      <c r="AD87" s="12" t="s">
        <v>24</v>
      </c>
      <c r="AE87" s="14" t="s">
        <v>24</v>
      </c>
      <c r="AF87" s="14" t="s">
        <v>24</v>
      </c>
      <c r="AG87" s="14" t="s">
        <v>24</v>
      </c>
      <c r="AH87" s="14" t="s">
        <v>24</v>
      </c>
      <c r="AI87" s="14" t="s">
        <v>24</v>
      </c>
      <c r="AJ87" s="14" t="s">
        <v>24</v>
      </c>
      <c r="AK87" s="12" t="s">
        <v>24</v>
      </c>
      <c r="AL87" s="14" t="s">
        <v>24</v>
      </c>
      <c r="AM87" s="12" t="s">
        <v>24</v>
      </c>
      <c r="AN87" s="14" t="s">
        <v>24</v>
      </c>
      <c r="AO87" s="12" t="s">
        <v>24</v>
      </c>
      <c r="AP87" s="14" t="s">
        <v>24</v>
      </c>
      <c r="AQ87" s="14" t="s">
        <v>24</v>
      </c>
      <c r="AR87" s="14" t="s">
        <v>24</v>
      </c>
      <c r="AS87" s="14" t="s">
        <v>24</v>
      </c>
      <c r="AT87" s="14" t="s">
        <v>24</v>
      </c>
      <c r="AU87" s="14" t="s">
        <v>24</v>
      </c>
      <c r="AV87" s="14" t="s">
        <v>24</v>
      </c>
      <c r="AW87" s="14" t="s">
        <v>24</v>
      </c>
      <c r="AX87" s="13" t="s">
        <v>24</v>
      </c>
      <c r="AY87" s="13" t="s">
        <v>24</v>
      </c>
      <c r="AZ87" s="14" t="s">
        <v>24</v>
      </c>
    </row>
    <row r="88" spans="1:52">
      <c r="A88" s="72">
        <v>13073020</v>
      </c>
      <c r="B88" s="55">
        <v>5360</v>
      </c>
      <c r="C88" s="55" t="s">
        <v>111</v>
      </c>
      <c r="D88" s="12">
        <v>225</v>
      </c>
      <c r="E88" s="12" t="s">
        <v>24</v>
      </c>
      <c r="F88" s="14" t="s">
        <v>24</v>
      </c>
      <c r="G88" s="23" t="s">
        <v>24</v>
      </c>
      <c r="H88" s="14" t="s">
        <v>24</v>
      </c>
      <c r="I88" s="14" t="s">
        <v>24</v>
      </c>
      <c r="J88" s="23" t="s">
        <v>24</v>
      </c>
      <c r="K88" s="14" t="s">
        <v>24</v>
      </c>
      <c r="L88" s="23" t="s">
        <v>24</v>
      </c>
      <c r="M88" s="23" t="s">
        <v>24</v>
      </c>
      <c r="N88" s="23" t="s">
        <v>24</v>
      </c>
      <c r="O88" s="14" t="s">
        <v>24</v>
      </c>
      <c r="P88" s="23" t="s">
        <v>24</v>
      </c>
      <c r="Q88" s="14" t="s">
        <v>24</v>
      </c>
      <c r="R88" s="23">
        <v>1</v>
      </c>
      <c r="S88" s="168">
        <v>304237.40999999997</v>
      </c>
      <c r="T88" s="12">
        <v>200</v>
      </c>
      <c r="U88" s="23">
        <v>1</v>
      </c>
      <c r="V88" s="23">
        <v>300</v>
      </c>
      <c r="W88" s="12">
        <v>1</v>
      </c>
      <c r="X88" s="12">
        <v>300</v>
      </c>
      <c r="Y88" s="12">
        <v>1</v>
      </c>
      <c r="Z88" s="12">
        <v>1</v>
      </c>
      <c r="AA88" s="14" t="s">
        <v>24</v>
      </c>
      <c r="AB88" s="14" t="s">
        <v>24</v>
      </c>
      <c r="AC88" s="14" t="s">
        <v>24</v>
      </c>
      <c r="AD88" s="12" t="s">
        <v>24</v>
      </c>
      <c r="AE88" s="14" t="s">
        <v>24</v>
      </c>
      <c r="AF88" s="14" t="s">
        <v>24</v>
      </c>
      <c r="AG88" s="14" t="s">
        <v>24</v>
      </c>
      <c r="AH88" s="14" t="s">
        <v>24</v>
      </c>
      <c r="AI88" s="14" t="s">
        <v>24</v>
      </c>
      <c r="AJ88" s="14" t="s">
        <v>24</v>
      </c>
      <c r="AK88" s="12" t="s">
        <v>24</v>
      </c>
      <c r="AL88" s="14" t="s">
        <v>24</v>
      </c>
      <c r="AM88" s="12" t="s">
        <v>24</v>
      </c>
      <c r="AN88" s="14" t="s">
        <v>24</v>
      </c>
      <c r="AO88" s="12" t="s">
        <v>24</v>
      </c>
      <c r="AP88" s="14" t="s">
        <v>24</v>
      </c>
      <c r="AQ88" s="14" t="s">
        <v>24</v>
      </c>
      <c r="AR88" s="14" t="s">
        <v>24</v>
      </c>
      <c r="AS88" s="14" t="s">
        <v>24</v>
      </c>
      <c r="AT88" s="14" t="s">
        <v>24</v>
      </c>
      <c r="AU88" s="14" t="s">
        <v>24</v>
      </c>
      <c r="AV88" s="14" t="s">
        <v>24</v>
      </c>
      <c r="AW88" s="14" t="s">
        <v>24</v>
      </c>
      <c r="AX88" s="13" t="s">
        <v>24</v>
      </c>
      <c r="AY88" s="13" t="s">
        <v>24</v>
      </c>
      <c r="AZ88" s="14" t="s">
        <v>24</v>
      </c>
    </row>
    <row r="89" spans="1:52">
      <c r="A89" s="72">
        <v>13073022</v>
      </c>
      <c r="B89" s="55">
        <v>5360</v>
      </c>
      <c r="C89" s="55" t="s">
        <v>112</v>
      </c>
      <c r="D89" s="12">
        <v>784</v>
      </c>
      <c r="E89" s="12" t="s">
        <v>24</v>
      </c>
      <c r="F89" s="14" t="s">
        <v>24</v>
      </c>
      <c r="G89" s="23" t="s">
        <v>24</v>
      </c>
      <c r="H89" s="14" t="s">
        <v>24</v>
      </c>
      <c r="I89" s="14" t="s">
        <v>24</v>
      </c>
      <c r="J89" s="23" t="s">
        <v>24</v>
      </c>
      <c r="K89" s="14" t="s">
        <v>24</v>
      </c>
      <c r="L89" s="23" t="s">
        <v>24</v>
      </c>
      <c r="M89" s="23" t="s">
        <v>24</v>
      </c>
      <c r="N89" s="23" t="s">
        <v>24</v>
      </c>
      <c r="O89" s="14" t="s">
        <v>24</v>
      </c>
      <c r="P89" s="23" t="s">
        <v>24</v>
      </c>
      <c r="Q89" s="14" t="s">
        <v>24</v>
      </c>
      <c r="R89" s="23">
        <v>1</v>
      </c>
      <c r="S89" s="168">
        <v>438250.15</v>
      </c>
      <c r="T89" s="12">
        <v>300</v>
      </c>
      <c r="U89" s="23">
        <v>0</v>
      </c>
      <c r="V89" s="23">
        <v>300</v>
      </c>
      <c r="W89" s="12">
        <v>1</v>
      </c>
      <c r="X89" s="12">
        <v>300</v>
      </c>
      <c r="Y89" s="12">
        <v>1</v>
      </c>
      <c r="Z89" s="12">
        <v>0</v>
      </c>
      <c r="AA89" s="14" t="s">
        <v>24</v>
      </c>
      <c r="AB89" s="14" t="s">
        <v>24</v>
      </c>
      <c r="AC89" s="14" t="s">
        <v>24</v>
      </c>
      <c r="AD89" s="12" t="s">
        <v>24</v>
      </c>
      <c r="AE89" s="14" t="s">
        <v>24</v>
      </c>
      <c r="AF89" s="14" t="s">
        <v>24</v>
      </c>
      <c r="AG89" s="14" t="s">
        <v>24</v>
      </c>
      <c r="AH89" s="14" t="s">
        <v>24</v>
      </c>
      <c r="AI89" s="14" t="s">
        <v>24</v>
      </c>
      <c r="AJ89" s="14" t="s">
        <v>24</v>
      </c>
      <c r="AK89" s="12" t="s">
        <v>24</v>
      </c>
      <c r="AL89" s="14" t="s">
        <v>24</v>
      </c>
      <c r="AM89" s="12" t="s">
        <v>24</v>
      </c>
      <c r="AN89" s="14" t="s">
        <v>24</v>
      </c>
      <c r="AO89" s="12" t="s">
        <v>24</v>
      </c>
      <c r="AP89" s="14" t="s">
        <v>24</v>
      </c>
      <c r="AQ89" s="14" t="s">
        <v>24</v>
      </c>
      <c r="AR89" s="14" t="s">
        <v>24</v>
      </c>
      <c r="AS89" s="14" t="s">
        <v>24</v>
      </c>
      <c r="AT89" s="14" t="s">
        <v>24</v>
      </c>
      <c r="AU89" s="14" t="s">
        <v>24</v>
      </c>
      <c r="AV89" s="14" t="s">
        <v>24</v>
      </c>
      <c r="AW89" s="14" t="s">
        <v>24</v>
      </c>
      <c r="AX89" s="13" t="s">
        <v>24</v>
      </c>
      <c r="AY89" s="13" t="s">
        <v>24</v>
      </c>
      <c r="AZ89" s="14" t="s">
        <v>24</v>
      </c>
    </row>
    <row r="90" spans="1:52">
      <c r="A90" s="72">
        <v>13073032</v>
      </c>
      <c r="B90" s="55">
        <v>5360</v>
      </c>
      <c r="C90" s="55" t="s">
        <v>113</v>
      </c>
      <c r="D90" s="12">
        <v>577</v>
      </c>
      <c r="E90" s="12" t="s">
        <v>24</v>
      </c>
      <c r="F90" s="14" t="s">
        <v>24</v>
      </c>
      <c r="G90" s="23" t="s">
        <v>24</v>
      </c>
      <c r="H90" s="14" t="s">
        <v>24</v>
      </c>
      <c r="I90" s="14" t="s">
        <v>24</v>
      </c>
      <c r="J90" s="23" t="s">
        <v>24</v>
      </c>
      <c r="K90" s="14" t="s">
        <v>24</v>
      </c>
      <c r="L90" s="23" t="s">
        <v>24</v>
      </c>
      <c r="M90" s="23" t="s">
        <v>24</v>
      </c>
      <c r="N90" s="23" t="s">
        <v>24</v>
      </c>
      <c r="O90" s="14" t="s">
        <v>24</v>
      </c>
      <c r="P90" s="23" t="s">
        <v>24</v>
      </c>
      <c r="Q90" s="14" t="s">
        <v>24</v>
      </c>
      <c r="R90" s="23">
        <v>1</v>
      </c>
      <c r="S90" s="168">
        <v>380440.94</v>
      </c>
      <c r="T90" s="12">
        <v>300</v>
      </c>
      <c r="U90" s="23">
        <v>0</v>
      </c>
      <c r="V90" s="23">
        <v>300</v>
      </c>
      <c r="W90" s="12">
        <v>1</v>
      </c>
      <c r="X90" s="12">
        <v>300</v>
      </c>
      <c r="Y90" s="12">
        <v>1</v>
      </c>
      <c r="Z90" s="12">
        <v>0</v>
      </c>
      <c r="AA90" s="14" t="s">
        <v>24</v>
      </c>
      <c r="AB90" s="14" t="s">
        <v>24</v>
      </c>
      <c r="AC90" s="14" t="s">
        <v>24</v>
      </c>
      <c r="AD90" s="12" t="s">
        <v>24</v>
      </c>
      <c r="AE90" s="14" t="s">
        <v>24</v>
      </c>
      <c r="AF90" s="14" t="s">
        <v>24</v>
      </c>
      <c r="AG90" s="14" t="s">
        <v>24</v>
      </c>
      <c r="AH90" s="14" t="s">
        <v>24</v>
      </c>
      <c r="AI90" s="14" t="s">
        <v>24</v>
      </c>
      <c r="AJ90" s="14" t="s">
        <v>24</v>
      </c>
      <c r="AK90" s="12" t="s">
        <v>24</v>
      </c>
      <c r="AL90" s="14" t="s">
        <v>24</v>
      </c>
      <c r="AM90" s="12" t="s">
        <v>24</v>
      </c>
      <c r="AN90" s="14" t="s">
        <v>24</v>
      </c>
      <c r="AO90" s="12" t="s">
        <v>24</v>
      </c>
      <c r="AP90" s="14" t="s">
        <v>24</v>
      </c>
      <c r="AQ90" s="14" t="s">
        <v>24</v>
      </c>
      <c r="AR90" s="14" t="s">
        <v>24</v>
      </c>
      <c r="AS90" s="14" t="s">
        <v>24</v>
      </c>
      <c r="AT90" s="14" t="s">
        <v>24</v>
      </c>
      <c r="AU90" s="14" t="s">
        <v>24</v>
      </c>
      <c r="AV90" s="14" t="s">
        <v>24</v>
      </c>
      <c r="AW90" s="14" t="s">
        <v>24</v>
      </c>
      <c r="AX90" s="13" t="s">
        <v>24</v>
      </c>
      <c r="AY90" s="13" t="s">
        <v>24</v>
      </c>
      <c r="AZ90" s="14" t="s">
        <v>24</v>
      </c>
    </row>
    <row r="91" spans="1:52">
      <c r="A91" s="72">
        <v>13073033</v>
      </c>
      <c r="B91" s="55">
        <v>5360</v>
      </c>
      <c r="C91" s="55" t="s">
        <v>114</v>
      </c>
      <c r="D91" s="12">
        <v>623</v>
      </c>
      <c r="E91" s="12" t="s">
        <v>24</v>
      </c>
      <c r="F91" s="14" t="s">
        <v>24</v>
      </c>
      <c r="G91" s="23" t="s">
        <v>24</v>
      </c>
      <c r="H91" s="14" t="s">
        <v>24</v>
      </c>
      <c r="I91" s="14" t="s">
        <v>24</v>
      </c>
      <c r="J91" s="23" t="s">
        <v>24</v>
      </c>
      <c r="K91" s="14" t="s">
        <v>24</v>
      </c>
      <c r="L91" s="23" t="s">
        <v>24</v>
      </c>
      <c r="M91" s="23" t="s">
        <v>24</v>
      </c>
      <c r="N91" s="23" t="s">
        <v>24</v>
      </c>
      <c r="O91" s="14" t="s">
        <v>24</v>
      </c>
      <c r="P91" s="23" t="s">
        <v>24</v>
      </c>
      <c r="Q91" s="14" t="s">
        <v>24</v>
      </c>
      <c r="R91" s="23">
        <v>1</v>
      </c>
      <c r="S91" s="168">
        <v>185457.4</v>
      </c>
      <c r="T91" s="12">
        <v>300</v>
      </c>
      <c r="U91" s="23">
        <v>0</v>
      </c>
      <c r="V91" s="23">
        <v>300</v>
      </c>
      <c r="W91" s="12">
        <v>1</v>
      </c>
      <c r="X91" s="12">
        <v>300</v>
      </c>
      <c r="Y91" s="12">
        <v>1</v>
      </c>
      <c r="Z91" s="12">
        <v>0</v>
      </c>
      <c r="AA91" s="14" t="s">
        <v>24</v>
      </c>
      <c r="AB91" s="14" t="s">
        <v>24</v>
      </c>
      <c r="AC91" s="14" t="s">
        <v>24</v>
      </c>
      <c r="AD91" s="12" t="s">
        <v>24</v>
      </c>
      <c r="AE91" s="14" t="s">
        <v>24</v>
      </c>
      <c r="AF91" s="14" t="s">
        <v>24</v>
      </c>
      <c r="AG91" s="14" t="s">
        <v>24</v>
      </c>
      <c r="AH91" s="14" t="s">
        <v>24</v>
      </c>
      <c r="AI91" s="14" t="s">
        <v>24</v>
      </c>
      <c r="AJ91" s="14" t="s">
        <v>24</v>
      </c>
      <c r="AK91" s="12" t="s">
        <v>24</v>
      </c>
      <c r="AL91" s="14" t="s">
        <v>24</v>
      </c>
      <c r="AM91" s="12" t="s">
        <v>24</v>
      </c>
      <c r="AN91" s="14" t="s">
        <v>24</v>
      </c>
      <c r="AO91" s="12" t="s">
        <v>24</v>
      </c>
      <c r="AP91" s="14" t="s">
        <v>24</v>
      </c>
      <c r="AQ91" s="14" t="s">
        <v>24</v>
      </c>
      <c r="AR91" s="14" t="s">
        <v>24</v>
      </c>
      <c r="AS91" s="14" t="s">
        <v>24</v>
      </c>
      <c r="AT91" s="14" t="s">
        <v>24</v>
      </c>
      <c r="AU91" s="14" t="s">
        <v>24</v>
      </c>
      <c r="AV91" s="14" t="s">
        <v>24</v>
      </c>
      <c r="AW91" s="14" t="s">
        <v>24</v>
      </c>
      <c r="AX91" s="13" t="s">
        <v>24</v>
      </c>
      <c r="AY91" s="13" t="s">
        <v>24</v>
      </c>
      <c r="AZ91" s="14" t="s">
        <v>24</v>
      </c>
    </row>
    <row r="92" spans="1:52">
      <c r="A92" s="72">
        <v>13073039</v>
      </c>
      <c r="B92" s="55">
        <v>5360</v>
      </c>
      <c r="C92" s="55" t="s">
        <v>115</v>
      </c>
      <c r="D92" s="12">
        <v>144</v>
      </c>
      <c r="E92" s="12" t="s">
        <v>24</v>
      </c>
      <c r="F92" s="14" t="s">
        <v>24</v>
      </c>
      <c r="G92" s="23" t="s">
        <v>24</v>
      </c>
      <c r="H92" s="14" t="s">
        <v>24</v>
      </c>
      <c r="I92" s="14" t="s">
        <v>24</v>
      </c>
      <c r="J92" s="23" t="s">
        <v>24</v>
      </c>
      <c r="K92" s="14" t="s">
        <v>24</v>
      </c>
      <c r="L92" s="23" t="s">
        <v>24</v>
      </c>
      <c r="M92" s="23" t="s">
        <v>24</v>
      </c>
      <c r="N92" s="23" t="s">
        <v>24</v>
      </c>
      <c r="O92" s="14" t="s">
        <v>24</v>
      </c>
      <c r="P92" s="23" t="s">
        <v>24</v>
      </c>
      <c r="Q92" s="14" t="s">
        <v>24</v>
      </c>
      <c r="R92" s="23">
        <v>1</v>
      </c>
      <c r="S92" s="168">
        <v>42925.42</v>
      </c>
      <c r="T92" s="12">
        <v>300</v>
      </c>
      <c r="U92" s="23">
        <v>0</v>
      </c>
      <c r="V92" s="23">
        <v>320</v>
      </c>
      <c r="W92" s="12">
        <v>1</v>
      </c>
      <c r="X92" s="12">
        <v>300</v>
      </c>
      <c r="Y92" s="12">
        <v>1</v>
      </c>
      <c r="Z92" s="12">
        <v>0</v>
      </c>
      <c r="AA92" s="14" t="s">
        <v>24</v>
      </c>
      <c r="AB92" s="14" t="s">
        <v>24</v>
      </c>
      <c r="AC92" s="14" t="s">
        <v>24</v>
      </c>
      <c r="AD92" s="12" t="s">
        <v>24</v>
      </c>
      <c r="AE92" s="14" t="s">
        <v>24</v>
      </c>
      <c r="AF92" s="14" t="s">
        <v>24</v>
      </c>
      <c r="AG92" s="14" t="s">
        <v>24</v>
      </c>
      <c r="AH92" s="14" t="s">
        <v>24</v>
      </c>
      <c r="AI92" s="14" t="s">
        <v>24</v>
      </c>
      <c r="AJ92" s="14" t="s">
        <v>24</v>
      </c>
      <c r="AK92" s="12" t="s">
        <v>24</v>
      </c>
      <c r="AL92" s="14" t="s">
        <v>24</v>
      </c>
      <c r="AM92" s="12" t="s">
        <v>24</v>
      </c>
      <c r="AN92" s="14" t="s">
        <v>24</v>
      </c>
      <c r="AO92" s="12" t="s">
        <v>24</v>
      </c>
      <c r="AP92" s="14" t="s">
        <v>24</v>
      </c>
      <c r="AQ92" s="14" t="s">
        <v>24</v>
      </c>
      <c r="AR92" s="14" t="s">
        <v>24</v>
      </c>
      <c r="AS92" s="14" t="s">
        <v>24</v>
      </c>
      <c r="AT92" s="14" t="s">
        <v>24</v>
      </c>
      <c r="AU92" s="14" t="s">
        <v>24</v>
      </c>
      <c r="AV92" s="14" t="s">
        <v>24</v>
      </c>
      <c r="AW92" s="14" t="s">
        <v>24</v>
      </c>
      <c r="AX92" s="13" t="s">
        <v>24</v>
      </c>
      <c r="AY92" s="13" t="s">
        <v>24</v>
      </c>
      <c r="AZ92" s="14" t="s">
        <v>24</v>
      </c>
    </row>
    <row r="93" spans="1:52">
      <c r="A93" s="72">
        <v>13073050</v>
      </c>
      <c r="B93" s="55">
        <v>5360</v>
      </c>
      <c r="C93" s="55" t="s">
        <v>116</v>
      </c>
      <c r="D93" s="12">
        <v>654</v>
      </c>
      <c r="E93" s="12" t="s">
        <v>24</v>
      </c>
      <c r="F93" s="14" t="s">
        <v>24</v>
      </c>
      <c r="G93" s="23" t="s">
        <v>24</v>
      </c>
      <c r="H93" s="14" t="s">
        <v>24</v>
      </c>
      <c r="I93" s="14" t="s">
        <v>24</v>
      </c>
      <c r="J93" s="23" t="s">
        <v>24</v>
      </c>
      <c r="K93" s="14" t="s">
        <v>24</v>
      </c>
      <c r="L93" s="23" t="s">
        <v>24</v>
      </c>
      <c r="M93" s="23" t="s">
        <v>24</v>
      </c>
      <c r="N93" s="23" t="s">
        <v>24</v>
      </c>
      <c r="O93" s="14" t="s">
        <v>24</v>
      </c>
      <c r="P93" s="23" t="s">
        <v>24</v>
      </c>
      <c r="Q93" s="14" t="s">
        <v>24</v>
      </c>
      <c r="R93" s="23">
        <v>1</v>
      </c>
      <c r="S93" s="168">
        <v>41161.660000000003</v>
      </c>
      <c r="T93" s="12">
        <v>300</v>
      </c>
      <c r="U93" s="23">
        <v>0</v>
      </c>
      <c r="V93" s="23">
        <v>300</v>
      </c>
      <c r="W93" s="12">
        <v>1</v>
      </c>
      <c r="X93" s="12">
        <v>300</v>
      </c>
      <c r="Y93" s="12">
        <v>1</v>
      </c>
      <c r="Z93" s="12">
        <v>0</v>
      </c>
      <c r="AA93" s="14" t="s">
        <v>24</v>
      </c>
      <c r="AB93" s="14" t="s">
        <v>24</v>
      </c>
      <c r="AC93" s="14" t="s">
        <v>24</v>
      </c>
      <c r="AD93" s="12" t="s">
        <v>24</v>
      </c>
      <c r="AE93" s="14" t="s">
        <v>24</v>
      </c>
      <c r="AF93" s="14" t="s">
        <v>24</v>
      </c>
      <c r="AG93" s="14" t="s">
        <v>24</v>
      </c>
      <c r="AH93" s="14" t="s">
        <v>24</v>
      </c>
      <c r="AI93" s="14" t="s">
        <v>24</v>
      </c>
      <c r="AJ93" s="14" t="s">
        <v>24</v>
      </c>
      <c r="AK93" s="12" t="s">
        <v>24</v>
      </c>
      <c r="AL93" s="14" t="s">
        <v>24</v>
      </c>
      <c r="AM93" s="12" t="s">
        <v>24</v>
      </c>
      <c r="AN93" s="14" t="s">
        <v>24</v>
      </c>
      <c r="AO93" s="12" t="s">
        <v>24</v>
      </c>
      <c r="AP93" s="14" t="s">
        <v>24</v>
      </c>
      <c r="AQ93" s="14" t="s">
        <v>24</v>
      </c>
      <c r="AR93" s="14" t="s">
        <v>24</v>
      </c>
      <c r="AS93" s="14" t="s">
        <v>24</v>
      </c>
      <c r="AT93" s="14" t="s">
        <v>24</v>
      </c>
      <c r="AU93" s="14" t="s">
        <v>24</v>
      </c>
      <c r="AV93" s="14" t="s">
        <v>24</v>
      </c>
      <c r="AW93" s="14" t="s">
        <v>24</v>
      </c>
      <c r="AX93" s="13" t="s">
        <v>24</v>
      </c>
      <c r="AY93" s="13" t="s">
        <v>24</v>
      </c>
      <c r="AZ93" s="14" t="s">
        <v>24</v>
      </c>
    </row>
    <row r="94" spans="1:52">
      <c r="A94" s="72">
        <v>13073093</v>
      </c>
      <c r="B94" s="55">
        <v>5360</v>
      </c>
      <c r="C94" s="55" t="s">
        <v>117</v>
      </c>
      <c r="D94" s="12">
        <v>2561</v>
      </c>
      <c r="E94" s="12" t="s">
        <v>24</v>
      </c>
      <c r="F94" s="14" t="s">
        <v>24</v>
      </c>
      <c r="G94" s="23" t="s">
        <v>24</v>
      </c>
      <c r="H94" s="14" t="s">
        <v>24</v>
      </c>
      <c r="I94" s="14" t="s">
        <v>24</v>
      </c>
      <c r="J94" s="23" t="s">
        <v>24</v>
      </c>
      <c r="K94" s="14" t="s">
        <v>24</v>
      </c>
      <c r="L94" s="23" t="s">
        <v>24</v>
      </c>
      <c r="M94" s="23" t="s">
        <v>24</v>
      </c>
      <c r="N94" s="23" t="s">
        <v>24</v>
      </c>
      <c r="O94" s="14" t="s">
        <v>24</v>
      </c>
      <c r="P94" s="23" t="s">
        <v>24</v>
      </c>
      <c r="Q94" s="14" t="s">
        <v>24</v>
      </c>
      <c r="R94" s="23">
        <v>1</v>
      </c>
      <c r="S94" s="168">
        <v>507929.33</v>
      </c>
      <c r="T94" s="12">
        <v>200</v>
      </c>
      <c r="U94" s="23">
        <v>1</v>
      </c>
      <c r="V94" s="23">
        <v>300</v>
      </c>
      <c r="W94" s="12">
        <v>1</v>
      </c>
      <c r="X94" s="12">
        <v>300</v>
      </c>
      <c r="Y94" s="12">
        <v>1</v>
      </c>
      <c r="Z94" s="12">
        <v>1</v>
      </c>
      <c r="AA94" s="14" t="s">
        <v>24</v>
      </c>
      <c r="AB94" s="14" t="s">
        <v>24</v>
      </c>
      <c r="AC94" s="14" t="s">
        <v>24</v>
      </c>
      <c r="AD94" s="12" t="s">
        <v>24</v>
      </c>
      <c r="AE94" s="14" t="s">
        <v>24</v>
      </c>
      <c r="AF94" s="14" t="s">
        <v>24</v>
      </c>
      <c r="AG94" s="14" t="s">
        <v>24</v>
      </c>
      <c r="AH94" s="14" t="s">
        <v>24</v>
      </c>
      <c r="AI94" s="14" t="s">
        <v>24</v>
      </c>
      <c r="AJ94" s="14" t="s">
        <v>24</v>
      </c>
      <c r="AK94" s="12" t="s">
        <v>24</v>
      </c>
      <c r="AL94" s="14" t="s">
        <v>24</v>
      </c>
      <c r="AM94" s="12" t="s">
        <v>24</v>
      </c>
      <c r="AN94" s="14" t="s">
        <v>24</v>
      </c>
      <c r="AO94" s="12" t="s">
        <v>24</v>
      </c>
      <c r="AP94" s="14" t="s">
        <v>24</v>
      </c>
      <c r="AQ94" s="14" t="s">
        <v>24</v>
      </c>
      <c r="AR94" s="14" t="s">
        <v>24</v>
      </c>
      <c r="AS94" s="14" t="s">
        <v>24</v>
      </c>
      <c r="AT94" s="14" t="s">
        <v>24</v>
      </c>
      <c r="AU94" s="14" t="s">
        <v>24</v>
      </c>
      <c r="AV94" s="14" t="s">
        <v>24</v>
      </c>
      <c r="AW94" s="14" t="s">
        <v>24</v>
      </c>
      <c r="AX94" s="13" t="s">
        <v>24</v>
      </c>
      <c r="AY94" s="13" t="s">
        <v>24</v>
      </c>
      <c r="AZ94" s="14" t="s">
        <v>24</v>
      </c>
    </row>
    <row r="95" spans="1:52">
      <c r="A95" s="72">
        <v>13073001</v>
      </c>
      <c r="B95" s="55">
        <v>5361</v>
      </c>
      <c r="C95" s="55" t="s">
        <v>118</v>
      </c>
      <c r="D95" s="12">
        <v>2042</v>
      </c>
      <c r="E95" s="12">
        <v>139900</v>
      </c>
      <c r="F95" s="14">
        <v>47320</v>
      </c>
      <c r="G95" s="23">
        <v>0</v>
      </c>
      <c r="H95" s="14"/>
      <c r="I95" s="14">
        <v>157105</v>
      </c>
      <c r="J95" s="23">
        <v>0</v>
      </c>
      <c r="K95" s="970">
        <v>-61439</v>
      </c>
      <c r="L95" s="973">
        <v>2012</v>
      </c>
      <c r="M95" s="23">
        <v>0</v>
      </c>
      <c r="N95" s="23">
        <v>0</v>
      </c>
      <c r="O95" s="14">
        <v>0</v>
      </c>
      <c r="P95" s="23">
        <v>0</v>
      </c>
      <c r="Q95" s="14">
        <v>0</v>
      </c>
      <c r="R95" s="23">
        <v>1</v>
      </c>
      <c r="S95" s="14">
        <v>7831078</v>
      </c>
      <c r="T95" s="12">
        <v>250</v>
      </c>
      <c r="U95" s="23">
        <v>1</v>
      </c>
      <c r="V95" s="23">
        <v>300</v>
      </c>
      <c r="W95" s="12">
        <v>1</v>
      </c>
      <c r="X95" s="12">
        <v>300</v>
      </c>
      <c r="Y95" s="12">
        <v>1</v>
      </c>
      <c r="Z95" s="12">
        <v>1</v>
      </c>
      <c r="AA95" s="15">
        <v>3023771</v>
      </c>
      <c r="AB95" s="14">
        <v>1480.79</v>
      </c>
      <c r="AC95" s="14" t="s">
        <v>82</v>
      </c>
      <c r="AD95" s="2" t="s">
        <v>28</v>
      </c>
      <c r="AE95" s="14" t="s">
        <v>28</v>
      </c>
      <c r="AF95" s="14">
        <v>4647241</v>
      </c>
      <c r="AG95" s="14" t="s">
        <v>173</v>
      </c>
      <c r="AH95" s="14" t="s">
        <v>174</v>
      </c>
      <c r="AI95" s="14">
        <v>47320</v>
      </c>
      <c r="AJ95" s="14">
        <v>-53662</v>
      </c>
      <c r="AK95" s="12">
        <v>5700</v>
      </c>
      <c r="AL95" s="14">
        <v>5617</v>
      </c>
      <c r="AM95" s="12">
        <v>0</v>
      </c>
      <c r="AN95" s="14">
        <v>0</v>
      </c>
      <c r="AO95" s="12">
        <v>0</v>
      </c>
      <c r="AP95" s="15">
        <v>0</v>
      </c>
      <c r="AQ95" s="14">
        <v>1109251</v>
      </c>
      <c r="AR95" s="14">
        <v>1069134</v>
      </c>
      <c r="AS95" s="14">
        <v>-40117</v>
      </c>
      <c r="AT95" s="14">
        <v>275843</v>
      </c>
      <c r="AU95" s="14">
        <v>1344977</v>
      </c>
      <c r="AV95" s="11">
        <v>677958</v>
      </c>
      <c r="AW95" s="11">
        <v>667019</v>
      </c>
      <c r="AX95" s="17">
        <v>0.6341</v>
      </c>
      <c r="AY95" s="17">
        <v>0.50409999999999999</v>
      </c>
      <c r="AZ95" s="11">
        <v>190900</v>
      </c>
    </row>
    <row r="96" spans="1:52">
      <c r="A96" s="72">
        <v>13073075</v>
      </c>
      <c r="B96" s="55">
        <v>5361</v>
      </c>
      <c r="C96" s="55" t="s">
        <v>119</v>
      </c>
      <c r="D96" s="12">
        <v>15893</v>
      </c>
      <c r="E96" s="12">
        <v>2873500</v>
      </c>
      <c r="F96" s="14">
        <v>4350537</v>
      </c>
      <c r="G96" s="23">
        <v>1</v>
      </c>
      <c r="H96" s="14">
        <v>3726248</v>
      </c>
      <c r="I96" s="14" t="s">
        <v>24</v>
      </c>
      <c r="J96" s="23">
        <v>1</v>
      </c>
      <c r="K96" s="971">
        <v>6332258</v>
      </c>
      <c r="L96" s="974"/>
      <c r="M96" s="23">
        <v>0</v>
      </c>
      <c r="N96" s="23">
        <v>0</v>
      </c>
      <c r="O96" s="14">
        <v>0</v>
      </c>
      <c r="P96" s="23">
        <v>0</v>
      </c>
      <c r="Q96" s="14">
        <v>0</v>
      </c>
      <c r="R96" s="23" t="s">
        <v>24</v>
      </c>
      <c r="S96" s="23" t="s">
        <v>24</v>
      </c>
      <c r="T96" s="12">
        <v>340</v>
      </c>
      <c r="U96" s="23">
        <v>0</v>
      </c>
      <c r="V96" s="23">
        <v>340</v>
      </c>
      <c r="W96" s="12">
        <v>0</v>
      </c>
      <c r="X96" s="12">
        <v>320</v>
      </c>
      <c r="Y96" s="12">
        <v>0</v>
      </c>
      <c r="Z96" s="12">
        <v>0</v>
      </c>
      <c r="AA96" s="15">
        <v>13214363</v>
      </c>
      <c r="AB96" s="14">
        <v>831.46</v>
      </c>
      <c r="AC96" s="14" t="s">
        <v>82</v>
      </c>
      <c r="AD96" s="2" t="s">
        <v>28</v>
      </c>
      <c r="AE96" s="14" t="s">
        <v>28</v>
      </c>
      <c r="AF96" s="14">
        <v>93256235</v>
      </c>
      <c r="AG96" s="14" t="s">
        <v>175</v>
      </c>
      <c r="AH96" s="14" t="s">
        <v>176</v>
      </c>
      <c r="AI96" s="14">
        <v>4350537</v>
      </c>
      <c r="AJ96" s="14">
        <v>8129060</v>
      </c>
      <c r="AK96" s="12">
        <v>34000</v>
      </c>
      <c r="AL96" s="14">
        <v>32914</v>
      </c>
      <c r="AM96" s="12">
        <v>0</v>
      </c>
      <c r="AN96" s="14">
        <v>0</v>
      </c>
      <c r="AO96" s="12">
        <v>0</v>
      </c>
      <c r="AP96" s="15">
        <v>0</v>
      </c>
      <c r="AQ96" s="14">
        <v>5822084</v>
      </c>
      <c r="AR96" s="14">
        <v>6424625</v>
      </c>
      <c r="AS96" s="14">
        <v>602541</v>
      </c>
      <c r="AT96" s="14">
        <v>3843033</v>
      </c>
      <c r="AU96" s="14">
        <v>10267658</v>
      </c>
      <c r="AV96" s="11">
        <v>4371029</v>
      </c>
      <c r="AW96" s="11">
        <v>5896629</v>
      </c>
      <c r="AX96" s="17">
        <v>0.6804</v>
      </c>
      <c r="AY96" s="17">
        <v>0.42570000000000002</v>
      </c>
      <c r="AZ96" s="11">
        <v>1487685</v>
      </c>
    </row>
    <row r="97" spans="1:52">
      <c r="A97" s="72">
        <v>13073082</v>
      </c>
      <c r="B97" s="55">
        <v>5361</v>
      </c>
      <c r="C97" s="55" t="s">
        <v>120</v>
      </c>
      <c r="D97" s="12">
        <v>297</v>
      </c>
      <c r="E97" s="12">
        <v>60300</v>
      </c>
      <c r="F97" s="14">
        <v>65747</v>
      </c>
      <c r="G97" s="23">
        <v>1</v>
      </c>
      <c r="H97" s="14">
        <v>23778</v>
      </c>
      <c r="I97" s="14" t="s">
        <v>24</v>
      </c>
      <c r="J97" s="23">
        <v>1</v>
      </c>
      <c r="K97" s="971">
        <v>37057</v>
      </c>
      <c r="L97" s="974"/>
      <c r="M97" s="23">
        <v>0</v>
      </c>
      <c r="N97" s="23">
        <v>0</v>
      </c>
      <c r="O97" s="14">
        <v>0</v>
      </c>
      <c r="P97" s="23">
        <v>0</v>
      </c>
      <c r="Q97" s="14">
        <v>0</v>
      </c>
      <c r="R97" s="23" t="s">
        <v>24</v>
      </c>
      <c r="S97" s="23" t="s">
        <v>24</v>
      </c>
      <c r="T97" s="12">
        <v>400</v>
      </c>
      <c r="U97" s="23">
        <v>0</v>
      </c>
      <c r="V97" s="23">
        <v>300</v>
      </c>
      <c r="W97" s="12">
        <v>1</v>
      </c>
      <c r="X97" s="12">
        <v>250</v>
      </c>
      <c r="Y97" s="12">
        <v>1</v>
      </c>
      <c r="Z97" s="12">
        <v>0</v>
      </c>
      <c r="AA97" s="15">
        <v>483429</v>
      </c>
      <c r="AB97" s="14">
        <v>1627.71</v>
      </c>
      <c r="AC97" s="14" t="s">
        <v>82</v>
      </c>
      <c r="AD97" s="2" t="s">
        <v>28</v>
      </c>
      <c r="AE97" s="14" t="s">
        <v>28</v>
      </c>
      <c r="AF97" s="14">
        <v>1000106</v>
      </c>
      <c r="AG97" s="14" t="s">
        <v>177</v>
      </c>
      <c r="AH97" s="14" t="s">
        <v>178</v>
      </c>
      <c r="AI97" s="14">
        <v>65747</v>
      </c>
      <c r="AJ97" s="14">
        <v>41483</v>
      </c>
      <c r="AK97" s="12">
        <v>900</v>
      </c>
      <c r="AL97" s="14">
        <v>927</v>
      </c>
      <c r="AM97" s="12">
        <v>0</v>
      </c>
      <c r="AN97" s="14">
        <v>0</v>
      </c>
      <c r="AO97" s="12">
        <v>0</v>
      </c>
      <c r="AP97" s="15">
        <v>0</v>
      </c>
      <c r="AQ97" s="14">
        <v>132409</v>
      </c>
      <c r="AR97" s="14">
        <v>188563</v>
      </c>
      <c r="AS97" s="14">
        <v>56154</v>
      </c>
      <c r="AT97" s="14">
        <v>62359</v>
      </c>
      <c r="AU97" s="14">
        <v>250922</v>
      </c>
      <c r="AV97" s="11">
        <v>90634</v>
      </c>
      <c r="AW97" s="11">
        <v>160288</v>
      </c>
      <c r="AX97" s="17">
        <v>0.48070000000000002</v>
      </c>
      <c r="AY97" s="17">
        <v>0.36120000000000002</v>
      </c>
      <c r="AZ97" s="11">
        <v>28756</v>
      </c>
    </row>
    <row r="98" spans="1:52">
      <c r="A98" s="72">
        <v>13073085</v>
      </c>
      <c r="B98" s="55">
        <v>5361</v>
      </c>
      <c r="C98" s="55" t="s">
        <v>440</v>
      </c>
      <c r="D98" s="12">
        <v>785</v>
      </c>
      <c r="E98" s="12">
        <v>47600</v>
      </c>
      <c r="F98" s="14">
        <v>5337</v>
      </c>
      <c r="G98" s="23">
        <v>0</v>
      </c>
      <c r="H98" s="14" t="s">
        <v>24</v>
      </c>
      <c r="I98" s="14">
        <v>88287</v>
      </c>
      <c r="J98" s="23">
        <v>0</v>
      </c>
      <c r="K98" s="972">
        <v>-330908</v>
      </c>
      <c r="L98" s="975">
        <v>2011</v>
      </c>
      <c r="M98" s="23">
        <v>1</v>
      </c>
      <c r="N98" s="23">
        <v>0</v>
      </c>
      <c r="O98" s="14">
        <v>0</v>
      </c>
      <c r="P98" s="23">
        <v>0</v>
      </c>
      <c r="Q98" s="14">
        <v>0</v>
      </c>
      <c r="R98" s="23" t="s">
        <v>24</v>
      </c>
      <c r="S98" s="23" t="s">
        <v>24</v>
      </c>
      <c r="T98" s="12">
        <v>360</v>
      </c>
      <c r="U98" s="23">
        <v>0</v>
      </c>
      <c r="V98" s="23">
        <v>315</v>
      </c>
      <c r="W98" s="12">
        <v>1</v>
      </c>
      <c r="X98" s="12">
        <v>320</v>
      </c>
      <c r="Y98" s="12">
        <v>0</v>
      </c>
      <c r="Z98" s="12">
        <v>0</v>
      </c>
      <c r="AA98" s="15">
        <v>2185446</v>
      </c>
      <c r="AB98" s="14">
        <v>2784.01</v>
      </c>
      <c r="AC98" s="14" t="s">
        <v>179</v>
      </c>
      <c r="AD98" s="2" t="s">
        <v>28</v>
      </c>
      <c r="AE98" s="14" t="s">
        <v>32</v>
      </c>
      <c r="AF98" s="14">
        <v>835109</v>
      </c>
      <c r="AG98" s="14" t="s">
        <v>175</v>
      </c>
      <c r="AH98" s="14" t="s">
        <v>180</v>
      </c>
      <c r="AI98" s="14">
        <v>5337</v>
      </c>
      <c r="AJ98" s="14">
        <v>-246732</v>
      </c>
      <c r="AK98" s="12">
        <v>2600</v>
      </c>
      <c r="AL98" s="14">
        <v>2775</v>
      </c>
      <c r="AM98" s="12">
        <v>0</v>
      </c>
      <c r="AN98" s="14">
        <v>0</v>
      </c>
      <c r="AO98" s="12">
        <v>0</v>
      </c>
      <c r="AP98" s="15">
        <v>0</v>
      </c>
      <c r="AQ98" s="14">
        <v>237597</v>
      </c>
      <c r="AR98" s="14">
        <v>263270</v>
      </c>
      <c r="AS98" s="14">
        <v>25673</v>
      </c>
      <c r="AT98" s="14">
        <v>216983</v>
      </c>
      <c r="AU98" s="14">
        <v>480253</v>
      </c>
      <c r="AV98" s="11">
        <v>204194</v>
      </c>
      <c r="AW98" s="11">
        <v>276059</v>
      </c>
      <c r="AX98" s="17">
        <v>0.77559999999999996</v>
      </c>
      <c r="AY98" s="17">
        <v>0.42520000000000002</v>
      </c>
      <c r="AZ98" s="11">
        <v>72909</v>
      </c>
    </row>
    <row r="99" spans="1:52">
      <c r="A99" s="72">
        <v>13073003</v>
      </c>
      <c r="B99" s="55">
        <v>5362</v>
      </c>
      <c r="C99" s="55" t="s">
        <v>122</v>
      </c>
      <c r="D99" s="12">
        <v>1215</v>
      </c>
      <c r="E99" s="12" t="s">
        <v>181</v>
      </c>
      <c r="F99" s="14">
        <v>-106926.41</v>
      </c>
      <c r="G99" s="23">
        <v>0</v>
      </c>
      <c r="H99" s="14">
        <v>0</v>
      </c>
      <c r="I99" s="14">
        <v>203507.83</v>
      </c>
      <c r="J99" s="23">
        <v>1</v>
      </c>
      <c r="K99" s="14">
        <v>912806.84</v>
      </c>
      <c r="L99" s="23" t="s">
        <v>24</v>
      </c>
      <c r="M99" s="395">
        <v>0</v>
      </c>
      <c r="N99" s="23">
        <v>0</v>
      </c>
      <c r="O99" s="14">
        <v>0</v>
      </c>
      <c r="P99" s="23">
        <v>0</v>
      </c>
      <c r="Q99" s="14">
        <v>0</v>
      </c>
      <c r="R99" s="23">
        <v>1</v>
      </c>
      <c r="S99" s="14">
        <v>736852.86</v>
      </c>
      <c r="T99" s="12">
        <v>400</v>
      </c>
      <c r="U99" s="23">
        <v>0</v>
      </c>
      <c r="V99" s="23">
        <v>420</v>
      </c>
      <c r="W99" s="12">
        <v>0</v>
      </c>
      <c r="X99" s="12">
        <v>300</v>
      </c>
      <c r="Y99" s="12">
        <v>1</v>
      </c>
      <c r="Z99" s="12">
        <v>0</v>
      </c>
      <c r="AA99" s="15">
        <v>1301338.82</v>
      </c>
      <c r="AB99" s="14">
        <v>1071.0607572016461</v>
      </c>
      <c r="AC99" s="14" t="s">
        <v>28</v>
      </c>
      <c r="AD99" s="2" t="s">
        <v>28</v>
      </c>
      <c r="AE99" s="14" t="s">
        <v>28</v>
      </c>
      <c r="AF99" s="14">
        <v>2837984.74</v>
      </c>
      <c r="AG99" s="14">
        <v>-266195.37</v>
      </c>
      <c r="AH99" s="14" t="s">
        <v>24</v>
      </c>
      <c r="AI99" s="368">
        <v>-106926.41</v>
      </c>
      <c r="AJ99" s="14">
        <v>736852.86</v>
      </c>
      <c r="AK99" s="12">
        <v>0</v>
      </c>
      <c r="AL99" s="14">
        <v>4412.4799999999996</v>
      </c>
      <c r="AM99" s="12">
        <v>0</v>
      </c>
      <c r="AN99" s="14">
        <v>0</v>
      </c>
      <c r="AO99" s="12">
        <v>0</v>
      </c>
      <c r="AP99" s="15">
        <v>0</v>
      </c>
      <c r="AQ99" s="14">
        <v>538771.56999999995</v>
      </c>
      <c r="AR99" s="14">
        <v>565047.14</v>
      </c>
      <c r="AS99" s="14">
        <v>26275.570000000065</v>
      </c>
      <c r="AT99" s="14">
        <v>231950</v>
      </c>
      <c r="AU99" s="14">
        <v>796997.14</v>
      </c>
      <c r="AV99" s="14">
        <v>378909.73</v>
      </c>
      <c r="AW99" s="14">
        <v>418087.41000000003</v>
      </c>
      <c r="AX99" s="88">
        <v>0.67059999999999997</v>
      </c>
      <c r="AY99" s="88">
        <v>0.47539999999999999</v>
      </c>
      <c r="AZ99" s="368">
        <v>216146.95</v>
      </c>
    </row>
    <row r="100" spans="1:52">
      <c r="A100" s="72">
        <v>13073021</v>
      </c>
      <c r="B100" s="55">
        <v>5362</v>
      </c>
      <c r="C100" s="55" t="s">
        <v>123</v>
      </c>
      <c r="D100" s="12">
        <v>798</v>
      </c>
      <c r="E100" s="12" t="s">
        <v>181</v>
      </c>
      <c r="F100" s="14">
        <v>-50802.55</v>
      </c>
      <c r="G100" s="23">
        <v>0</v>
      </c>
      <c r="H100" s="14">
        <v>0</v>
      </c>
      <c r="I100" s="14">
        <v>153095.76</v>
      </c>
      <c r="J100" s="23">
        <v>0</v>
      </c>
      <c r="K100" s="14">
        <v>-222570.73</v>
      </c>
      <c r="L100" s="23" t="s">
        <v>24</v>
      </c>
      <c r="M100" s="395">
        <v>1</v>
      </c>
      <c r="N100" s="23">
        <v>0</v>
      </c>
      <c r="O100" s="14">
        <v>0</v>
      </c>
      <c r="P100" s="23">
        <v>1</v>
      </c>
      <c r="Q100" s="14">
        <v>61219.76</v>
      </c>
      <c r="R100" s="23">
        <v>0</v>
      </c>
      <c r="S100" s="14">
        <v>0</v>
      </c>
      <c r="T100" s="12">
        <v>400</v>
      </c>
      <c r="U100" s="23">
        <v>0</v>
      </c>
      <c r="V100" s="23">
        <v>350</v>
      </c>
      <c r="W100" s="12">
        <v>0</v>
      </c>
      <c r="X100" s="12">
        <v>300</v>
      </c>
      <c r="Y100" s="12">
        <v>1</v>
      </c>
      <c r="Z100" s="12">
        <v>0</v>
      </c>
      <c r="AA100" s="15">
        <v>2214644.6800000002</v>
      </c>
      <c r="AB100" s="14">
        <v>2775.2439598997494</v>
      </c>
      <c r="AC100" s="14" t="s">
        <v>28</v>
      </c>
      <c r="AD100" s="2" t="s">
        <v>28</v>
      </c>
      <c r="AE100" s="14" t="s">
        <v>28</v>
      </c>
      <c r="AF100" s="14">
        <v>-335040.21000000002</v>
      </c>
      <c r="AG100" s="14">
        <v>-154430.07999999999</v>
      </c>
      <c r="AH100" s="14" t="s">
        <v>24</v>
      </c>
      <c r="AI100" s="368">
        <v>-50802.55</v>
      </c>
      <c r="AJ100" s="14">
        <v>-61219.76</v>
      </c>
      <c r="AK100" s="12">
        <v>0</v>
      </c>
      <c r="AL100" s="14">
        <v>2183.33</v>
      </c>
      <c r="AM100" s="12">
        <v>0</v>
      </c>
      <c r="AN100" s="14">
        <v>0</v>
      </c>
      <c r="AO100" s="12">
        <v>0</v>
      </c>
      <c r="AP100" s="15">
        <v>0</v>
      </c>
      <c r="AQ100" s="14">
        <v>186208.99</v>
      </c>
      <c r="AR100" s="14">
        <v>205755.24</v>
      </c>
      <c r="AS100" s="14">
        <v>19546.25</v>
      </c>
      <c r="AT100" s="14">
        <v>269520.49</v>
      </c>
      <c r="AU100" s="14">
        <v>475275.73</v>
      </c>
      <c r="AV100" s="14">
        <v>203922.55</v>
      </c>
      <c r="AW100" s="14">
        <v>271353.18</v>
      </c>
      <c r="AX100" s="88">
        <v>0.99109999999999998</v>
      </c>
      <c r="AY100" s="88">
        <v>0.42909999999999998</v>
      </c>
      <c r="AZ100" s="368">
        <v>116326.49</v>
      </c>
    </row>
    <row r="101" spans="1:52">
      <c r="A101" s="72">
        <v>13073028</v>
      </c>
      <c r="B101" s="55">
        <v>5362</v>
      </c>
      <c r="C101" s="55" t="s">
        <v>124</v>
      </c>
      <c r="D101" s="12">
        <v>1413</v>
      </c>
      <c r="E101" s="12">
        <v>100</v>
      </c>
      <c r="F101" s="14">
        <v>131231.07</v>
      </c>
      <c r="G101" s="23">
        <v>1</v>
      </c>
      <c r="H101" s="14">
        <v>208184.28</v>
      </c>
      <c r="I101" s="14">
        <v>0</v>
      </c>
      <c r="J101" s="23">
        <v>1</v>
      </c>
      <c r="K101" s="14" t="s">
        <v>24</v>
      </c>
      <c r="L101" s="23" t="s">
        <v>24</v>
      </c>
      <c r="M101" s="23">
        <v>0</v>
      </c>
      <c r="N101" s="23">
        <v>1</v>
      </c>
      <c r="O101" s="14">
        <v>3962315.99</v>
      </c>
      <c r="P101" s="23">
        <v>0</v>
      </c>
      <c r="Q101" s="14">
        <v>0</v>
      </c>
      <c r="R101" s="23">
        <v>1</v>
      </c>
      <c r="S101" s="14">
        <v>353615.76</v>
      </c>
      <c r="T101" s="12">
        <v>500</v>
      </c>
      <c r="U101" s="23">
        <v>0</v>
      </c>
      <c r="V101" s="23">
        <v>520</v>
      </c>
      <c r="W101" s="12">
        <v>0</v>
      </c>
      <c r="X101" s="12">
        <v>300</v>
      </c>
      <c r="Y101" s="12">
        <v>1</v>
      </c>
      <c r="Z101" s="12">
        <v>0</v>
      </c>
      <c r="AA101" s="15">
        <v>384218.11</v>
      </c>
      <c r="AB101" s="14">
        <v>271.91656758669495</v>
      </c>
      <c r="AC101" s="14" t="s">
        <v>28</v>
      </c>
      <c r="AD101" s="2" t="s">
        <v>28</v>
      </c>
      <c r="AE101" s="14" t="s">
        <v>28</v>
      </c>
      <c r="AF101" s="14">
        <v>3962315.99</v>
      </c>
      <c r="AG101" s="14">
        <v>30554.400000000001</v>
      </c>
      <c r="AH101" s="14" t="s">
        <v>24</v>
      </c>
      <c r="AI101" s="14">
        <v>131231.07</v>
      </c>
      <c r="AJ101" s="14">
        <v>353615.76</v>
      </c>
      <c r="AK101" s="12">
        <v>3800</v>
      </c>
      <c r="AL101" s="14">
        <v>4196</v>
      </c>
      <c r="AM101" s="12">
        <v>0</v>
      </c>
      <c r="AN101" s="14">
        <v>0</v>
      </c>
      <c r="AO101" s="12">
        <v>0</v>
      </c>
      <c r="AP101" s="15">
        <v>0</v>
      </c>
      <c r="AQ101" s="14">
        <v>361467.5</v>
      </c>
      <c r="AR101" s="14">
        <v>269837.33</v>
      </c>
      <c r="AS101" s="14">
        <v>-91630.169999999984</v>
      </c>
      <c r="AT101" s="14">
        <v>358277.62</v>
      </c>
      <c r="AU101" s="14">
        <v>628114.94999999995</v>
      </c>
      <c r="AV101" s="14">
        <v>351421.56</v>
      </c>
      <c r="AW101" s="14">
        <v>276693.38999999996</v>
      </c>
      <c r="AX101" s="14">
        <v>130.23459726643455</v>
      </c>
      <c r="AY101" s="14">
        <v>55.948606222475682</v>
      </c>
      <c r="AZ101" s="14">
        <v>200466.48</v>
      </c>
    </row>
    <row r="102" spans="1:52">
      <c r="A102" s="72">
        <v>13073040</v>
      </c>
      <c r="B102" s="55">
        <v>5362</v>
      </c>
      <c r="C102" s="55" t="s">
        <v>125</v>
      </c>
      <c r="D102" s="12">
        <v>980</v>
      </c>
      <c r="E102" s="12">
        <v>-58400</v>
      </c>
      <c r="F102" s="14">
        <v>-8910.9699999999993</v>
      </c>
      <c r="G102" s="23">
        <v>0</v>
      </c>
      <c r="H102" s="14">
        <v>274847.49</v>
      </c>
      <c r="I102" s="14">
        <v>0</v>
      </c>
      <c r="J102" s="23">
        <v>1</v>
      </c>
      <c r="K102" s="14" t="s">
        <v>24</v>
      </c>
      <c r="L102" s="23" t="s">
        <v>24</v>
      </c>
      <c r="M102" s="23">
        <v>0</v>
      </c>
      <c r="N102" s="23">
        <v>1</v>
      </c>
      <c r="O102" s="14">
        <v>9853214.8599999994</v>
      </c>
      <c r="P102" s="23">
        <v>0</v>
      </c>
      <c r="Q102" s="14">
        <v>0</v>
      </c>
      <c r="R102" s="23">
        <v>1</v>
      </c>
      <c r="S102" s="14">
        <v>699453.64</v>
      </c>
      <c r="T102" s="12">
        <v>355</v>
      </c>
      <c r="U102" s="23">
        <v>0</v>
      </c>
      <c r="V102" s="23">
        <v>355</v>
      </c>
      <c r="W102" s="12">
        <v>0</v>
      </c>
      <c r="X102" s="12">
        <v>250</v>
      </c>
      <c r="Y102" s="12">
        <v>1</v>
      </c>
      <c r="Z102" s="12">
        <v>0</v>
      </c>
      <c r="AA102" s="15">
        <v>3566847.92</v>
      </c>
      <c r="AB102" s="14">
        <v>3639.6407346938777</v>
      </c>
      <c r="AC102" s="14" t="s">
        <v>28</v>
      </c>
      <c r="AD102" s="2" t="s">
        <v>28</v>
      </c>
      <c r="AE102" s="14" t="s">
        <v>28</v>
      </c>
      <c r="AF102" s="14">
        <v>10003214.859999999</v>
      </c>
      <c r="AG102" s="14">
        <v>0</v>
      </c>
      <c r="AH102" s="14">
        <v>0</v>
      </c>
      <c r="AI102" s="14">
        <v>-8910.9699999999993</v>
      </c>
      <c r="AJ102" s="14">
        <v>699453.64</v>
      </c>
      <c r="AK102" s="12">
        <v>2000</v>
      </c>
      <c r="AL102" s="14">
        <v>1930.51</v>
      </c>
      <c r="AM102" s="12">
        <v>0</v>
      </c>
      <c r="AN102" s="14">
        <v>0</v>
      </c>
      <c r="AO102" s="12">
        <v>46000</v>
      </c>
      <c r="AP102" s="15">
        <v>46606.45</v>
      </c>
      <c r="AQ102" s="14">
        <v>905903.45</v>
      </c>
      <c r="AR102" s="14">
        <v>608487.49</v>
      </c>
      <c r="AS102" s="14">
        <v>-297415.95999999996</v>
      </c>
      <c r="AT102" s="14">
        <v>0</v>
      </c>
      <c r="AU102" s="14">
        <v>608487.49</v>
      </c>
      <c r="AV102" s="14">
        <v>429936.19</v>
      </c>
      <c r="AW102" s="14">
        <v>178551.3</v>
      </c>
      <c r="AX102" s="14">
        <v>70.656537244504406</v>
      </c>
      <c r="AY102" s="14">
        <v>70.66</v>
      </c>
      <c r="AZ102" s="14">
        <v>245254.71</v>
      </c>
    </row>
    <row r="103" spans="1:52">
      <c r="A103" s="72">
        <v>13073045</v>
      </c>
      <c r="B103" s="55">
        <v>5362</v>
      </c>
      <c r="C103" s="55" t="s">
        <v>126</v>
      </c>
      <c r="D103" s="12">
        <v>393</v>
      </c>
      <c r="E103" s="12">
        <v>-128800</v>
      </c>
      <c r="F103" s="14">
        <v>-27916.959999999999</v>
      </c>
      <c r="G103" s="23">
        <v>1</v>
      </c>
      <c r="H103" s="14">
        <v>-22896.73</v>
      </c>
      <c r="I103" s="14">
        <v>22846.73</v>
      </c>
      <c r="J103" s="23">
        <v>1</v>
      </c>
      <c r="K103" s="14" t="s">
        <v>24</v>
      </c>
      <c r="L103" s="23" t="s">
        <v>24</v>
      </c>
      <c r="M103" s="23">
        <v>0</v>
      </c>
      <c r="N103" s="23">
        <v>1</v>
      </c>
      <c r="O103" s="14">
        <v>1167346.67</v>
      </c>
      <c r="P103" s="23">
        <v>0</v>
      </c>
      <c r="Q103" s="14">
        <v>0</v>
      </c>
      <c r="R103" s="23">
        <v>1</v>
      </c>
      <c r="S103" s="14">
        <v>148967.49</v>
      </c>
      <c r="T103" s="12">
        <v>300</v>
      </c>
      <c r="U103" s="23">
        <v>0</v>
      </c>
      <c r="V103" s="23">
        <v>300</v>
      </c>
      <c r="W103" s="12">
        <v>1</v>
      </c>
      <c r="X103" s="12">
        <v>300</v>
      </c>
      <c r="Y103" s="12">
        <v>1</v>
      </c>
      <c r="Z103" s="12">
        <v>0</v>
      </c>
      <c r="AA103" s="15">
        <v>60119.519999999997</v>
      </c>
      <c r="AB103" s="14">
        <v>152.97587786259541</v>
      </c>
      <c r="AC103" s="14" t="s">
        <v>28</v>
      </c>
      <c r="AD103" s="2" t="s">
        <v>28</v>
      </c>
      <c r="AE103" s="14" t="s">
        <v>28</v>
      </c>
      <c r="AF103" s="14">
        <v>1146684.23</v>
      </c>
      <c r="AG103" s="14">
        <v>-20662.439999999999</v>
      </c>
      <c r="AH103" s="14">
        <v>0</v>
      </c>
      <c r="AI103" s="14">
        <v>-27916.959999999999</v>
      </c>
      <c r="AJ103" s="14">
        <v>148967.49</v>
      </c>
      <c r="AK103" s="12">
        <v>1700</v>
      </c>
      <c r="AL103" s="14">
        <v>1536.25</v>
      </c>
      <c r="AM103" s="12">
        <v>0</v>
      </c>
      <c r="AN103" s="14">
        <v>0</v>
      </c>
      <c r="AO103" s="12">
        <v>0</v>
      </c>
      <c r="AP103" s="15">
        <v>0</v>
      </c>
      <c r="AQ103" s="14">
        <v>158393.20000000001</v>
      </c>
      <c r="AR103" s="14">
        <v>109895.54</v>
      </c>
      <c r="AS103" s="14">
        <v>-48497.660000000018</v>
      </c>
      <c r="AT103" s="14">
        <v>93640.960000000006</v>
      </c>
      <c r="AU103" s="14">
        <v>203536.5</v>
      </c>
      <c r="AV103" s="14">
        <v>122220.81</v>
      </c>
      <c r="AW103" s="14">
        <v>81315.69</v>
      </c>
      <c r="AX103" s="14">
        <v>111.21544150017371</v>
      </c>
      <c r="AY103" s="14">
        <v>60.04859570642121</v>
      </c>
      <c r="AZ103" s="14">
        <v>69720.179999999993</v>
      </c>
    </row>
    <row r="104" spans="1:52">
      <c r="A104" s="72">
        <v>13073059</v>
      </c>
      <c r="B104" s="55">
        <v>5362</v>
      </c>
      <c r="C104" s="55" t="s">
        <v>127</v>
      </c>
      <c r="D104" s="12">
        <v>339</v>
      </c>
      <c r="E104" s="12">
        <v>-25400</v>
      </c>
      <c r="F104" s="14">
        <v>44254.14</v>
      </c>
      <c r="G104" s="23">
        <v>1</v>
      </c>
      <c r="H104" s="14">
        <v>32070.7</v>
      </c>
      <c r="I104" s="14">
        <v>0</v>
      </c>
      <c r="J104" s="23">
        <v>1</v>
      </c>
      <c r="K104" s="14">
        <v>258269.85</v>
      </c>
      <c r="L104" s="23" t="s">
        <v>24</v>
      </c>
      <c r="M104" s="23" t="s">
        <v>24</v>
      </c>
      <c r="N104" s="23">
        <v>0</v>
      </c>
      <c r="O104" s="14">
        <v>0</v>
      </c>
      <c r="P104" s="23">
        <v>0</v>
      </c>
      <c r="Q104" s="14">
        <v>0</v>
      </c>
      <c r="R104" s="23">
        <v>1</v>
      </c>
      <c r="S104" s="14">
        <v>144737.21</v>
      </c>
      <c r="T104" s="12">
        <v>500</v>
      </c>
      <c r="U104" s="23">
        <v>0</v>
      </c>
      <c r="V104" s="23">
        <v>500</v>
      </c>
      <c r="W104" s="12">
        <v>0</v>
      </c>
      <c r="X104" s="12">
        <v>300</v>
      </c>
      <c r="Y104" s="12">
        <v>1</v>
      </c>
      <c r="Z104" s="12">
        <v>0</v>
      </c>
      <c r="AA104" s="15">
        <v>67205.59</v>
      </c>
      <c r="AB104" s="14">
        <v>198.24657817109144</v>
      </c>
      <c r="AC104" s="14" t="s">
        <v>28</v>
      </c>
      <c r="AD104" s="2" t="s">
        <v>28</v>
      </c>
      <c r="AE104" s="14" t="s">
        <v>28</v>
      </c>
      <c r="AF104" s="14">
        <v>622695.42000000004</v>
      </c>
      <c r="AG104" s="14">
        <v>21550.51</v>
      </c>
      <c r="AH104" s="14" t="s">
        <v>24</v>
      </c>
      <c r="AI104" s="14" t="s">
        <v>24</v>
      </c>
      <c r="AJ104" s="14">
        <v>144737.21</v>
      </c>
      <c r="AK104" s="12">
        <v>1500</v>
      </c>
      <c r="AL104" s="14">
        <v>1575.42</v>
      </c>
      <c r="AM104" s="12">
        <v>0</v>
      </c>
      <c r="AN104" s="14">
        <v>0</v>
      </c>
      <c r="AO104" s="12">
        <v>0</v>
      </c>
      <c r="AP104" s="15">
        <v>0</v>
      </c>
      <c r="AQ104" s="14">
        <v>122442.68</v>
      </c>
      <c r="AR104" s="14">
        <v>170216.15</v>
      </c>
      <c r="AS104" s="14">
        <v>47773.47</v>
      </c>
      <c r="AT104" s="14">
        <v>67423.23</v>
      </c>
      <c r="AU104" s="14">
        <v>237639.38</v>
      </c>
      <c r="AV104" s="14">
        <v>87953.77</v>
      </c>
      <c r="AW104" s="14">
        <v>149685.60999999999</v>
      </c>
      <c r="AX104" s="88">
        <v>0.51670000000000005</v>
      </c>
      <c r="AY104" s="88">
        <v>0.37009999999999998</v>
      </c>
      <c r="AZ104" s="14" t="s">
        <v>24</v>
      </c>
    </row>
    <row r="105" spans="1:52">
      <c r="A105" s="72">
        <v>13073073</v>
      </c>
      <c r="B105" s="55">
        <v>5362</v>
      </c>
      <c r="C105" s="55" t="s">
        <v>128</v>
      </c>
      <c r="D105" s="12">
        <v>1000</v>
      </c>
      <c r="E105" s="12">
        <v>108200</v>
      </c>
      <c r="F105" s="14">
        <v>143911.04999999999</v>
      </c>
      <c r="G105" s="23">
        <v>1</v>
      </c>
      <c r="H105" s="14">
        <v>104095.99</v>
      </c>
      <c r="I105" s="14">
        <v>0</v>
      </c>
      <c r="J105" s="23">
        <v>1</v>
      </c>
      <c r="K105" s="14">
        <v>422506.9</v>
      </c>
      <c r="L105" s="23" t="s">
        <v>24</v>
      </c>
      <c r="M105" s="395">
        <v>0</v>
      </c>
      <c r="N105" s="23">
        <v>1</v>
      </c>
      <c r="O105" s="14">
        <v>84873.919999999998</v>
      </c>
      <c r="P105" s="23">
        <v>0</v>
      </c>
      <c r="Q105" s="14">
        <v>0</v>
      </c>
      <c r="R105" s="23">
        <v>1</v>
      </c>
      <c r="S105" s="14">
        <v>504485.14</v>
      </c>
      <c r="T105" s="12">
        <v>330</v>
      </c>
      <c r="U105" s="23">
        <v>0</v>
      </c>
      <c r="V105" s="23">
        <v>480</v>
      </c>
      <c r="W105" s="12">
        <v>0</v>
      </c>
      <c r="X105" s="12">
        <v>300</v>
      </c>
      <c r="Y105" s="12">
        <v>1</v>
      </c>
      <c r="Z105" s="12">
        <v>0</v>
      </c>
      <c r="AA105" s="15">
        <v>544704.48</v>
      </c>
      <c r="AB105" s="14">
        <v>544.70447999999999</v>
      </c>
      <c r="AC105" s="14" t="s">
        <v>28</v>
      </c>
      <c r="AD105" s="2" t="s">
        <v>28</v>
      </c>
      <c r="AE105" s="14" t="s">
        <v>28</v>
      </c>
      <c r="AF105" s="14">
        <v>1432897.58</v>
      </c>
      <c r="AG105" s="14">
        <v>0</v>
      </c>
      <c r="AH105" s="14" t="s">
        <v>24</v>
      </c>
      <c r="AI105" s="368">
        <v>143911.04999999999</v>
      </c>
      <c r="AJ105" s="14">
        <v>504485.14</v>
      </c>
      <c r="AK105" s="12">
        <v>4400</v>
      </c>
      <c r="AL105" s="14">
        <v>4586.68</v>
      </c>
      <c r="AM105" s="12">
        <v>0</v>
      </c>
      <c r="AN105" s="14">
        <v>0</v>
      </c>
      <c r="AO105" s="12">
        <v>0</v>
      </c>
      <c r="AP105" s="15">
        <v>0</v>
      </c>
      <c r="AQ105" s="14">
        <v>374689.91</v>
      </c>
      <c r="AR105" s="14">
        <v>581469.12</v>
      </c>
      <c r="AS105" s="14">
        <v>206779.21000000002</v>
      </c>
      <c r="AT105" s="14">
        <v>228500.47</v>
      </c>
      <c r="AU105" s="14">
        <v>809969.59</v>
      </c>
      <c r="AV105" s="14">
        <v>269105.8</v>
      </c>
      <c r="AW105" s="14">
        <v>540863.79</v>
      </c>
      <c r="AX105" s="88">
        <v>0.46279999999999999</v>
      </c>
      <c r="AY105" s="88">
        <v>0.3322</v>
      </c>
      <c r="AZ105" s="368">
        <v>153509.91</v>
      </c>
    </row>
    <row r="106" spans="1:52">
      <c r="A106" s="72">
        <v>13073079</v>
      </c>
      <c r="B106" s="55">
        <v>5362</v>
      </c>
      <c r="C106" s="55" t="s">
        <v>129</v>
      </c>
      <c r="D106" s="12">
        <v>1977</v>
      </c>
      <c r="E106" s="12">
        <v>-73000</v>
      </c>
      <c r="F106" s="368">
        <v>364290.04</v>
      </c>
      <c r="G106" s="23">
        <v>0</v>
      </c>
      <c r="H106" s="14">
        <v>0</v>
      </c>
      <c r="I106" s="368">
        <v>149451.85999999999</v>
      </c>
      <c r="J106" s="23">
        <v>1</v>
      </c>
      <c r="K106" s="368">
        <v>4232287.57</v>
      </c>
      <c r="L106" s="23" t="s">
        <v>24</v>
      </c>
      <c r="M106" s="395">
        <v>0</v>
      </c>
      <c r="N106" s="23">
        <v>0</v>
      </c>
      <c r="O106" s="14">
        <v>0</v>
      </c>
      <c r="P106" s="23">
        <v>0</v>
      </c>
      <c r="Q106" s="14">
        <v>0</v>
      </c>
      <c r="R106" s="23">
        <v>1</v>
      </c>
      <c r="S106" s="14">
        <v>3255516.09</v>
      </c>
      <c r="T106" s="12">
        <v>300</v>
      </c>
      <c r="U106" s="23">
        <v>0</v>
      </c>
      <c r="V106" s="23">
        <v>400</v>
      </c>
      <c r="W106" s="12">
        <v>0</v>
      </c>
      <c r="X106" s="12">
        <v>350</v>
      </c>
      <c r="Y106" s="12">
        <v>0</v>
      </c>
      <c r="Z106" s="12">
        <v>0</v>
      </c>
      <c r="AA106" s="15">
        <v>5222696.4000000004</v>
      </c>
      <c r="AB106" s="14">
        <v>2641.7280728376331</v>
      </c>
      <c r="AC106" s="14" t="s">
        <v>28</v>
      </c>
      <c r="AD106" s="2" t="s">
        <v>28</v>
      </c>
      <c r="AE106" s="14" t="s">
        <v>28</v>
      </c>
      <c r="AF106" s="14">
        <v>15754414.939999999</v>
      </c>
      <c r="AG106" s="368">
        <v>120093.31</v>
      </c>
      <c r="AH106" s="14" t="s">
        <v>24</v>
      </c>
      <c r="AI106" s="368">
        <v>364290.04</v>
      </c>
      <c r="AJ106" s="14">
        <v>3255516.09</v>
      </c>
      <c r="AK106" s="12">
        <v>9300</v>
      </c>
      <c r="AL106" s="14">
        <v>8522.92</v>
      </c>
      <c r="AM106" s="12">
        <v>0</v>
      </c>
      <c r="AN106" s="14">
        <v>0</v>
      </c>
      <c r="AO106" s="12">
        <v>0</v>
      </c>
      <c r="AP106" s="15">
        <v>0</v>
      </c>
      <c r="AQ106" s="14">
        <v>791193.07</v>
      </c>
      <c r="AR106" s="14">
        <v>800671.1</v>
      </c>
      <c r="AS106" s="14">
        <v>9478.0300000000279</v>
      </c>
      <c r="AT106" s="14">
        <v>421392.08</v>
      </c>
      <c r="AU106" s="14">
        <v>1222063.18</v>
      </c>
      <c r="AV106" s="14">
        <v>577370.36</v>
      </c>
      <c r="AW106" s="14">
        <v>644692.81999999995</v>
      </c>
      <c r="AX106" s="88">
        <v>0.72109999999999996</v>
      </c>
      <c r="AY106" s="88">
        <v>0.47249999999999998</v>
      </c>
      <c r="AZ106" s="368">
        <v>329357.71000000002</v>
      </c>
    </row>
    <row r="107" spans="1:52">
      <c r="A107" s="72">
        <v>13073081</v>
      </c>
      <c r="B107" s="55">
        <v>5362</v>
      </c>
      <c r="C107" s="55" t="s">
        <v>130</v>
      </c>
      <c r="D107" s="12">
        <v>481</v>
      </c>
      <c r="E107" s="12">
        <v>-104300</v>
      </c>
      <c r="F107" s="14">
        <v>325618.99</v>
      </c>
      <c r="G107" s="23">
        <v>1</v>
      </c>
      <c r="H107" s="368">
        <v>325618.99</v>
      </c>
      <c r="I107" s="14">
        <v>0</v>
      </c>
      <c r="J107" s="23">
        <v>1</v>
      </c>
      <c r="K107" s="368">
        <v>1098059.3899999999</v>
      </c>
      <c r="L107" s="23" t="s">
        <v>24</v>
      </c>
      <c r="M107" s="23">
        <v>0</v>
      </c>
      <c r="N107" s="23">
        <v>1</v>
      </c>
      <c r="O107" s="368">
        <v>816277.93</v>
      </c>
      <c r="P107" s="23">
        <v>0</v>
      </c>
      <c r="Q107" s="14">
        <v>0</v>
      </c>
      <c r="R107" s="23">
        <v>1</v>
      </c>
      <c r="S107" s="14">
        <v>1090272.49</v>
      </c>
      <c r="T107" s="12">
        <v>200</v>
      </c>
      <c r="U107" s="23">
        <v>1</v>
      </c>
      <c r="V107" s="23">
        <v>300</v>
      </c>
      <c r="W107" s="12">
        <v>1</v>
      </c>
      <c r="X107" s="12">
        <v>250</v>
      </c>
      <c r="Y107" s="12">
        <v>1</v>
      </c>
      <c r="Z107" s="12">
        <v>1</v>
      </c>
      <c r="AA107" s="15">
        <v>0</v>
      </c>
      <c r="AB107" s="14">
        <v>0</v>
      </c>
      <c r="AC107" s="14" t="s">
        <v>28</v>
      </c>
      <c r="AD107" s="2" t="s">
        <v>28</v>
      </c>
      <c r="AE107" s="14" t="s">
        <v>28</v>
      </c>
      <c r="AF107" s="14">
        <v>2100209.94</v>
      </c>
      <c r="AG107" s="14">
        <v>0</v>
      </c>
      <c r="AH107" s="368" t="s">
        <v>24</v>
      </c>
      <c r="AI107" s="14">
        <v>325618.99</v>
      </c>
      <c r="AJ107" s="14">
        <v>1090272.49</v>
      </c>
      <c r="AK107" s="12">
        <v>1000</v>
      </c>
      <c r="AL107" s="14">
        <v>1051.68</v>
      </c>
      <c r="AM107" s="12">
        <v>0</v>
      </c>
      <c r="AN107" s="14">
        <v>0</v>
      </c>
      <c r="AO107" s="12">
        <v>0</v>
      </c>
      <c r="AP107" s="15">
        <v>0</v>
      </c>
      <c r="AQ107" s="14">
        <v>297235.48</v>
      </c>
      <c r="AR107" s="14">
        <v>579497.29</v>
      </c>
      <c r="AS107" s="14">
        <v>282261.81000000006</v>
      </c>
      <c r="AT107" s="14">
        <v>52673.95</v>
      </c>
      <c r="AU107" s="14">
        <v>632171.24</v>
      </c>
      <c r="AV107" s="14">
        <v>166308.51999999999</v>
      </c>
      <c r="AW107" s="14">
        <v>465862.72</v>
      </c>
      <c r="AX107" s="14">
        <v>28.698757158985156</v>
      </c>
      <c r="AY107" s="14">
        <v>26.30751123698699</v>
      </c>
      <c r="AZ107" s="14">
        <v>94869.77</v>
      </c>
    </row>
    <row r="108" spans="1:52">
      <c r="A108" s="72">
        <v>13073092</v>
      </c>
      <c r="B108" s="55">
        <v>5362</v>
      </c>
      <c r="C108" s="55" t="s">
        <v>131</v>
      </c>
      <c r="D108" s="12">
        <v>728</v>
      </c>
      <c r="E108" s="12">
        <v>-122700</v>
      </c>
      <c r="F108" s="14">
        <v>113354.42</v>
      </c>
      <c r="G108" s="23">
        <v>1</v>
      </c>
      <c r="H108" s="14">
        <v>144401.81</v>
      </c>
      <c r="I108" s="14">
        <v>0</v>
      </c>
      <c r="J108" s="23">
        <v>1</v>
      </c>
      <c r="K108" s="14" t="s">
        <v>24</v>
      </c>
      <c r="L108" s="23" t="s">
        <v>24</v>
      </c>
      <c r="M108" s="23">
        <v>0</v>
      </c>
      <c r="N108" s="23">
        <v>1</v>
      </c>
      <c r="O108" s="14">
        <v>788367.52</v>
      </c>
      <c r="P108" s="23">
        <v>0</v>
      </c>
      <c r="Q108" s="14">
        <v>0</v>
      </c>
      <c r="R108" s="23">
        <v>1</v>
      </c>
      <c r="S108" s="14">
        <v>356329.88</v>
      </c>
      <c r="T108" s="12">
        <v>400</v>
      </c>
      <c r="U108" s="23">
        <v>0</v>
      </c>
      <c r="V108" s="23">
        <v>400</v>
      </c>
      <c r="W108" s="12">
        <v>0</v>
      </c>
      <c r="X108" s="12">
        <v>300</v>
      </c>
      <c r="Y108" s="12">
        <v>1</v>
      </c>
      <c r="Z108" s="12">
        <v>0</v>
      </c>
      <c r="AA108" s="15">
        <v>194102.06</v>
      </c>
      <c r="AB108" s="14">
        <v>266.6237087912088</v>
      </c>
      <c r="AC108" s="14" t="s">
        <v>28</v>
      </c>
      <c r="AD108" s="2" t="s">
        <v>28</v>
      </c>
      <c r="AE108" s="14" t="s">
        <v>28</v>
      </c>
      <c r="AF108" s="14">
        <v>870654.96</v>
      </c>
      <c r="AG108" s="14">
        <v>0</v>
      </c>
      <c r="AH108" s="14">
        <v>144401.81</v>
      </c>
      <c r="AI108" s="14">
        <v>113354.42</v>
      </c>
      <c r="AJ108" s="14">
        <v>356329.88</v>
      </c>
      <c r="AK108" s="12">
        <v>2600</v>
      </c>
      <c r="AL108" s="14">
        <v>2824.5</v>
      </c>
      <c r="AM108" s="12">
        <v>0</v>
      </c>
      <c r="AN108" s="14">
        <v>0</v>
      </c>
      <c r="AO108" s="12">
        <v>0</v>
      </c>
      <c r="AP108" s="15">
        <v>0</v>
      </c>
      <c r="AQ108" s="14">
        <v>262070.5</v>
      </c>
      <c r="AR108" s="14">
        <v>352700.23</v>
      </c>
      <c r="AS108" s="14">
        <v>90629.729999999981</v>
      </c>
      <c r="AT108" s="14">
        <v>169246.23</v>
      </c>
      <c r="AU108" s="14">
        <v>521946.45999999996</v>
      </c>
      <c r="AV108" s="14">
        <v>205409.72</v>
      </c>
      <c r="AW108" s="14">
        <v>316536.74</v>
      </c>
      <c r="AX108" s="14">
        <v>121.36738289532357</v>
      </c>
      <c r="AY108" s="14">
        <v>39.354557553661735</v>
      </c>
      <c r="AZ108" s="14">
        <v>117174.83</v>
      </c>
    </row>
    <row r="109" spans="1:52">
      <c r="A109" s="72">
        <v>13073095</v>
      </c>
      <c r="B109" s="55">
        <v>5362</v>
      </c>
      <c r="C109" s="55" t="s">
        <v>132</v>
      </c>
      <c r="D109" s="12">
        <v>559</v>
      </c>
      <c r="E109" s="12">
        <v>-32900</v>
      </c>
      <c r="F109" s="14">
        <v>-27642.99</v>
      </c>
      <c r="G109" s="23">
        <v>0</v>
      </c>
      <c r="H109" s="14">
        <v>0</v>
      </c>
      <c r="I109" s="14">
        <v>40238.71</v>
      </c>
      <c r="J109" s="23">
        <v>1</v>
      </c>
      <c r="K109" s="14">
        <v>51473.88</v>
      </c>
      <c r="L109" s="23" t="s">
        <v>24</v>
      </c>
      <c r="M109" s="395">
        <v>0</v>
      </c>
      <c r="N109" s="23">
        <v>0</v>
      </c>
      <c r="O109" s="14">
        <v>0</v>
      </c>
      <c r="P109" s="23">
        <v>0</v>
      </c>
      <c r="Q109" s="14">
        <v>0</v>
      </c>
      <c r="R109" s="23">
        <v>1</v>
      </c>
      <c r="S109" s="14">
        <v>157395.48000000001</v>
      </c>
      <c r="T109" s="12">
        <v>300</v>
      </c>
      <c r="U109" s="23">
        <v>0</v>
      </c>
      <c r="V109" s="23">
        <v>300</v>
      </c>
      <c r="W109" s="12">
        <v>1</v>
      </c>
      <c r="X109" s="12">
        <v>300</v>
      </c>
      <c r="Y109" s="12">
        <v>1</v>
      </c>
      <c r="Z109" s="12">
        <v>0</v>
      </c>
      <c r="AA109" s="15">
        <v>197131.16</v>
      </c>
      <c r="AB109" s="14">
        <v>352.64966010733451</v>
      </c>
      <c r="AC109" s="14" t="s">
        <v>28</v>
      </c>
      <c r="AD109" s="2" t="s">
        <v>28</v>
      </c>
      <c r="AE109" s="14" t="s">
        <v>28</v>
      </c>
      <c r="AF109" s="14">
        <v>1819951.4</v>
      </c>
      <c r="AG109" s="14">
        <v>0</v>
      </c>
      <c r="AH109" s="14" t="s">
        <v>24</v>
      </c>
      <c r="AI109" s="368">
        <v>-27642.99</v>
      </c>
      <c r="AJ109" s="14">
        <v>157395.48000000001</v>
      </c>
      <c r="AK109" s="12">
        <v>2100</v>
      </c>
      <c r="AL109" s="14">
        <v>2102.5</v>
      </c>
      <c r="AM109" s="12">
        <v>0</v>
      </c>
      <c r="AN109" s="14">
        <v>0</v>
      </c>
      <c r="AO109" s="12">
        <v>0</v>
      </c>
      <c r="AP109" s="15">
        <v>0</v>
      </c>
      <c r="AQ109" s="14">
        <v>210130.03</v>
      </c>
      <c r="AR109" s="14">
        <v>252314.44</v>
      </c>
      <c r="AS109" s="14">
        <v>42184.41</v>
      </c>
      <c r="AT109" s="14">
        <v>158901.68</v>
      </c>
      <c r="AU109" s="14">
        <v>411216.12</v>
      </c>
      <c r="AV109" s="14">
        <v>152282</v>
      </c>
      <c r="AW109" s="14">
        <v>258934.12</v>
      </c>
      <c r="AX109" s="88">
        <v>0.60350000000000004</v>
      </c>
      <c r="AY109" s="88">
        <v>0.37030000000000002</v>
      </c>
      <c r="AZ109" s="368">
        <v>86868.42</v>
      </c>
    </row>
    <row r="110" spans="1:52">
      <c r="A110" s="72"/>
      <c r="B110" s="55"/>
      <c r="C110" s="55"/>
      <c r="D110" s="12"/>
      <c r="E110" s="12"/>
      <c r="F110" s="14"/>
      <c r="G110" s="23"/>
      <c r="H110" s="14"/>
      <c r="I110" s="14"/>
      <c r="J110" s="23"/>
      <c r="K110" s="14"/>
      <c r="L110" s="23"/>
      <c r="M110" s="23"/>
      <c r="N110" s="23"/>
      <c r="O110" s="14"/>
      <c r="P110" s="23"/>
      <c r="Q110" s="14"/>
      <c r="R110" s="23"/>
      <c r="S110" s="14"/>
      <c r="T110" s="12"/>
      <c r="U110" s="23"/>
      <c r="V110" s="23"/>
      <c r="W110" s="12"/>
      <c r="X110" s="12"/>
      <c r="Y110" s="12"/>
      <c r="Z110" s="12"/>
      <c r="AA110" s="15"/>
      <c r="AB110" s="14"/>
      <c r="AC110" s="14"/>
      <c r="AD110" s="2"/>
      <c r="AE110" s="14"/>
      <c r="AF110" s="14"/>
      <c r="AG110" s="14"/>
      <c r="AH110" s="14"/>
      <c r="AI110" s="14"/>
      <c r="AJ110" s="14"/>
      <c r="AK110" s="12"/>
      <c r="AL110" s="14"/>
      <c r="AM110" s="12"/>
      <c r="AN110" s="14"/>
      <c r="AO110" s="12"/>
      <c r="AP110" s="15"/>
      <c r="AQ110" s="14"/>
      <c r="AR110" s="14"/>
      <c r="AS110" s="14"/>
      <c r="AT110" s="14"/>
      <c r="AU110" s="14"/>
      <c r="AV110" s="11"/>
      <c r="AW110" s="11"/>
      <c r="AX110" s="71"/>
      <c r="AY110" s="71"/>
      <c r="AZ110" s="11"/>
    </row>
    <row r="111" spans="1:52">
      <c r="A111" s="55" t="s">
        <v>133</v>
      </c>
      <c r="B111" s="55"/>
      <c r="C111" s="55"/>
      <c r="D111" s="12"/>
      <c r="E111" s="12"/>
      <c r="F111" s="14"/>
      <c r="G111" s="23"/>
      <c r="H111" s="14"/>
      <c r="I111" s="14"/>
      <c r="J111" s="23"/>
      <c r="K111" s="14"/>
      <c r="L111" s="23"/>
      <c r="M111" s="23"/>
      <c r="N111" s="23"/>
      <c r="O111" s="14"/>
      <c r="P111" s="23"/>
      <c r="Q111" s="14"/>
      <c r="R111" s="23"/>
      <c r="S111" s="14"/>
      <c r="T111" s="12"/>
      <c r="U111" s="23"/>
      <c r="V111" s="23"/>
      <c r="W111" s="12"/>
      <c r="X111" s="12"/>
      <c r="Y111" s="12"/>
      <c r="Z111" s="12"/>
      <c r="AA111" s="14"/>
      <c r="AB111" s="14"/>
      <c r="AC111" s="14"/>
      <c r="AD111" s="12"/>
      <c r="AE111" s="13"/>
      <c r="AF111" s="14"/>
      <c r="AG111" s="14"/>
      <c r="AH111" s="14"/>
      <c r="AI111" s="14"/>
      <c r="AJ111" s="14"/>
      <c r="AK111" s="12"/>
      <c r="AL111" s="14"/>
      <c r="AM111" s="12"/>
      <c r="AN111" s="14"/>
      <c r="AO111" s="12"/>
      <c r="AP111" s="14"/>
      <c r="AQ111" s="14"/>
      <c r="AR111" s="14"/>
      <c r="AS111" s="14"/>
      <c r="AT111" s="14"/>
      <c r="AU111" s="14"/>
      <c r="AV111" s="11"/>
      <c r="AW111" s="11"/>
      <c r="AX111" s="71"/>
      <c r="AY111" s="71"/>
      <c r="AZ111" s="11"/>
    </row>
    <row r="112" spans="1:52">
      <c r="A112" s="65"/>
      <c r="B112" s="65"/>
      <c r="C112" s="65"/>
      <c r="D112" s="169"/>
      <c r="E112" s="170"/>
      <c r="F112" s="171"/>
      <c r="G112" s="172"/>
      <c r="H112" s="171"/>
      <c r="I112" s="171"/>
      <c r="J112" s="172"/>
      <c r="K112" s="171"/>
      <c r="L112" s="172"/>
      <c r="M112" s="172"/>
      <c r="N112" s="172"/>
      <c r="O112" s="171"/>
      <c r="P112" s="172"/>
      <c r="Q112" s="171"/>
      <c r="R112" s="172"/>
      <c r="S112" s="171"/>
      <c r="T112" s="170"/>
      <c r="U112" s="172"/>
      <c r="V112" s="172"/>
      <c r="W112" s="170"/>
      <c r="X112" s="170"/>
      <c r="Y112" s="170"/>
      <c r="Z112" s="170"/>
      <c r="AA112" s="171"/>
      <c r="AB112" s="171"/>
      <c r="AC112" s="173"/>
      <c r="AD112" s="173"/>
      <c r="AE112" s="173"/>
      <c r="AF112" s="171"/>
      <c r="AG112" s="171"/>
      <c r="AH112" s="171"/>
      <c r="AI112" s="171"/>
      <c r="AJ112" s="171"/>
      <c r="AK112" s="170"/>
      <c r="AL112" s="171"/>
      <c r="AM112" s="170"/>
      <c r="AN112" s="171"/>
      <c r="AO112" s="170"/>
      <c r="AP112" s="171"/>
      <c r="AQ112" s="171"/>
      <c r="AR112" s="171"/>
      <c r="AS112" s="171"/>
      <c r="AT112" s="171"/>
      <c r="AU112" s="171"/>
      <c r="AV112" s="121"/>
      <c r="AW112" s="121"/>
      <c r="AX112" s="61"/>
      <c r="AY112" s="61"/>
      <c r="AZ112" s="66"/>
    </row>
    <row r="113" spans="1:52">
      <c r="A113" s="65"/>
      <c r="B113" s="65"/>
      <c r="C113" s="65"/>
      <c r="D113" s="169"/>
      <c r="E113" s="170"/>
      <c r="F113" s="171"/>
      <c r="G113" s="172"/>
      <c r="H113" s="171"/>
      <c r="I113" s="171"/>
      <c r="J113" s="172"/>
      <c r="K113" s="171"/>
      <c r="L113" s="172"/>
      <c r="M113" s="172"/>
      <c r="N113" s="172"/>
      <c r="O113" s="171"/>
      <c r="P113" s="172"/>
      <c r="Q113" s="171"/>
      <c r="R113" s="172"/>
      <c r="S113" s="171"/>
      <c r="T113" s="170"/>
      <c r="U113" s="172"/>
      <c r="V113" s="172"/>
      <c r="W113" s="170"/>
      <c r="X113" s="170"/>
      <c r="Y113" s="170"/>
      <c r="Z113" s="170"/>
      <c r="AA113" s="171"/>
      <c r="AB113" s="171"/>
      <c r="AC113" s="173"/>
      <c r="AD113" s="173"/>
      <c r="AE113" s="173"/>
      <c r="AF113" s="171"/>
      <c r="AG113" s="171"/>
      <c r="AH113" s="171"/>
      <c r="AI113" s="171"/>
      <c r="AJ113" s="171"/>
      <c r="AK113" s="170"/>
      <c r="AL113" s="171"/>
      <c r="AM113" s="170"/>
      <c r="AN113" s="171"/>
      <c r="AO113" s="170"/>
      <c r="AP113" s="171"/>
      <c r="AQ113" s="171"/>
      <c r="AR113" s="171"/>
      <c r="AS113" s="171"/>
      <c r="AT113" s="171"/>
      <c r="AU113" s="171"/>
      <c r="AV113" s="121"/>
      <c r="AW113" s="121"/>
      <c r="AX113" s="61"/>
      <c r="AY113" s="61"/>
      <c r="AZ113" s="66"/>
    </row>
    <row r="114" spans="1:52">
      <c r="A114" s="65"/>
      <c r="B114" s="65"/>
      <c r="C114" s="65"/>
      <c r="D114" s="169"/>
      <c r="E114" s="170"/>
      <c r="F114" s="171"/>
      <c r="G114" s="172"/>
      <c r="H114" s="171"/>
      <c r="I114" s="171"/>
      <c r="J114" s="172"/>
      <c r="K114" s="171"/>
      <c r="L114" s="172"/>
      <c r="M114" s="172"/>
      <c r="N114" s="172"/>
      <c r="O114" s="171"/>
      <c r="P114" s="172"/>
      <c r="Q114" s="171"/>
      <c r="R114" s="172"/>
      <c r="S114" s="171"/>
      <c r="T114" s="170"/>
      <c r="U114" s="172"/>
      <c r="V114" s="172"/>
      <c r="W114" s="170"/>
      <c r="X114" s="170"/>
      <c r="Y114" s="170"/>
      <c r="Z114" s="170"/>
      <c r="AA114" s="171"/>
      <c r="AB114" s="171"/>
      <c r="AC114" s="173"/>
      <c r="AD114" s="173"/>
      <c r="AE114" s="173"/>
      <c r="AF114" s="171"/>
      <c r="AG114" s="171"/>
      <c r="AH114" s="171"/>
      <c r="AI114" s="171"/>
      <c r="AJ114" s="171"/>
      <c r="AK114" s="170"/>
      <c r="AL114" s="171"/>
      <c r="AM114" s="170"/>
      <c r="AN114" s="171"/>
      <c r="AO114" s="170"/>
      <c r="AP114" s="171"/>
      <c r="AQ114" s="171"/>
      <c r="AR114" s="171"/>
      <c r="AS114" s="171"/>
      <c r="AT114" s="171"/>
      <c r="AU114" s="171"/>
      <c r="AV114" s="121"/>
      <c r="AW114" s="121"/>
      <c r="AX114" s="61"/>
      <c r="AY114" s="61"/>
      <c r="AZ114" s="66"/>
    </row>
    <row r="115" spans="1:52">
      <c r="A115" s="65"/>
      <c r="B115" s="65"/>
      <c r="C115" s="65"/>
      <c r="D115" s="169"/>
      <c r="E115" s="170"/>
      <c r="F115" s="171"/>
      <c r="G115" s="172"/>
      <c r="H115" s="171"/>
      <c r="I115" s="171"/>
      <c r="J115" s="172"/>
      <c r="K115" s="171"/>
      <c r="L115" s="172"/>
      <c r="M115" s="172"/>
      <c r="N115" s="172"/>
      <c r="O115" s="171"/>
      <c r="P115" s="172"/>
      <c r="Q115" s="171"/>
      <c r="R115" s="172"/>
      <c r="S115" s="171"/>
      <c r="T115" s="170"/>
      <c r="U115" s="172"/>
      <c r="V115" s="172"/>
      <c r="W115" s="170"/>
      <c r="X115" s="170"/>
      <c r="Y115" s="170"/>
      <c r="Z115" s="170"/>
      <c r="AA115" s="171"/>
      <c r="AB115" s="171"/>
      <c r="AC115" s="173"/>
      <c r="AD115" s="173"/>
      <c r="AE115" s="173"/>
      <c r="AF115" s="171"/>
      <c r="AG115" s="171"/>
      <c r="AH115" s="171"/>
      <c r="AI115" s="171"/>
      <c r="AJ115" s="171"/>
      <c r="AK115" s="170"/>
      <c r="AL115" s="171"/>
      <c r="AM115" s="170"/>
      <c r="AN115" s="171"/>
      <c r="AO115" s="170"/>
      <c r="AP115" s="171"/>
      <c r="AQ115" s="171"/>
      <c r="AR115" s="171"/>
      <c r="AS115" s="171"/>
      <c r="AT115" s="171"/>
      <c r="AU115" s="171"/>
      <c r="AV115" s="121"/>
      <c r="AW115" s="121"/>
      <c r="AX115" s="61"/>
      <c r="AY115" s="61"/>
      <c r="AZ115" s="66"/>
    </row>
    <row r="116" spans="1:52">
      <c r="A116" s="65"/>
      <c r="B116" s="65"/>
      <c r="C116" s="65"/>
      <c r="D116" s="169"/>
      <c r="E116" s="170"/>
      <c r="F116" s="171"/>
      <c r="G116" s="172"/>
      <c r="H116" s="171"/>
      <c r="I116" s="171"/>
      <c r="J116" s="172"/>
      <c r="K116" s="171"/>
      <c r="L116" s="172"/>
      <c r="M116" s="172"/>
      <c r="N116" s="172"/>
      <c r="O116" s="171"/>
      <c r="P116" s="172"/>
      <c r="Q116" s="171"/>
      <c r="R116" s="172"/>
      <c r="S116" s="171"/>
      <c r="T116" s="170"/>
      <c r="U116" s="172"/>
      <c r="V116" s="172"/>
      <c r="W116" s="170"/>
      <c r="X116" s="170"/>
      <c r="Y116" s="170"/>
      <c r="Z116" s="170"/>
      <c r="AA116" s="171"/>
      <c r="AB116" s="171"/>
      <c r="AC116" s="173"/>
      <c r="AD116" s="173"/>
      <c r="AE116" s="173"/>
      <c r="AF116" s="171"/>
      <c r="AG116" s="171"/>
      <c r="AH116" s="171"/>
      <c r="AI116" s="171"/>
      <c r="AJ116" s="171"/>
      <c r="AK116" s="170"/>
      <c r="AL116" s="171"/>
      <c r="AM116" s="170"/>
      <c r="AN116" s="171"/>
      <c r="AO116" s="170"/>
      <c r="AP116" s="171"/>
      <c r="AQ116" s="171"/>
      <c r="AR116" s="171"/>
      <c r="AS116" s="171"/>
      <c r="AT116" s="171"/>
      <c r="AU116" s="171"/>
      <c r="AV116" s="121"/>
      <c r="AW116" s="121"/>
      <c r="AX116" s="61"/>
      <c r="AY116" s="61"/>
      <c r="AZ116" s="66"/>
    </row>
    <row r="117" spans="1:52">
      <c r="A117" s="65"/>
      <c r="B117" s="65"/>
      <c r="C117" s="65"/>
      <c r="D117" s="169"/>
      <c r="E117" s="170"/>
      <c r="F117" s="171"/>
      <c r="G117" s="172"/>
      <c r="H117" s="171"/>
      <c r="I117" s="171"/>
      <c r="J117" s="172"/>
      <c r="K117" s="171"/>
      <c r="L117" s="172"/>
      <c r="M117" s="172"/>
      <c r="N117" s="172"/>
      <c r="O117" s="171"/>
      <c r="P117" s="172"/>
      <c r="Q117" s="171"/>
      <c r="R117" s="172"/>
      <c r="S117" s="171"/>
      <c r="T117" s="170"/>
      <c r="U117" s="172"/>
      <c r="V117" s="172"/>
      <c r="W117" s="170"/>
      <c r="X117" s="170"/>
      <c r="Y117" s="170"/>
      <c r="Z117" s="170"/>
      <c r="AA117" s="171"/>
      <c r="AB117" s="171"/>
      <c r="AC117" s="173"/>
      <c r="AD117" s="173"/>
      <c r="AE117" s="173"/>
      <c r="AF117" s="171"/>
      <c r="AG117" s="171"/>
      <c r="AH117" s="171"/>
      <c r="AI117" s="171"/>
      <c r="AJ117" s="171"/>
      <c r="AK117" s="170"/>
      <c r="AL117" s="171"/>
      <c r="AM117" s="170"/>
      <c r="AN117" s="171"/>
      <c r="AO117" s="170"/>
      <c r="AP117" s="171"/>
      <c r="AQ117" s="171"/>
      <c r="AR117" s="171"/>
      <c r="AS117" s="171"/>
      <c r="AT117" s="171"/>
      <c r="AU117" s="171"/>
      <c r="AV117" s="121"/>
      <c r="AW117" s="121"/>
      <c r="AX117" s="61"/>
      <c r="AY117" s="61"/>
      <c r="AZ117" s="66"/>
    </row>
    <row r="118" spans="1:52">
      <c r="A118" s="65"/>
      <c r="B118" s="65"/>
      <c r="C118" s="65"/>
      <c r="D118" s="169"/>
      <c r="E118" s="170"/>
      <c r="F118" s="171"/>
      <c r="G118" s="172"/>
      <c r="H118" s="171"/>
      <c r="I118" s="171"/>
      <c r="J118" s="172"/>
      <c r="K118" s="171"/>
      <c r="L118" s="172"/>
      <c r="M118" s="172"/>
      <c r="N118" s="172"/>
      <c r="O118" s="171"/>
      <c r="P118" s="172"/>
      <c r="Q118" s="171"/>
      <c r="R118" s="172"/>
      <c r="S118" s="171"/>
      <c r="T118" s="170"/>
      <c r="U118" s="172"/>
      <c r="V118" s="172"/>
      <c r="W118" s="170"/>
      <c r="X118" s="170"/>
      <c r="Y118" s="170"/>
      <c r="Z118" s="170"/>
      <c r="AA118" s="171"/>
      <c r="AB118" s="171"/>
      <c r="AC118" s="173"/>
      <c r="AD118" s="173"/>
      <c r="AE118" s="173"/>
      <c r="AF118" s="171"/>
      <c r="AG118" s="171"/>
      <c r="AH118" s="171"/>
      <c r="AI118" s="171"/>
      <c r="AJ118" s="171"/>
      <c r="AK118" s="170"/>
      <c r="AL118" s="171"/>
      <c r="AM118" s="170"/>
      <c r="AN118" s="171"/>
      <c r="AO118" s="170"/>
      <c r="AP118" s="171"/>
      <c r="AQ118" s="171"/>
      <c r="AR118" s="171"/>
      <c r="AS118" s="171"/>
      <c r="AT118" s="171"/>
      <c r="AU118" s="171"/>
      <c r="AV118" s="121"/>
      <c r="AW118" s="121"/>
      <c r="AX118" s="61"/>
      <c r="AY118" s="61"/>
      <c r="AZ118" s="66"/>
    </row>
    <row r="119" spans="1:52">
      <c r="A119" s="65"/>
      <c r="B119" s="65"/>
      <c r="C119" s="65"/>
      <c r="D119" s="169"/>
      <c r="E119" s="170"/>
      <c r="F119" s="171"/>
      <c r="G119" s="172"/>
      <c r="H119" s="171"/>
      <c r="I119" s="171"/>
      <c r="J119" s="172"/>
      <c r="K119" s="171"/>
      <c r="L119" s="172"/>
      <c r="M119" s="172"/>
      <c r="N119" s="172"/>
      <c r="O119" s="171"/>
      <c r="P119" s="172"/>
      <c r="Q119" s="171"/>
      <c r="R119" s="172"/>
      <c r="S119" s="171"/>
      <c r="T119" s="170"/>
      <c r="U119" s="172"/>
      <c r="V119" s="172"/>
      <c r="W119" s="170"/>
      <c r="X119" s="170"/>
      <c r="Y119" s="170"/>
      <c r="Z119" s="170"/>
      <c r="AA119" s="171"/>
      <c r="AB119" s="171"/>
      <c r="AC119" s="173"/>
      <c r="AD119" s="173"/>
      <c r="AE119" s="173"/>
      <c r="AF119" s="171"/>
      <c r="AG119" s="171"/>
      <c r="AH119" s="171"/>
      <c r="AI119" s="171"/>
      <c r="AJ119" s="171"/>
      <c r="AK119" s="170"/>
      <c r="AL119" s="171"/>
      <c r="AM119" s="170"/>
      <c r="AN119" s="171"/>
      <c r="AO119" s="170"/>
      <c r="AP119" s="171"/>
      <c r="AQ119" s="171"/>
      <c r="AR119" s="171"/>
      <c r="AS119" s="171"/>
      <c r="AT119" s="171"/>
      <c r="AU119" s="171"/>
      <c r="AV119" s="121"/>
      <c r="AW119" s="121"/>
      <c r="AX119" s="61"/>
      <c r="AY119" s="61"/>
      <c r="AZ119" s="66"/>
    </row>
    <row r="120" spans="1:52">
      <c r="A120" s="65"/>
      <c r="B120" s="65"/>
      <c r="C120" s="65"/>
      <c r="D120" s="169"/>
      <c r="E120" s="170"/>
      <c r="F120" s="171"/>
      <c r="G120" s="172"/>
      <c r="H120" s="171"/>
      <c r="I120" s="171"/>
      <c r="J120" s="172"/>
      <c r="K120" s="171"/>
      <c r="L120" s="172"/>
      <c r="M120" s="172"/>
      <c r="N120" s="172"/>
      <c r="O120" s="171"/>
      <c r="P120" s="172"/>
      <c r="Q120" s="171"/>
      <c r="R120" s="172"/>
      <c r="S120" s="171"/>
      <c r="T120" s="170"/>
      <c r="U120" s="172"/>
      <c r="V120" s="172"/>
      <c r="W120" s="170"/>
      <c r="X120" s="170"/>
      <c r="Y120" s="170"/>
      <c r="Z120" s="170"/>
      <c r="AA120" s="171"/>
      <c r="AB120" s="171"/>
      <c r="AC120" s="173"/>
      <c r="AD120" s="173"/>
      <c r="AE120" s="173"/>
      <c r="AF120" s="171"/>
      <c r="AG120" s="171"/>
      <c r="AH120" s="171"/>
      <c r="AI120" s="171"/>
      <c r="AJ120" s="171"/>
      <c r="AK120" s="170"/>
      <c r="AL120" s="171"/>
      <c r="AM120" s="170"/>
      <c r="AN120" s="171"/>
      <c r="AO120" s="170"/>
      <c r="AP120" s="171"/>
      <c r="AQ120" s="171"/>
      <c r="AR120" s="171"/>
      <c r="AS120" s="171"/>
      <c r="AT120" s="171"/>
      <c r="AU120" s="171"/>
      <c r="AV120" s="121"/>
      <c r="AW120" s="121"/>
      <c r="AX120" s="61"/>
      <c r="AY120" s="61"/>
      <c r="AZ120" s="66"/>
    </row>
    <row r="121" spans="1:52">
      <c r="A121" s="65"/>
      <c r="B121" s="65"/>
      <c r="C121" s="65"/>
      <c r="D121" s="169"/>
      <c r="E121" s="170"/>
      <c r="F121" s="171"/>
      <c r="G121" s="172"/>
      <c r="H121" s="171"/>
      <c r="I121" s="171"/>
      <c r="J121" s="172"/>
      <c r="K121" s="171"/>
      <c r="L121" s="172"/>
      <c r="M121" s="172"/>
      <c r="N121" s="172"/>
      <c r="O121" s="171"/>
      <c r="P121" s="172"/>
      <c r="Q121" s="171"/>
      <c r="R121" s="172"/>
      <c r="S121" s="171"/>
      <c r="T121" s="170"/>
      <c r="U121" s="172"/>
      <c r="V121" s="172"/>
      <c r="W121" s="170"/>
      <c r="X121" s="170"/>
      <c r="Y121" s="170"/>
      <c r="Z121" s="170"/>
      <c r="AA121" s="171"/>
      <c r="AB121" s="171"/>
      <c r="AC121" s="173"/>
      <c r="AD121" s="173"/>
      <c r="AE121" s="173"/>
      <c r="AF121" s="171"/>
      <c r="AG121" s="171"/>
      <c r="AH121" s="171"/>
      <c r="AI121" s="171"/>
      <c r="AJ121" s="171"/>
      <c r="AK121" s="170"/>
      <c r="AL121" s="171"/>
      <c r="AM121" s="170"/>
      <c r="AN121" s="171"/>
      <c r="AO121" s="170"/>
      <c r="AP121" s="171"/>
      <c r="AQ121" s="171"/>
      <c r="AR121" s="171"/>
      <c r="AS121" s="171"/>
      <c r="AT121" s="171"/>
      <c r="AU121" s="171"/>
      <c r="AV121" s="121"/>
      <c r="AW121" s="121"/>
      <c r="AX121" s="61"/>
      <c r="AY121" s="61"/>
      <c r="AZ121" s="66"/>
    </row>
    <row r="122" spans="1:52">
      <c r="A122" s="65"/>
      <c r="B122" s="65"/>
      <c r="C122" s="65"/>
      <c r="D122" s="169"/>
      <c r="E122" s="170"/>
      <c r="F122" s="171"/>
      <c r="G122" s="172"/>
      <c r="H122" s="171"/>
      <c r="I122" s="171"/>
      <c r="J122" s="172"/>
      <c r="K122" s="171"/>
      <c r="L122" s="172"/>
      <c r="M122" s="172"/>
      <c r="N122" s="172"/>
      <c r="O122" s="171"/>
      <c r="P122" s="172"/>
      <c r="Q122" s="171"/>
      <c r="R122" s="172"/>
      <c r="S122" s="171"/>
      <c r="T122" s="170"/>
      <c r="U122" s="172"/>
      <c r="V122" s="172"/>
      <c r="W122" s="170"/>
      <c r="X122" s="170"/>
      <c r="Y122" s="170"/>
      <c r="Z122" s="170"/>
      <c r="AA122" s="171"/>
      <c r="AB122" s="171"/>
      <c r="AC122" s="173"/>
      <c r="AD122" s="173"/>
      <c r="AE122" s="173"/>
      <c r="AF122" s="171"/>
      <c r="AG122" s="171"/>
      <c r="AH122" s="171"/>
      <c r="AI122" s="171"/>
      <c r="AJ122" s="171"/>
      <c r="AK122" s="170"/>
      <c r="AL122" s="171"/>
      <c r="AM122" s="170"/>
      <c r="AN122" s="171"/>
      <c r="AO122" s="170"/>
      <c r="AP122" s="171"/>
      <c r="AQ122" s="171"/>
      <c r="AR122" s="171"/>
      <c r="AS122" s="171"/>
      <c r="AT122" s="171"/>
      <c r="AU122" s="171"/>
      <c r="AV122" s="121"/>
      <c r="AW122" s="121"/>
      <c r="AX122" s="61"/>
      <c r="AY122" s="61"/>
      <c r="AZ122" s="66"/>
    </row>
    <row r="123" spans="1:52">
      <c r="A123" s="65"/>
      <c r="B123" s="65"/>
      <c r="C123" s="65"/>
      <c r="D123" s="169"/>
      <c r="E123" s="170"/>
      <c r="F123" s="171"/>
      <c r="G123" s="172"/>
      <c r="H123" s="171"/>
      <c r="I123" s="171"/>
      <c r="J123" s="172"/>
      <c r="K123" s="171"/>
      <c r="L123" s="172"/>
      <c r="M123" s="172"/>
      <c r="N123" s="172"/>
      <c r="O123" s="171"/>
      <c r="P123" s="172"/>
      <c r="Q123" s="171"/>
      <c r="R123" s="172"/>
      <c r="S123" s="171"/>
      <c r="T123" s="170"/>
      <c r="U123" s="172"/>
      <c r="V123" s="172"/>
      <c r="W123" s="170"/>
      <c r="X123" s="170"/>
      <c r="Y123" s="170"/>
      <c r="Z123" s="170"/>
      <c r="AA123" s="171"/>
      <c r="AB123" s="171"/>
      <c r="AC123" s="173"/>
      <c r="AD123" s="173"/>
      <c r="AE123" s="173"/>
      <c r="AF123" s="171"/>
      <c r="AG123" s="171"/>
      <c r="AH123" s="171"/>
      <c r="AI123" s="171"/>
      <c r="AJ123" s="171"/>
      <c r="AK123" s="170"/>
      <c r="AL123" s="171"/>
      <c r="AM123" s="170"/>
      <c r="AN123" s="171"/>
      <c r="AO123" s="170"/>
      <c r="AP123" s="171"/>
      <c r="AQ123" s="171"/>
      <c r="AR123" s="171"/>
      <c r="AS123" s="171"/>
      <c r="AT123" s="171"/>
      <c r="AU123" s="171"/>
      <c r="AV123" s="121"/>
      <c r="AW123" s="121"/>
      <c r="AX123" s="61"/>
      <c r="AY123" s="61"/>
      <c r="AZ123" s="66"/>
    </row>
    <row r="124" spans="1:52">
      <c r="A124" s="65"/>
      <c r="B124" s="65"/>
      <c r="C124" s="65"/>
      <c r="D124" s="169"/>
      <c r="E124" s="170"/>
      <c r="F124" s="171"/>
      <c r="G124" s="172"/>
      <c r="H124" s="171"/>
      <c r="I124" s="171"/>
      <c r="J124" s="172"/>
      <c r="K124" s="171"/>
      <c r="L124" s="172"/>
      <c r="M124" s="172"/>
      <c r="N124" s="172"/>
      <c r="O124" s="171"/>
      <c r="P124" s="172"/>
      <c r="Q124" s="171"/>
      <c r="R124" s="172"/>
      <c r="S124" s="171"/>
      <c r="T124" s="170"/>
      <c r="U124" s="172"/>
      <c r="V124" s="172"/>
      <c r="W124" s="170"/>
      <c r="X124" s="170"/>
      <c r="Y124" s="170"/>
      <c r="Z124" s="170"/>
      <c r="AA124" s="171"/>
      <c r="AB124" s="171"/>
      <c r="AC124" s="173"/>
      <c r="AD124" s="173"/>
      <c r="AE124" s="173"/>
      <c r="AF124" s="171"/>
      <c r="AG124" s="171"/>
      <c r="AH124" s="171"/>
      <c r="AI124" s="171"/>
      <c r="AJ124" s="171"/>
      <c r="AK124" s="170"/>
      <c r="AL124" s="171"/>
      <c r="AM124" s="170"/>
      <c r="AN124" s="171"/>
      <c r="AO124" s="170"/>
      <c r="AP124" s="171"/>
      <c r="AQ124" s="171"/>
      <c r="AR124" s="171"/>
      <c r="AS124" s="171"/>
      <c r="AT124" s="171"/>
      <c r="AU124" s="171"/>
      <c r="AV124" s="121"/>
      <c r="AW124" s="121"/>
      <c r="AX124" s="61"/>
      <c r="AY124" s="61"/>
      <c r="AZ124" s="66"/>
    </row>
    <row r="125" spans="1:52">
      <c r="A125" s="65"/>
      <c r="B125" s="65"/>
      <c r="C125" s="65"/>
      <c r="D125" s="169"/>
      <c r="E125" s="170"/>
      <c r="F125" s="171"/>
      <c r="G125" s="172"/>
      <c r="H125" s="171"/>
      <c r="I125" s="171"/>
      <c r="J125" s="172"/>
      <c r="K125" s="171"/>
      <c r="L125" s="172"/>
      <c r="M125" s="172"/>
      <c r="N125" s="172"/>
      <c r="O125" s="171"/>
      <c r="P125" s="172"/>
      <c r="Q125" s="171"/>
      <c r="R125" s="172"/>
      <c r="S125" s="171"/>
      <c r="T125" s="170"/>
      <c r="U125" s="172"/>
      <c r="V125" s="172"/>
      <c r="W125" s="170"/>
      <c r="X125" s="170"/>
      <c r="Y125" s="170"/>
      <c r="Z125" s="170"/>
      <c r="AA125" s="171"/>
      <c r="AB125" s="171"/>
      <c r="AC125" s="173"/>
      <c r="AD125" s="173"/>
      <c r="AE125" s="173"/>
      <c r="AF125" s="171"/>
      <c r="AG125" s="171"/>
      <c r="AH125" s="171"/>
      <c r="AI125" s="171"/>
      <c r="AJ125" s="171"/>
      <c r="AK125" s="170"/>
      <c r="AL125" s="171"/>
      <c r="AM125" s="170"/>
      <c r="AN125" s="171"/>
      <c r="AO125" s="170"/>
      <c r="AP125" s="171"/>
      <c r="AQ125" s="171"/>
      <c r="AR125" s="171"/>
      <c r="AS125" s="171"/>
      <c r="AT125" s="171"/>
      <c r="AU125" s="171"/>
      <c r="AV125" s="121"/>
      <c r="AW125" s="121"/>
      <c r="AX125" s="61"/>
      <c r="AY125" s="61"/>
      <c r="AZ125" s="66"/>
    </row>
    <row r="126" spans="1:52">
      <c r="A126" s="65"/>
      <c r="B126" s="65"/>
      <c r="C126" s="65"/>
      <c r="D126" s="169"/>
      <c r="E126" s="170"/>
      <c r="F126" s="171"/>
      <c r="G126" s="172"/>
      <c r="H126" s="171"/>
      <c r="I126" s="171"/>
      <c r="J126" s="172"/>
      <c r="K126" s="171"/>
      <c r="L126" s="172"/>
      <c r="M126" s="172"/>
      <c r="N126" s="172"/>
      <c r="O126" s="171"/>
      <c r="P126" s="172"/>
      <c r="Q126" s="171"/>
      <c r="R126" s="172"/>
      <c r="S126" s="171"/>
      <c r="T126" s="170"/>
      <c r="U126" s="172"/>
      <c r="V126" s="172"/>
      <c r="W126" s="170"/>
      <c r="X126" s="170"/>
      <c r="Y126" s="170"/>
      <c r="Z126" s="170"/>
      <c r="AA126" s="171"/>
      <c r="AB126" s="171"/>
      <c r="AC126" s="173"/>
      <c r="AD126" s="173"/>
      <c r="AE126" s="173"/>
      <c r="AF126" s="171"/>
      <c r="AG126" s="171"/>
      <c r="AH126" s="171"/>
      <c r="AI126" s="171"/>
      <c r="AJ126" s="171"/>
      <c r="AK126" s="170"/>
      <c r="AL126" s="171"/>
      <c r="AM126" s="170"/>
      <c r="AN126" s="171"/>
      <c r="AO126" s="170"/>
      <c r="AP126" s="171"/>
      <c r="AQ126" s="171"/>
      <c r="AR126" s="171"/>
      <c r="AS126" s="171"/>
      <c r="AT126" s="171"/>
      <c r="AU126" s="171"/>
      <c r="AV126" s="121"/>
      <c r="AW126" s="121"/>
      <c r="AX126" s="61"/>
      <c r="AY126" s="61"/>
      <c r="AZ126" s="66"/>
    </row>
    <row r="127" spans="1:52">
      <c r="A127" s="65"/>
      <c r="B127" s="65"/>
      <c r="C127" s="65"/>
      <c r="D127" s="169"/>
      <c r="E127" s="170"/>
      <c r="F127" s="171"/>
      <c r="G127" s="172"/>
      <c r="H127" s="171"/>
      <c r="I127" s="171"/>
      <c r="J127" s="172"/>
      <c r="K127" s="171"/>
      <c r="L127" s="172"/>
      <c r="M127" s="172"/>
      <c r="N127" s="172"/>
      <c r="O127" s="171"/>
      <c r="P127" s="172"/>
      <c r="Q127" s="171"/>
      <c r="R127" s="172"/>
      <c r="S127" s="171"/>
      <c r="T127" s="170"/>
      <c r="U127" s="172"/>
      <c r="V127" s="172"/>
      <c r="W127" s="170"/>
      <c r="X127" s="170"/>
      <c r="Y127" s="170"/>
      <c r="Z127" s="170"/>
      <c r="AA127" s="171"/>
      <c r="AB127" s="171"/>
      <c r="AC127" s="173"/>
      <c r="AD127" s="173"/>
      <c r="AE127" s="173"/>
      <c r="AF127" s="171"/>
      <c r="AG127" s="171"/>
      <c r="AH127" s="171"/>
      <c r="AI127" s="171"/>
      <c r="AJ127" s="171"/>
      <c r="AK127" s="170"/>
      <c r="AL127" s="171"/>
      <c r="AM127" s="170"/>
      <c r="AN127" s="171"/>
      <c r="AO127" s="170"/>
      <c r="AP127" s="171"/>
      <c r="AQ127" s="171"/>
      <c r="AR127" s="171"/>
      <c r="AS127" s="171"/>
      <c r="AT127" s="171"/>
      <c r="AU127" s="171"/>
      <c r="AV127" s="121"/>
      <c r="AW127" s="121"/>
      <c r="AX127" s="61"/>
      <c r="AY127" s="61"/>
      <c r="AZ127" s="66"/>
    </row>
    <row r="128" spans="1:52">
      <c r="A128" s="65"/>
      <c r="B128" s="65"/>
      <c r="C128" s="65"/>
      <c r="D128" s="169"/>
      <c r="E128" s="170"/>
      <c r="F128" s="171"/>
      <c r="G128" s="172"/>
      <c r="H128" s="171"/>
      <c r="I128" s="171"/>
      <c r="J128" s="172"/>
      <c r="K128" s="171"/>
      <c r="L128" s="172"/>
      <c r="M128" s="172"/>
      <c r="N128" s="172"/>
      <c r="O128" s="171"/>
      <c r="P128" s="172"/>
      <c r="Q128" s="171"/>
      <c r="R128" s="172"/>
      <c r="S128" s="171"/>
      <c r="T128" s="170"/>
      <c r="U128" s="172"/>
      <c r="V128" s="172"/>
      <c r="W128" s="170"/>
      <c r="X128" s="170"/>
      <c r="Y128" s="170"/>
      <c r="Z128" s="170"/>
      <c r="AA128" s="171"/>
      <c r="AB128" s="171"/>
      <c r="AC128" s="173"/>
      <c r="AD128" s="173"/>
      <c r="AE128" s="173"/>
      <c r="AF128" s="171"/>
      <c r="AG128" s="171"/>
      <c r="AH128" s="171"/>
      <c r="AI128" s="171"/>
      <c r="AJ128" s="171"/>
      <c r="AK128" s="170"/>
      <c r="AL128" s="171"/>
      <c r="AM128" s="170"/>
      <c r="AN128" s="171"/>
      <c r="AO128" s="170"/>
      <c r="AP128" s="171"/>
      <c r="AQ128" s="171"/>
      <c r="AR128" s="171"/>
      <c r="AS128" s="171"/>
      <c r="AT128" s="171"/>
      <c r="AU128" s="171"/>
      <c r="AV128" s="121"/>
      <c r="AW128" s="121"/>
      <c r="AX128" s="61"/>
      <c r="AY128" s="61"/>
      <c r="AZ128" s="66"/>
    </row>
    <row r="129" spans="1:52">
      <c r="A129" s="65"/>
      <c r="B129" s="65"/>
      <c r="C129" s="65"/>
      <c r="D129" s="169"/>
      <c r="E129" s="170"/>
      <c r="F129" s="171"/>
      <c r="G129" s="172"/>
      <c r="H129" s="171"/>
      <c r="I129" s="171"/>
      <c r="J129" s="172"/>
      <c r="K129" s="171"/>
      <c r="L129" s="172"/>
      <c r="M129" s="172"/>
      <c r="N129" s="172"/>
      <c r="O129" s="171"/>
      <c r="P129" s="172"/>
      <c r="Q129" s="171"/>
      <c r="R129" s="172"/>
      <c r="S129" s="171"/>
      <c r="T129" s="170"/>
      <c r="U129" s="172"/>
      <c r="V129" s="172"/>
      <c r="W129" s="170"/>
      <c r="X129" s="170"/>
      <c r="Y129" s="170"/>
      <c r="Z129" s="170"/>
      <c r="AA129" s="171"/>
      <c r="AB129" s="171"/>
      <c r="AC129" s="173"/>
      <c r="AD129" s="173"/>
      <c r="AE129" s="173"/>
      <c r="AF129" s="171"/>
      <c r="AG129" s="171"/>
      <c r="AH129" s="171"/>
      <c r="AI129" s="171"/>
      <c r="AJ129" s="171"/>
      <c r="AK129" s="170"/>
      <c r="AL129" s="171"/>
      <c r="AM129" s="170"/>
      <c r="AN129" s="171"/>
      <c r="AO129" s="170"/>
      <c r="AP129" s="171"/>
      <c r="AQ129" s="171"/>
      <c r="AR129" s="171"/>
      <c r="AS129" s="171"/>
      <c r="AT129" s="171"/>
      <c r="AU129" s="171"/>
      <c r="AV129" s="121"/>
      <c r="AW129" s="121"/>
      <c r="AX129" s="61"/>
      <c r="AY129" s="61"/>
      <c r="AZ129" s="66"/>
    </row>
    <row r="130" spans="1:52">
      <c r="A130" s="65"/>
      <c r="B130" s="65"/>
      <c r="C130" s="65"/>
      <c r="D130" s="169"/>
      <c r="E130" s="170"/>
      <c r="F130" s="171"/>
      <c r="G130" s="172"/>
      <c r="H130" s="171"/>
      <c r="I130" s="171"/>
      <c r="J130" s="172"/>
      <c r="K130" s="171"/>
      <c r="L130" s="172"/>
      <c r="M130" s="172"/>
      <c r="N130" s="172"/>
      <c r="O130" s="171"/>
      <c r="P130" s="172"/>
      <c r="Q130" s="171"/>
      <c r="R130" s="172"/>
      <c r="S130" s="171"/>
      <c r="T130" s="170"/>
      <c r="U130" s="172"/>
      <c r="V130" s="172"/>
      <c r="W130" s="170"/>
      <c r="X130" s="170"/>
      <c r="Y130" s="170"/>
      <c r="Z130" s="170"/>
      <c r="AA130" s="171"/>
      <c r="AB130" s="171"/>
      <c r="AC130" s="173"/>
      <c r="AD130" s="173"/>
      <c r="AE130" s="173"/>
      <c r="AF130" s="171"/>
      <c r="AG130" s="171"/>
      <c r="AH130" s="171"/>
      <c r="AI130" s="171"/>
      <c r="AJ130" s="171"/>
      <c r="AK130" s="170"/>
      <c r="AL130" s="171"/>
      <c r="AM130" s="170"/>
      <c r="AN130" s="171"/>
      <c r="AO130" s="170"/>
      <c r="AP130" s="171"/>
      <c r="AQ130" s="171"/>
      <c r="AR130" s="171"/>
      <c r="AS130" s="171"/>
      <c r="AT130" s="171"/>
      <c r="AU130" s="171"/>
      <c r="AV130" s="121"/>
      <c r="AW130" s="121"/>
      <c r="AX130" s="61"/>
      <c r="AY130" s="61"/>
      <c r="AZ130" s="66"/>
    </row>
    <row r="131" spans="1:52">
      <c r="A131" s="65"/>
      <c r="B131" s="65"/>
      <c r="C131" s="65"/>
      <c r="D131" s="169"/>
      <c r="E131" s="170"/>
      <c r="F131" s="171"/>
      <c r="G131" s="172"/>
      <c r="H131" s="171"/>
      <c r="I131" s="171"/>
      <c r="J131" s="172"/>
      <c r="K131" s="171"/>
      <c r="L131" s="172"/>
      <c r="M131" s="172"/>
      <c r="N131" s="172"/>
      <c r="O131" s="171"/>
      <c r="P131" s="172"/>
      <c r="Q131" s="171"/>
      <c r="R131" s="172"/>
      <c r="S131" s="171"/>
      <c r="T131" s="170"/>
      <c r="U131" s="172"/>
      <c r="V131" s="172"/>
      <c r="W131" s="170"/>
      <c r="X131" s="170"/>
      <c r="Y131" s="170"/>
      <c r="Z131" s="170"/>
      <c r="AA131" s="171"/>
      <c r="AB131" s="171"/>
      <c r="AC131" s="173"/>
      <c r="AD131" s="173"/>
      <c r="AE131" s="173"/>
      <c r="AF131" s="171"/>
      <c r="AG131" s="171"/>
      <c r="AH131" s="171"/>
      <c r="AI131" s="171"/>
      <c r="AJ131" s="171"/>
      <c r="AK131" s="170"/>
      <c r="AL131" s="171"/>
      <c r="AM131" s="170"/>
      <c r="AN131" s="171"/>
      <c r="AO131" s="170"/>
      <c r="AP131" s="171"/>
      <c r="AQ131" s="171"/>
      <c r="AR131" s="171"/>
      <c r="AS131" s="171"/>
      <c r="AT131" s="171"/>
      <c r="AU131" s="171"/>
      <c r="AV131" s="121"/>
      <c r="AW131" s="121"/>
      <c r="AX131" s="61"/>
      <c r="AY131" s="61"/>
      <c r="AZ131" s="66"/>
    </row>
    <row r="132" spans="1:52">
      <c r="A132" s="65"/>
      <c r="B132" s="65"/>
      <c r="C132" s="65"/>
      <c r="D132" s="169"/>
      <c r="E132" s="170"/>
      <c r="F132" s="171"/>
      <c r="G132" s="172"/>
      <c r="H132" s="171"/>
      <c r="I132" s="171"/>
      <c r="J132" s="172"/>
      <c r="K132" s="171"/>
      <c r="L132" s="172"/>
      <c r="M132" s="172"/>
      <c r="N132" s="172"/>
      <c r="O132" s="171"/>
      <c r="P132" s="172"/>
      <c r="Q132" s="171"/>
      <c r="R132" s="172"/>
      <c r="S132" s="171"/>
      <c r="T132" s="170"/>
      <c r="U132" s="172"/>
      <c r="V132" s="172"/>
      <c r="W132" s="170"/>
      <c r="X132" s="170"/>
      <c r="Y132" s="170"/>
      <c r="Z132" s="170"/>
      <c r="AA132" s="171"/>
      <c r="AB132" s="171"/>
      <c r="AC132" s="173"/>
      <c r="AD132" s="173"/>
      <c r="AE132" s="173"/>
      <c r="AF132" s="171"/>
      <c r="AG132" s="171"/>
      <c r="AH132" s="171"/>
      <c r="AI132" s="171"/>
      <c r="AJ132" s="171"/>
      <c r="AK132" s="170"/>
      <c r="AL132" s="171"/>
      <c r="AM132" s="170"/>
      <c r="AN132" s="171"/>
      <c r="AO132" s="170"/>
      <c r="AP132" s="171"/>
      <c r="AQ132" s="171"/>
      <c r="AR132" s="171"/>
      <c r="AS132" s="171"/>
      <c r="AT132" s="171"/>
      <c r="AU132" s="171"/>
      <c r="AV132" s="121"/>
      <c r="AW132" s="121"/>
      <c r="AX132" s="61"/>
      <c r="AY132" s="61"/>
      <c r="AZ132" s="66"/>
    </row>
    <row r="133" spans="1:52">
      <c r="A133" s="65"/>
      <c r="B133" s="65"/>
      <c r="C133" s="65"/>
      <c r="D133" s="169"/>
      <c r="E133" s="170"/>
      <c r="F133" s="171"/>
      <c r="G133" s="172"/>
      <c r="H133" s="171"/>
      <c r="I133" s="171"/>
      <c r="J133" s="172"/>
      <c r="K133" s="171"/>
      <c r="L133" s="172"/>
      <c r="M133" s="172"/>
      <c r="N133" s="172"/>
      <c r="O133" s="171"/>
      <c r="P133" s="172"/>
      <c r="Q133" s="171"/>
      <c r="R133" s="172"/>
      <c r="S133" s="171"/>
      <c r="T133" s="170"/>
      <c r="U133" s="172"/>
      <c r="V133" s="172"/>
      <c r="W133" s="170"/>
      <c r="X133" s="170"/>
      <c r="Y133" s="170"/>
      <c r="Z133" s="170"/>
      <c r="AA133" s="171"/>
      <c r="AB133" s="171"/>
      <c r="AC133" s="173"/>
      <c r="AD133" s="173"/>
      <c r="AE133" s="173"/>
      <c r="AF133" s="171"/>
      <c r="AG133" s="171"/>
      <c r="AH133" s="171"/>
      <c r="AI133" s="171"/>
      <c r="AJ133" s="171"/>
      <c r="AK133" s="170"/>
      <c r="AL133" s="171"/>
      <c r="AM133" s="170"/>
      <c r="AN133" s="171"/>
      <c r="AO133" s="170"/>
      <c r="AP133" s="171"/>
      <c r="AQ133" s="171"/>
      <c r="AR133" s="171"/>
      <c r="AS133" s="171"/>
      <c r="AT133" s="171"/>
      <c r="AU133" s="171"/>
      <c r="AV133" s="121"/>
      <c r="AW133" s="121"/>
      <c r="AX133" s="61"/>
      <c r="AY133" s="61"/>
      <c r="AZ133" s="66"/>
    </row>
    <row r="134" spans="1:52">
      <c r="A134" s="65"/>
      <c r="B134" s="65"/>
      <c r="C134" s="65"/>
      <c r="D134" s="169"/>
      <c r="E134" s="170"/>
      <c r="F134" s="171"/>
      <c r="G134" s="172"/>
      <c r="H134" s="171"/>
      <c r="I134" s="171"/>
      <c r="J134" s="172"/>
      <c r="K134" s="171"/>
      <c r="L134" s="172"/>
      <c r="M134" s="172"/>
      <c r="N134" s="172"/>
      <c r="O134" s="171"/>
      <c r="P134" s="172"/>
      <c r="Q134" s="171"/>
      <c r="R134" s="172"/>
      <c r="S134" s="171"/>
      <c r="T134" s="170"/>
      <c r="U134" s="172"/>
      <c r="V134" s="172"/>
      <c r="W134" s="170"/>
      <c r="X134" s="170"/>
      <c r="Y134" s="170"/>
      <c r="Z134" s="170"/>
      <c r="AA134" s="171"/>
      <c r="AB134" s="171"/>
      <c r="AC134" s="173"/>
      <c r="AD134" s="173"/>
      <c r="AE134" s="173"/>
      <c r="AF134" s="171"/>
      <c r="AG134" s="171"/>
      <c r="AH134" s="171"/>
      <c r="AI134" s="171"/>
      <c r="AJ134" s="171"/>
      <c r="AK134" s="170"/>
      <c r="AL134" s="171"/>
      <c r="AM134" s="170"/>
      <c r="AN134" s="171"/>
      <c r="AO134" s="170"/>
      <c r="AP134" s="171"/>
      <c r="AQ134" s="171"/>
      <c r="AR134" s="171"/>
      <c r="AS134" s="171"/>
      <c r="AT134" s="171"/>
      <c r="AU134" s="171"/>
      <c r="AV134" s="121"/>
      <c r="AW134" s="121"/>
      <c r="AX134" s="61"/>
      <c r="AY134" s="61"/>
      <c r="AZ134" s="66"/>
    </row>
    <row r="135" spans="1:52">
      <c r="A135" s="65"/>
      <c r="B135" s="65"/>
      <c r="C135" s="65"/>
      <c r="D135" s="169"/>
      <c r="E135" s="170"/>
      <c r="F135" s="171"/>
      <c r="G135" s="172"/>
      <c r="H135" s="171"/>
      <c r="I135" s="171"/>
      <c r="J135" s="172"/>
      <c r="K135" s="171"/>
      <c r="L135" s="172"/>
      <c r="M135" s="172"/>
      <c r="N135" s="172"/>
      <c r="O135" s="171"/>
      <c r="P135" s="172"/>
      <c r="Q135" s="171"/>
      <c r="R135" s="172"/>
      <c r="S135" s="171"/>
      <c r="T135" s="170"/>
      <c r="U135" s="172"/>
      <c r="V135" s="172"/>
      <c r="W135" s="170"/>
      <c r="X135" s="170"/>
      <c r="Y135" s="170"/>
      <c r="Z135" s="170"/>
      <c r="AA135" s="171"/>
      <c r="AB135" s="171"/>
      <c r="AC135" s="173"/>
      <c r="AD135" s="173"/>
      <c r="AE135" s="173"/>
      <c r="AF135" s="171"/>
      <c r="AG135" s="171"/>
      <c r="AH135" s="171"/>
      <c r="AI135" s="171"/>
      <c r="AJ135" s="171"/>
      <c r="AK135" s="170"/>
      <c r="AL135" s="171"/>
      <c r="AM135" s="170"/>
      <c r="AN135" s="171"/>
      <c r="AO135" s="170"/>
      <c r="AP135" s="171"/>
      <c r="AQ135" s="171"/>
      <c r="AR135" s="171"/>
      <c r="AS135" s="171"/>
      <c r="AT135" s="171"/>
      <c r="AU135" s="171"/>
      <c r="AV135" s="121"/>
      <c r="AW135" s="121"/>
      <c r="AX135" s="61"/>
      <c r="AY135" s="61"/>
      <c r="AZ135" s="66"/>
    </row>
    <row r="136" spans="1:52">
      <c r="A136" s="65"/>
      <c r="B136" s="65"/>
      <c r="C136" s="65"/>
      <c r="D136" s="169"/>
      <c r="E136" s="170"/>
      <c r="F136" s="171"/>
      <c r="G136" s="172"/>
      <c r="H136" s="171"/>
      <c r="I136" s="171"/>
      <c r="J136" s="172"/>
      <c r="K136" s="171"/>
      <c r="L136" s="172"/>
      <c r="M136" s="172"/>
      <c r="N136" s="172"/>
      <c r="O136" s="171"/>
      <c r="P136" s="172"/>
      <c r="Q136" s="171"/>
      <c r="R136" s="172"/>
      <c r="S136" s="171"/>
      <c r="T136" s="170"/>
      <c r="U136" s="172"/>
      <c r="V136" s="172"/>
      <c r="W136" s="170"/>
      <c r="X136" s="170"/>
      <c r="Y136" s="170"/>
      <c r="Z136" s="170"/>
      <c r="AA136" s="171"/>
      <c r="AB136" s="171"/>
      <c r="AC136" s="173"/>
      <c r="AD136" s="173"/>
      <c r="AE136" s="173"/>
      <c r="AF136" s="171"/>
      <c r="AG136" s="171"/>
      <c r="AH136" s="171"/>
      <c r="AI136" s="171"/>
      <c r="AJ136" s="171"/>
      <c r="AK136" s="170"/>
      <c r="AL136" s="171"/>
      <c r="AM136" s="170"/>
      <c r="AN136" s="171"/>
      <c r="AO136" s="170"/>
      <c r="AP136" s="171"/>
      <c r="AQ136" s="171"/>
      <c r="AR136" s="171"/>
      <c r="AS136" s="171"/>
      <c r="AT136" s="171"/>
      <c r="AU136" s="171"/>
      <c r="AV136" s="121"/>
      <c r="AW136" s="121"/>
      <c r="AX136" s="61"/>
      <c r="AY136" s="61"/>
      <c r="AZ136" s="66"/>
    </row>
    <row r="137" spans="1:52">
      <c r="A137" s="65"/>
      <c r="B137" s="65"/>
      <c r="C137" s="65"/>
      <c r="D137" s="169"/>
      <c r="E137" s="170"/>
      <c r="F137" s="171"/>
      <c r="G137" s="172"/>
      <c r="H137" s="171"/>
      <c r="I137" s="171"/>
      <c r="J137" s="172"/>
      <c r="K137" s="171"/>
      <c r="L137" s="172"/>
      <c r="M137" s="172"/>
      <c r="N137" s="172"/>
      <c r="O137" s="171"/>
      <c r="P137" s="172"/>
      <c r="Q137" s="171"/>
      <c r="R137" s="172"/>
      <c r="S137" s="171"/>
      <c r="T137" s="170"/>
      <c r="U137" s="172"/>
      <c r="V137" s="172"/>
      <c r="W137" s="170"/>
      <c r="X137" s="170"/>
      <c r="Y137" s="170"/>
      <c r="Z137" s="170"/>
      <c r="AA137" s="171"/>
      <c r="AB137" s="171"/>
      <c r="AC137" s="173"/>
      <c r="AD137" s="173"/>
      <c r="AE137" s="173"/>
      <c r="AF137" s="171"/>
      <c r="AG137" s="171"/>
      <c r="AH137" s="171"/>
      <c r="AI137" s="171"/>
      <c r="AJ137" s="171"/>
      <c r="AK137" s="170"/>
      <c r="AL137" s="171"/>
      <c r="AM137" s="170"/>
      <c r="AN137" s="171"/>
      <c r="AO137" s="170"/>
      <c r="AP137" s="171"/>
      <c r="AQ137" s="171"/>
      <c r="AR137" s="171"/>
      <c r="AS137" s="171"/>
      <c r="AT137" s="171"/>
      <c r="AU137" s="171"/>
      <c r="AV137" s="121"/>
      <c r="AW137" s="121"/>
      <c r="AX137" s="61"/>
      <c r="AY137" s="61"/>
      <c r="AZ137" s="66"/>
    </row>
    <row r="138" spans="1:52">
      <c r="A138" s="65"/>
      <c r="B138" s="65"/>
      <c r="C138" s="65"/>
      <c r="D138" s="169"/>
      <c r="E138" s="170"/>
      <c r="F138" s="171"/>
      <c r="G138" s="172"/>
      <c r="H138" s="171"/>
      <c r="I138" s="171"/>
      <c r="J138" s="172"/>
      <c r="K138" s="171"/>
      <c r="L138" s="172"/>
      <c r="M138" s="172"/>
      <c r="N138" s="172"/>
      <c r="O138" s="171"/>
      <c r="P138" s="172"/>
      <c r="Q138" s="171"/>
      <c r="R138" s="172"/>
      <c r="S138" s="171"/>
      <c r="T138" s="170"/>
      <c r="U138" s="172"/>
      <c r="V138" s="172"/>
      <c r="W138" s="170"/>
      <c r="X138" s="170"/>
      <c r="Y138" s="170"/>
      <c r="Z138" s="170"/>
      <c r="AA138" s="171"/>
      <c r="AB138" s="171"/>
      <c r="AC138" s="173"/>
      <c r="AD138" s="173"/>
      <c r="AE138" s="173"/>
      <c r="AF138" s="171"/>
      <c r="AG138" s="171"/>
      <c r="AH138" s="171"/>
      <c r="AI138" s="171"/>
      <c r="AJ138" s="171"/>
      <c r="AK138" s="170"/>
      <c r="AL138" s="171"/>
      <c r="AM138" s="170"/>
      <c r="AN138" s="171"/>
      <c r="AO138" s="170"/>
      <c r="AP138" s="171"/>
      <c r="AQ138" s="171"/>
      <c r="AR138" s="171"/>
      <c r="AS138" s="171"/>
      <c r="AT138" s="171"/>
      <c r="AU138" s="171"/>
      <c r="AV138" s="121"/>
      <c r="AW138" s="121"/>
      <c r="AX138" s="61"/>
      <c r="AY138" s="61"/>
      <c r="AZ138" s="66"/>
    </row>
    <row r="139" spans="1:52">
      <c r="A139" s="65"/>
      <c r="B139" s="65"/>
      <c r="C139" s="65"/>
      <c r="D139" s="169"/>
      <c r="E139" s="170"/>
      <c r="F139" s="171"/>
      <c r="G139" s="172"/>
      <c r="H139" s="171"/>
      <c r="I139" s="171"/>
      <c r="J139" s="172"/>
      <c r="K139" s="171"/>
      <c r="L139" s="172"/>
      <c r="M139" s="172"/>
      <c r="N139" s="172"/>
      <c r="O139" s="171"/>
      <c r="P139" s="172"/>
      <c r="Q139" s="171"/>
      <c r="R139" s="172"/>
      <c r="S139" s="171"/>
      <c r="T139" s="170"/>
      <c r="U139" s="172"/>
      <c r="V139" s="172"/>
      <c r="W139" s="170"/>
      <c r="X139" s="170"/>
      <c r="Y139" s="170"/>
      <c r="Z139" s="170"/>
      <c r="AA139" s="171"/>
      <c r="AB139" s="171"/>
      <c r="AC139" s="173"/>
      <c r="AD139" s="173"/>
      <c r="AE139" s="173"/>
      <c r="AF139" s="171"/>
      <c r="AG139" s="171"/>
      <c r="AH139" s="171"/>
      <c r="AI139" s="171"/>
      <c r="AJ139" s="171"/>
      <c r="AK139" s="170"/>
      <c r="AL139" s="171"/>
      <c r="AM139" s="170"/>
      <c r="AN139" s="171"/>
      <c r="AO139" s="170"/>
      <c r="AP139" s="171"/>
      <c r="AQ139" s="171"/>
      <c r="AR139" s="171"/>
      <c r="AS139" s="171"/>
      <c r="AT139" s="171"/>
      <c r="AU139" s="171"/>
      <c r="AV139" s="121"/>
      <c r="AW139" s="121"/>
      <c r="AX139" s="61"/>
      <c r="AY139" s="61"/>
      <c r="AZ139" s="66"/>
    </row>
    <row r="140" spans="1:52">
      <c r="A140" s="65"/>
      <c r="B140" s="65"/>
      <c r="C140" s="65"/>
      <c r="D140" s="169"/>
      <c r="E140" s="170"/>
      <c r="F140" s="171"/>
      <c r="G140" s="172"/>
      <c r="H140" s="171"/>
      <c r="I140" s="171"/>
      <c r="J140" s="172"/>
      <c r="K140" s="171"/>
      <c r="L140" s="172"/>
      <c r="M140" s="172"/>
      <c r="N140" s="172"/>
      <c r="O140" s="171"/>
      <c r="P140" s="172"/>
      <c r="Q140" s="171"/>
      <c r="R140" s="172"/>
      <c r="S140" s="171"/>
      <c r="T140" s="170"/>
      <c r="U140" s="172"/>
      <c r="V140" s="172"/>
      <c r="W140" s="170"/>
      <c r="X140" s="170"/>
      <c r="Y140" s="170"/>
      <c r="Z140" s="170"/>
      <c r="AA140" s="171"/>
      <c r="AB140" s="171"/>
      <c r="AC140" s="173"/>
      <c r="AD140" s="173"/>
      <c r="AE140" s="173"/>
      <c r="AF140" s="171"/>
      <c r="AG140" s="171"/>
      <c r="AH140" s="171"/>
      <c r="AI140" s="171"/>
      <c r="AJ140" s="171"/>
      <c r="AK140" s="170"/>
      <c r="AL140" s="171"/>
      <c r="AM140" s="170"/>
      <c r="AN140" s="171"/>
      <c r="AO140" s="170"/>
      <c r="AP140" s="171"/>
      <c r="AQ140" s="171"/>
      <c r="AR140" s="171"/>
      <c r="AS140" s="171"/>
      <c r="AT140" s="171"/>
      <c r="AU140" s="171"/>
      <c r="AV140" s="121"/>
      <c r="AW140" s="121"/>
      <c r="AX140" s="61"/>
      <c r="AY140" s="61"/>
      <c r="AZ140" s="66"/>
    </row>
    <row r="141" spans="1:52">
      <c r="A141" s="65"/>
      <c r="B141" s="65"/>
      <c r="C141" s="65"/>
      <c r="D141" s="169"/>
      <c r="E141" s="170"/>
      <c r="F141" s="171"/>
      <c r="G141" s="172"/>
      <c r="H141" s="171"/>
      <c r="I141" s="171"/>
      <c r="J141" s="172"/>
      <c r="K141" s="171"/>
      <c r="L141" s="172"/>
      <c r="M141" s="172"/>
      <c r="N141" s="172"/>
      <c r="O141" s="171"/>
      <c r="P141" s="172"/>
      <c r="Q141" s="171"/>
      <c r="R141" s="172"/>
      <c r="S141" s="171"/>
      <c r="T141" s="170"/>
      <c r="U141" s="172"/>
      <c r="V141" s="172"/>
      <c r="W141" s="170"/>
      <c r="X141" s="170"/>
      <c r="Y141" s="170"/>
      <c r="Z141" s="170"/>
      <c r="AA141" s="171"/>
      <c r="AB141" s="171"/>
      <c r="AC141" s="173"/>
      <c r="AD141" s="173"/>
      <c r="AE141" s="173"/>
      <c r="AF141" s="171"/>
      <c r="AG141" s="171"/>
      <c r="AH141" s="171"/>
      <c r="AI141" s="171"/>
      <c r="AJ141" s="171"/>
      <c r="AK141" s="170"/>
      <c r="AL141" s="171"/>
      <c r="AM141" s="170"/>
      <c r="AN141" s="171"/>
      <c r="AO141" s="170"/>
      <c r="AP141" s="171"/>
      <c r="AQ141" s="171"/>
      <c r="AR141" s="171"/>
      <c r="AS141" s="171"/>
      <c r="AT141" s="171"/>
      <c r="AU141" s="171"/>
      <c r="AV141" s="121"/>
      <c r="AW141" s="121"/>
      <c r="AX141" s="61"/>
      <c r="AY141" s="61"/>
      <c r="AZ141" s="66"/>
    </row>
    <row r="142" spans="1:52">
      <c r="A142" s="65"/>
      <c r="B142" s="65"/>
      <c r="C142" s="65"/>
      <c r="D142" s="169"/>
      <c r="E142" s="170"/>
      <c r="F142" s="171"/>
      <c r="G142" s="172"/>
      <c r="H142" s="171"/>
      <c r="I142" s="171"/>
      <c r="J142" s="172"/>
      <c r="K142" s="171"/>
      <c r="L142" s="172"/>
      <c r="M142" s="172"/>
      <c r="N142" s="172"/>
      <c r="O142" s="171"/>
      <c r="P142" s="172"/>
      <c r="Q142" s="171"/>
      <c r="R142" s="172"/>
      <c r="S142" s="171"/>
      <c r="T142" s="170"/>
      <c r="U142" s="172"/>
      <c r="V142" s="172"/>
      <c r="W142" s="170"/>
      <c r="X142" s="170"/>
      <c r="Y142" s="170"/>
      <c r="Z142" s="170"/>
      <c r="AA142" s="171"/>
      <c r="AB142" s="171"/>
      <c r="AC142" s="173"/>
      <c r="AD142" s="173"/>
      <c r="AE142" s="173"/>
      <c r="AF142" s="171"/>
      <c r="AG142" s="171"/>
      <c r="AH142" s="171"/>
      <c r="AI142" s="171"/>
      <c r="AJ142" s="171"/>
      <c r="AK142" s="170"/>
      <c r="AL142" s="171"/>
      <c r="AM142" s="170"/>
      <c r="AN142" s="171"/>
      <c r="AO142" s="170"/>
      <c r="AP142" s="171"/>
      <c r="AQ142" s="171"/>
      <c r="AR142" s="171"/>
      <c r="AS142" s="171"/>
      <c r="AT142" s="171"/>
      <c r="AU142" s="171"/>
      <c r="AV142" s="121"/>
      <c r="AW142" s="121"/>
      <c r="AX142" s="61"/>
      <c r="AY142" s="61"/>
      <c r="AZ142" s="66"/>
    </row>
    <row r="143" spans="1:52">
      <c r="A143" s="65"/>
      <c r="B143" s="65"/>
      <c r="C143" s="65"/>
      <c r="D143" s="169"/>
      <c r="E143" s="170"/>
      <c r="F143" s="171"/>
      <c r="G143" s="172"/>
      <c r="H143" s="171"/>
      <c r="I143" s="171"/>
      <c r="J143" s="172"/>
      <c r="K143" s="171"/>
      <c r="L143" s="172"/>
      <c r="M143" s="172"/>
      <c r="N143" s="172"/>
      <c r="O143" s="171"/>
      <c r="P143" s="172"/>
      <c r="Q143" s="171"/>
      <c r="R143" s="172"/>
      <c r="S143" s="171"/>
      <c r="T143" s="170"/>
      <c r="U143" s="172"/>
      <c r="V143" s="172"/>
      <c r="W143" s="170"/>
      <c r="X143" s="170"/>
      <c r="Y143" s="170"/>
      <c r="Z143" s="170"/>
      <c r="AA143" s="171"/>
      <c r="AB143" s="171"/>
      <c r="AC143" s="173"/>
      <c r="AD143" s="173"/>
      <c r="AE143" s="173"/>
      <c r="AF143" s="171"/>
      <c r="AG143" s="171"/>
      <c r="AH143" s="171"/>
      <c r="AI143" s="171"/>
      <c r="AJ143" s="171"/>
      <c r="AK143" s="170"/>
      <c r="AL143" s="171"/>
      <c r="AM143" s="170"/>
      <c r="AN143" s="171"/>
      <c r="AO143" s="170"/>
      <c r="AP143" s="171"/>
      <c r="AQ143" s="171"/>
      <c r="AR143" s="171"/>
      <c r="AS143" s="171"/>
      <c r="AT143" s="171"/>
      <c r="AU143" s="171"/>
      <c r="AV143" s="121"/>
      <c r="AW143" s="121"/>
      <c r="AX143" s="61"/>
      <c r="AY143" s="61"/>
      <c r="AZ143" s="66"/>
    </row>
    <row r="144" spans="1:52">
      <c r="A144" s="65"/>
      <c r="B144" s="65"/>
      <c r="C144" s="65"/>
      <c r="D144" s="169"/>
      <c r="E144" s="170"/>
      <c r="F144" s="171"/>
      <c r="G144" s="172"/>
      <c r="H144" s="171"/>
      <c r="I144" s="171"/>
      <c r="J144" s="172"/>
      <c r="K144" s="171"/>
      <c r="L144" s="172"/>
      <c r="M144" s="172"/>
      <c r="N144" s="172"/>
      <c r="O144" s="171"/>
      <c r="P144" s="172"/>
      <c r="Q144" s="171"/>
      <c r="R144" s="172"/>
      <c r="S144" s="171"/>
      <c r="T144" s="170"/>
      <c r="U144" s="172"/>
      <c r="V144" s="172"/>
      <c r="W144" s="170"/>
      <c r="X144" s="170"/>
      <c r="Y144" s="170"/>
      <c r="Z144" s="170"/>
      <c r="AA144" s="171"/>
      <c r="AB144" s="171"/>
      <c r="AC144" s="173"/>
      <c r="AD144" s="173"/>
      <c r="AE144" s="173"/>
      <c r="AF144" s="171"/>
      <c r="AG144" s="171"/>
      <c r="AH144" s="171"/>
      <c r="AI144" s="171"/>
      <c r="AJ144" s="171"/>
      <c r="AK144" s="170"/>
      <c r="AL144" s="171"/>
      <c r="AM144" s="170"/>
      <c r="AN144" s="171"/>
      <c r="AO144" s="170"/>
      <c r="AP144" s="171"/>
      <c r="AQ144" s="171"/>
      <c r="AR144" s="171"/>
      <c r="AS144" s="171"/>
      <c r="AT144" s="171"/>
      <c r="AU144" s="171"/>
      <c r="AV144" s="121"/>
      <c r="AW144" s="121"/>
      <c r="AX144" s="61"/>
      <c r="AY144" s="61"/>
      <c r="AZ144" s="66"/>
    </row>
    <row r="145" spans="1:52">
      <c r="A145" s="173"/>
      <c r="B145" s="173"/>
      <c r="C145" s="173"/>
      <c r="D145" s="170"/>
      <c r="E145" s="170"/>
      <c r="F145" s="171"/>
      <c r="G145" s="172"/>
      <c r="H145" s="171"/>
      <c r="I145" s="171"/>
      <c r="J145" s="172"/>
      <c r="K145" s="171"/>
      <c r="L145" s="172"/>
      <c r="M145" s="172"/>
      <c r="N145" s="172"/>
      <c r="O145" s="171"/>
      <c r="P145" s="172"/>
      <c r="Q145" s="171"/>
      <c r="R145" s="172"/>
      <c r="S145" s="171"/>
      <c r="T145" s="170"/>
      <c r="U145" s="172"/>
      <c r="V145" s="172"/>
      <c r="W145" s="170"/>
      <c r="X145" s="170"/>
      <c r="Y145" s="170"/>
      <c r="Z145" s="170"/>
      <c r="AA145" s="171"/>
      <c r="AB145" s="171"/>
      <c r="AC145" s="173"/>
      <c r="AD145" s="173"/>
      <c r="AE145" s="173"/>
      <c r="AF145" s="171"/>
      <c r="AG145" s="171"/>
      <c r="AH145" s="171"/>
      <c r="AI145" s="171"/>
      <c r="AJ145" s="171"/>
      <c r="AK145" s="170"/>
      <c r="AL145" s="171"/>
      <c r="AM145" s="170"/>
      <c r="AN145" s="171"/>
      <c r="AO145" s="170"/>
      <c r="AP145" s="171"/>
      <c r="AQ145" s="171"/>
      <c r="AR145" s="171"/>
      <c r="AS145" s="171"/>
      <c r="AT145" s="171"/>
      <c r="AU145" s="171"/>
      <c r="AV145" s="121"/>
      <c r="AW145" s="121"/>
      <c r="AX145" s="61"/>
      <c r="AY145" s="61"/>
      <c r="AZ145" s="66"/>
    </row>
    <row r="146" spans="1:52">
      <c r="A146" s="173"/>
      <c r="B146" s="173"/>
      <c r="C146" s="173"/>
      <c r="D146" s="170"/>
      <c r="E146" s="170"/>
      <c r="F146" s="171"/>
      <c r="G146" s="172"/>
      <c r="H146" s="171"/>
      <c r="I146" s="171"/>
      <c r="J146" s="172"/>
      <c r="K146" s="171"/>
      <c r="L146" s="172"/>
      <c r="M146" s="172"/>
      <c r="N146" s="172"/>
      <c r="O146" s="171"/>
      <c r="P146" s="172"/>
      <c r="Q146" s="171"/>
      <c r="R146" s="172"/>
      <c r="S146" s="171"/>
      <c r="T146" s="170"/>
      <c r="U146" s="172"/>
      <c r="V146" s="172"/>
      <c r="W146" s="170"/>
      <c r="X146" s="170"/>
      <c r="Y146" s="170"/>
      <c r="Z146" s="170"/>
      <c r="AA146" s="171"/>
      <c r="AB146" s="171"/>
      <c r="AC146" s="173"/>
      <c r="AD146" s="173"/>
      <c r="AE146" s="173"/>
      <c r="AF146" s="171"/>
      <c r="AG146" s="171"/>
      <c r="AH146" s="171"/>
      <c r="AI146" s="171"/>
      <c r="AJ146" s="171"/>
      <c r="AK146" s="170"/>
      <c r="AL146" s="171"/>
      <c r="AM146" s="170"/>
      <c r="AN146" s="171"/>
      <c r="AO146" s="170"/>
      <c r="AP146" s="171"/>
      <c r="AQ146" s="171"/>
      <c r="AR146" s="171"/>
      <c r="AS146" s="171"/>
      <c r="AT146" s="171"/>
      <c r="AU146" s="171"/>
      <c r="AV146" s="121"/>
      <c r="AW146" s="121"/>
      <c r="AX146" s="61"/>
      <c r="AY146" s="61"/>
      <c r="AZ146" s="66"/>
    </row>
    <row r="147" spans="1:52">
      <c r="A147" s="173"/>
      <c r="B147" s="173"/>
      <c r="C147" s="173"/>
      <c r="D147" s="170"/>
      <c r="E147" s="170"/>
      <c r="F147" s="171"/>
      <c r="G147" s="172"/>
      <c r="H147" s="171"/>
      <c r="I147" s="171"/>
      <c r="J147" s="172"/>
      <c r="K147" s="171"/>
      <c r="L147" s="172"/>
      <c r="M147" s="172"/>
      <c r="N147" s="172"/>
      <c r="O147" s="171"/>
      <c r="P147" s="172"/>
      <c r="Q147" s="171"/>
      <c r="R147" s="172"/>
      <c r="S147" s="171"/>
      <c r="T147" s="170"/>
      <c r="U147" s="172"/>
      <c r="V147" s="172"/>
      <c r="W147" s="170"/>
      <c r="X147" s="170"/>
      <c r="Y147" s="170"/>
      <c r="Z147" s="170"/>
      <c r="AA147" s="171"/>
      <c r="AB147" s="171"/>
      <c r="AC147" s="173"/>
      <c r="AD147" s="173"/>
      <c r="AE147" s="173"/>
      <c r="AF147" s="171"/>
      <c r="AG147" s="171"/>
      <c r="AH147" s="171"/>
      <c r="AI147" s="171"/>
      <c r="AJ147" s="171"/>
      <c r="AK147" s="170"/>
      <c r="AL147" s="171"/>
      <c r="AM147" s="170"/>
      <c r="AN147" s="171"/>
      <c r="AO147" s="170"/>
      <c r="AP147" s="171"/>
      <c r="AQ147" s="171"/>
      <c r="AR147" s="171"/>
      <c r="AS147" s="171"/>
      <c r="AT147" s="171"/>
      <c r="AU147" s="171"/>
      <c r="AV147" s="121"/>
      <c r="AW147" s="121"/>
      <c r="AX147" s="61"/>
      <c r="AY147" s="61"/>
      <c r="AZ147" s="66"/>
    </row>
    <row r="148" spans="1:52">
      <c r="A148" s="64"/>
      <c r="B148" s="64"/>
      <c r="C148" s="64"/>
      <c r="D148" s="122"/>
      <c r="E148" s="122"/>
      <c r="F148" s="121"/>
      <c r="G148" s="174"/>
      <c r="H148" s="121"/>
      <c r="I148" s="121"/>
      <c r="J148" s="174"/>
      <c r="K148" s="121"/>
      <c r="L148" s="174"/>
      <c r="M148" s="174"/>
      <c r="N148" s="174"/>
      <c r="O148" s="121"/>
      <c r="P148" s="174"/>
      <c r="Q148" s="121"/>
      <c r="R148" s="174"/>
      <c r="S148" s="121"/>
      <c r="T148" s="122"/>
      <c r="U148" s="174"/>
      <c r="V148" s="174"/>
      <c r="W148" s="122"/>
      <c r="X148" s="122"/>
      <c r="Y148" s="122"/>
      <c r="Z148" s="122"/>
      <c r="AA148" s="121"/>
      <c r="AB148" s="121"/>
      <c r="AC148" s="64"/>
      <c r="AD148" s="64"/>
      <c r="AE148" s="64"/>
      <c r="AF148" s="121"/>
      <c r="AG148" s="121"/>
      <c r="AH148" s="121"/>
      <c r="AI148" s="121"/>
      <c r="AJ148" s="121"/>
      <c r="AK148" s="122"/>
      <c r="AL148" s="121"/>
      <c r="AM148" s="122"/>
      <c r="AN148" s="121"/>
      <c r="AO148" s="122"/>
      <c r="AP148" s="121"/>
      <c r="AQ148" s="121"/>
      <c r="AR148" s="121"/>
      <c r="AS148" s="121"/>
      <c r="AT148" s="121"/>
      <c r="AU148" s="121"/>
      <c r="AV148" s="121"/>
      <c r="AW148" s="121"/>
      <c r="AX148" s="61"/>
      <c r="AY148" s="61"/>
      <c r="AZ148" s="66"/>
    </row>
    <row r="149" spans="1:52">
      <c r="A149" s="64"/>
      <c r="B149" s="64"/>
      <c r="C149" s="64"/>
      <c r="D149" s="122"/>
      <c r="E149" s="122"/>
      <c r="F149" s="121"/>
      <c r="G149" s="174"/>
      <c r="H149" s="121"/>
      <c r="I149" s="121"/>
      <c r="J149" s="174"/>
      <c r="K149" s="121"/>
      <c r="L149" s="174"/>
      <c r="M149" s="174"/>
      <c r="N149" s="174"/>
      <c r="O149" s="121"/>
      <c r="P149" s="174"/>
      <c r="Q149" s="121"/>
      <c r="R149" s="174"/>
      <c r="S149" s="121"/>
      <c r="T149" s="122"/>
      <c r="U149" s="174"/>
      <c r="V149" s="174"/>
      <c r="W149" s="122"/>
      <c r="X149" s="122"/>
      <c r="Y149" s="122"/>
      <c r="Z149" s="122"/>
      <c r="AA149" s="121"/>
      <c r="AB149" s="121"/>
      <c r="AC149" s="64"/>
      <c r="AD149" s="64"/>
      <c r="AE149" s="64"/>
      <c r="AF149" s="121"/>
      <c r="AG149" s="121"/>
      <c r="AH149" s="121"/>
      <c r="AI149" s="121"/>
      <c r="AJ149" s="121"/>
      <c r="AK149" s="122"/>
      <c r="AL149" s="121"/>
      <c r="AM149" s="122"/>
      <c r="AN149" s="121"/>
      <c r="AO149" s="122"/>
      <c r="AP149" s="121"/>
      <c r="AQ149" s="121"/>
      <c r="AR149" s="121"/>
      <c r="AS149" s="121"/>
      <c r="AT149" s="121"/>
      <c r="AU149" s="121"/>
      <c r="AV149" s="121"/>
      <c r="AW149" s="121"/>
      <c r="AX149" s="61"/>
      <c r="AY149" s="61"/>
      <c r="AZ149" s="66"/>
    </row>
    <row r="150" spans="1:52">
      <c r="A150" s="117"/>
      <c r="B150" s="117"/>
      <c r="C150" s="117"/>
      <c r="D150" s="118"/>
      <c r="E150" s="118"/>
      <c r="F150" s="119"/>
      <c r="G150" s="175"/>
      <c r="H150" s="119"/>
      <c r="I150" s="119"/>
      <c r="J150" s="175"/>
      <c r="K150" s="119"/>
      <c r="L150" s="175"/>
      <c r="M150" s="175"/>
      <c r="N150" s="175"/>
      <c r="O150" s="119"/>
      <c r="P150" s="175"/>
      <c r="Q150" s="119"/>
      <c r="R150" s="175"/>
      <c r="S150" s="119"/>
      <c r="T150" s="118"/>
      <c r="U150" s="175"/>
      <c r="V150" s="175"/>
      <c r="W150" s="118"/>
      <c r="X150" s="118"/>
      <c r="Y150" s="118"/>
      <c r="Z150" s="118"/>
      <c r="AA150" s="119"/>
      <c r="AB150" s="119"/>
      <c r="AC150" s="117"/>
      <c r="AD150" s="117"/>
      <c r="AE150" s="117"/>
      <c r="AF150" s="119"/>
      <c r="AG150" s="119"/>
      <c r="AH150" s="119"/>
      <c r="AI150" s="119"/>
      <c r="AJ150" s="121"/>
      <c r="AK150" s="122"/>
      <c r="AL150" s="121"/>
      <c r="AM150" s="122"/>
      <c r="AN150" s="121"/>
      <c r="AO150" s="122"/>
      <c r="AP150" s="121"/>
      <c r="AQ150" s="121"/>
      <c r="AR150" s="121"/>
      <c r="AS150" s="121"/>
      <c r="AT150" s="121"/>
      <c r="AU150" s="121"/>
      <c r="AV150" s="119"/>
      <c r="AW150" s="119"/>
    </row>
    <row r="151" spans="1:52">
      <c r="A151" s="117"/>
      <c r="B151" s="117"/>
      <c r="C151" s="117"/>
      <c r="D151" s="118"/>
      <c r="E151" s="118"/>
      <c r="F151" s="119"/>
      <c r="G151" s="175"/>
      <c r="H151" s="119"/>
      <c r="I151" s="119"/>
      <c r="J151" s="175"/>
      <c r="K151" s="119"/>
      <c r="L151" s="175"/>
      <c r="M151" s="175"/>
      <c r="N151" s="175"/>
      <c r="O151" s="119"/>
      <c r="P151" s="175"/>
      <c r="Q151" s="119"/>
      <c r="R151" s="175"/>
      <c r="S151" s="119"/>
      <c r="T151" s="118"/>
      <c r="U151" s="175"/>
      <c r="V151" s="175"/>
      <c r="W151" s="118"/>
      <c r="X151" s="118"/>
      <c r="Y151" s="118"/>
      <c r="Z151" s="118"/>
      <c r="AA151" s="119"/>
      <c r="AB151" s="119"/>
      <c r="AC151" s="117"/>
      <c r="AD151" s="117"/>
      <c r="AE151" s="117"/>
      <c r="AF151" s="119"/>
      <c r="AG151" s="119"/>
      <c r="AH151" s="119"/>
      <c r="AI151" s="119"/>
      <c r="AJ151" s="121"/>
      <c r="AK151" s="122"/>
      <c r="AL151" s="121"/>
      <c r="AM151" s="122"/>
      <c r="AN151" s="121"/>
      <c r="AO151" s="122"/>
      <c r="AP151" s="121"/>
      <c r="AQ151" s="121"/>
      <c r="AR151" s="121"/>
      <c r="AS151" s="121"/>
      <c r="AT151" s="121"/>
      <c r="AU151" s="121"/>
      <c r="AV151" s="119"/>
      <c r="AW151" s="119"/>
    </row>
    <row r="152" spans="1:52">
      <c r="A152" s="117"/>
      <c r="B152" s="117"/>
      <c r="C152" s="117"/>
      <c r="D152" s="118"/>
      <c r="E152" s="118"/>
      <c r="F152" s="119"/>
      <c r="G152" s="175"/>
      <c r="H152" s="119"/>
      <c r="I152" s="119"/>
      <c r="J152" s="175"/>
      <c r="K152" s="119"/>
      <c r="L152" s="175"/>
      <c r="M152" s="175"/>
      <c r="N152" s="175"/>
      <c r="O152" s="119"/>
      <c r="P152" s="175"/>
      <c r="Q152" s="119"/>
      <c r="R152" s="175"/>
      <c r="S152" s="119"/>
      <c r="T152" s="118"/>
      <c r="U152" s="175"/>
      <c r="V152" s="175"/>
      <c r="W152" s="118"/>
      <c r="X152" s="118"/>
      <c r="Y152" s="118"/>
      <c r="Z152" s="118"/>
      <c r="AA152" s="119"/>
      <c r="AB152" s="119"/>
      <c r="AC152" s="117"/>
      <c r="AD152" s="117"/>
      <c r="AE152" s="117"/>
      <c r="AF152" s="119"/>
      <c r="AG152" s="119"/>
      <c r="AH152" s="119"/>
      <c r="AI152" s="119"/>
      <c r="AJ152" s="121"/>
      <c r="AK152" s="122"/>
      <c r="AL152" s="121"/>
      <c r="AM152" s="122"/>
      <c r="AN152" s="121"/>
      <c r="AO152" s="122"/>
      <c r="AP152" s="121"/>
      <c r="AQ152" s="121"/>
      <c r="AR152" s="121"/>
      <c r="AS152" s="121"/>
      <c r="AT152" s="121"/>
      <c r="AU152" s="121"/>
      <c r="AV152" s="119"/>
      <c r="AW152" s="119"/>
    </row>
    <row r="153" spans="1:52">
      <c r="A153" s="117"/>
      <c r="B153" s="117"/>
      <c r="C153" s="117"/>
      <c r="D153" s="118"/>
      <c r="E153" s="118"/>
      <c r="F153" s="119"/>
      <c r="G153" s="175"/>
      <c r="H153" s="119"/>
      <c r="I153" s="119"/>
      <c r="J153" s="175"/>
      <c r="K153" s="119"/>
      <c r="L153" s="175"/>
      <c r="M153" s="175"/>
      <c r="N153" s="175"/>
      <c r="O153" s="119"/>
      <c r="P153" s="175"/>
      <c r="Q153" s="119"/>
      <c r="R153" s="175"/>
      <c r="S153" s="119"/>
      <c r="T153" s="118"/>
      <c r="U153" s="175"/>
      <c r="V153" s="175"/>
      <c r="W153" s="118"/>
      <c r="X153" s="118"/>
      <c r="Y153" s="118"/>
      <c r="Z153" s="118"/>
      <c r="AA153" s="119"/>
      <c r="AB153" s="119"/>
      <c r="AC153" s="117"/>
      <c r="AD153" s="117"/>
      <c r="AE153" s="117"/>
      <c r="AF153" s="119"/>
      <c r="AG153" s="119"/>
      <c r="AH153" s="119"/>
      <c r="AI153" s="119"/>
      <c r="AJ153" s="121"/>
      <c r="AK153" s="122"/>
      <c r="AL153" s="121"/>
      <c r="AM153" s="122"/>
      <c r="AN153" s="121"/>
      <c r="AO153" s="122"/>
      <c r="AP153" s="121"/>
      <c r="AQ153" s="121"/>
      <c r="AR153" s="121"/>
      <c r="AS153" s="121"/>
      <c r="AT153" s="121"/>
      <c r="AU153" s="121"/>
      <c r="AV153" s="119"/>
      <c r="AW153" s="119"/>
    </row>
    <row r="154" spans="1:52">
      <c r="A154" s="117"/>
      <c r="B154" s="117"/>
      <c r="C154" s="117"/>
      <c r="D154" s="118"/>
      <c r="E154" s="118"/>
      <c r="F154" s="119"/>
      <c r="G154" s="175"/>
      <c r="H154" s="119"/>
      <c r="I154" s="119"/>
      <c r="J154" s="175"/>
      <c r="K154" s="119"/>
      <c r="L154" s="175"/>
      <c r="M154" s="175"/>
      <c r="N154" s="175"/>
      <c r="O154" s="119"/>
      <c r="P154" s="175"/>
      <c r="Q154" s="119"/>
      <c r="R154" s="175"/>
      <c r="S154" s="119"/>
      <c r="T154" s="118"/>
      <c r="U154" s="175"/>
      <c r="V154" s="175"/>
      <c r="W154" s="118"/>
      <c r="X154" s="118"/>
      <c r="Y154" s="118"/>
      <c r="Z154" s="118"/>
      <c r="AA154" s="119"/>
      <c r="AB154" s="119"/>
      <c r="AC154" s="117"/>
      <c r="AD154" s="117"/>
      <c r="AE154" s="117"/>
      <c r="AF154" s="119"/>
      <c r="AG154" s="119"/>
      <c r="AH154" s="119"/>
      <c r="AI154" s="119"/>
      <c r="AJ154" s="121"/>
      <c r="AK154" s="122"/>
      <c r="AL154" s="121"/>
      <c r="AM154" s="122"/>
      <c r="AN154" s="121"/>
      <c r="AO154" s="122"/>
      <c r="AP154" s="121"/>
      <c r="AQ154" s="121"/>
      <c r="AR154" s="121"/>
      <c r="AS154" s="121"/>
      <c r="AT154" s="121"/>
      <c r="AU154" s="121"/>
      <c r="AV154" s="119"/>
      <c r="AW154" s="119"/>
    </row>
    <row r="155" spans="1:52">
      <c r="A155" s="117"/>
      <c r="B155" s="117"/>
      <c r="C155" s="117"/>
      <c r="D155" s="118"/>
      <c r="E155" s="118"/>
      <c r="F155" s="119"/>
      <c r="G155" s="175"/>
      <c r="H155" s="119"/>
      <c r="I155" s="119"/>
      <c r="J155" s="175"/>
      <c r="K155" s="119"/>
      <c r="L155" s="175"/>
      <c r="M155" s="175"/>
      <c r="N155" s="175"/>
      <c r="O155" s="119"/>
      <c r="P155" s="175"/>
      <c r="Q155" s="119"/>
      <c r="R155" s="175"/>
      <c r="S155" s="119"/>
      <c r="T155" s="118"/>
      <c r="U155" s="175"/>
      <c r="V155" s="175"/>
      <c r="W155" s="118"/>
      <c r="X155" s="118"/>
      <c r="Y155" s="118"/>
      <c r="Z155" s="118"/>
      <c r="AA155" s="119"/>
      <c r="AB155" s="119"/>
      <c r="AC155" s="117"/>
      <c r="AD155" s="117"/>
      <c r="AE155" s="117"/>
      <c r="AF155" s="119"/>
      <c r="AG155" s="119"/>
      <c r="AH155" s="119"/>
      <c r="AI155" s="119"/>
      <c r="AJ155" s="121"/>
      <c r="AK155" s="122"/>
      <c r="AL155" s="121"/>
      <c r="AM155" s="122"/>
      <c r="AN155" s="121"/>
      <c r="AO155" s="122"/>
      <c r="AP155" s="121"/>
      <c r="AQ155" s="121"/>
      <c r="AR155" s="121"/>
      <c r="AS155" s="121"/>
      <c r="AT155" s="121"/>
      <c r="AU155" s="121"/>
      <c r="AV155" s="119"/>
      <c r="AW155" s="119"/>
    </row>
    <row r="156" spans="1:52">
      <c r="A156" s="117"/>
      <c r="B156" s="117"/>
      <c r="C156" s="117"/>
      <c r="D156" s="118"/>
      <c r="E156" s="118"/>
      <c r="F156" s="119"/>
      <c r="G156" s="175"/>
      <c r="H156" s="119"/>
      <c r="I156" s="119"/>
      <c r="J156" s="175"/>
      <c r="K156" s="119"/>
      <c r="L156" s="175"/>
      <c r="M156" s="175"/>
      <c r="N156" s="175"/>
      <c r="O156" s="119"/>
      <c r="P156" s="175"/>
      <c r="Q156" s="119"/>
      <c r="R156" s="175"/>
      <c r="S156" s="119"/>
      <c r="T156" s="118"/>
      <c r="U156" s="175"/>
      <c r="V156" s="175"/>
      <c r="W156" s="118"/>
      <c r="X156" s="118"/>
      <c r="Y156" s="118"/>
      <c r="Z156" s="118"/>
      <c r="AA156" s="119"/>
      <c r="AB156" s="119"/>
      <c r="AC156" s="117"/>
      <c r="AD156" s="117"/>
      <c r="AE156" s="117"/>
      <c r="AF156" s="119"/>
      <c r="AG156" s="119"/>
      <c r="AH156" s="119"/>
      <c r="AI156" s="119"/>
      <c r="AJ156" s="121"/>
      <c r="AK156" s="122"/>
      <c r="AL156" s="121"/>
      <c r="AM156" s="122"/>
      <c r="AN156" s="121"/>
      <c r="AO156" s="122"/>
      <c r="AP156" s="121"/>
      <c r="AQ156" s="121"/>
      <c r="AR156" s="121"/>
      <c r="AS156" s="121"/>
      <c r="AT156" s="121"/>
      <c r="AU156" s="121"/>
      <c r="AV156" s="119"/>
      <c r="AW156" s="119"/>
    </row>
    <row r="157" spans="1:52">
      <c r="A157" s="117"/>
      <c r="B157" s="117"/>
      <c r="C157" s="117"/>
      <c r="D157" s="118"/>
      <c r="E157" s="118"/>
      <c r="F157" s="119"/>
      <c r="G157" s="175"/>
      <c r="H157" s="119"/>
      <c r="I157" s="119"/>
      <c r="J157" s="175"/>
      <c r="K157" s="119"/>
      <c r="L157" s="175"/>
      <c r="M157" s="175"/>
      <c r="N157" s="175"/>
      <c r="O157" s="119"/>
      <c r="P157" s="175"/>
      <c r="Q157" s="119"/>
      <c r="R157" s="175"/>
      <c r="S157" s="119"/>
      <c r="T157" s="118"/>
      <c r="U157" s="175"/>
      <c r="V157" s="175"/>
      <c r="W157" s="118"/>
      <c r="X157" s="118"/>
      <c r="Y157" s="118"/>
      <c r="Z157" s="118"/>
      <c r="AA157" s="119"/>
      <c r="AB157" s="119"/>
      <c r="AC157" s="117"/>
      <c r="AD157" s="117"/>
      <c r="AE157" s="117"/>
      <c r="AF157" s="119"/>
      <c r="AG157" s="119"/>
      <c r="AH157" s="119"/>
      <c r="AI157" s="119"/>
      <c r="AJ157" s="121"/>
      <c r="AK157" s="122"/>
      <c r="AL157" s="121"/>
      <c r="AM157" s="122"/>
      <c r="AN157" s="121"/>
      <c r="AO157" s="122"/>
      <c r="AP157" s="121"/>
      <c r="AQ157" s="121"/>
      <c r="AR157" s="121"/>
      <c r="AS157" s="121"/>
      <c r="AT157" s="121"/>
      <c r="AU157" s="121"/>
      <c r="AV157" s="119"/>
      <c r="AW157" s="119"/>
    </row>
    <row r="158" spans="1:52">
      <c r="A158" s="117"/>
      <c r="B158" s="117"/>
      <c r="C158" s="117"/>
      <c r="D158" s="118"/>
      <c r="E158" s="118"/>
      <c r="F158" s="119"/>
      <c r="G158" s="175"/>
      <c r="H158" s="119"/>
      <c r="I158" s="119"/>
      <c r="J158" s="175"/>
      <c r="K158" s="119"/>
      <c r="L158" s="175"/>
      <c r="M158" s="175"/>
      <c r="N158" s="175"/>
      <c r="O158" s="119"/>
      <c r="P158" s="175"/>
      <c r="Q158" s="119"/>
      <c r="R158" s="175"/>
      <c r="S158" s="119"/>
      <c r="T158" s="118"/>
      <c r="U158" s="175"/>
      <c r="V158" s="175"/>
      <c r="W158" s="118"/>
      <c r="X158" s="118"/>
      <c r="Y158" s="118"/>
      <c r="Z158" s="118"/>
      <c r="AA158" s="119"/>
      <c r="AB158" s="119"/>
      <c r="AC158" s="117"/>
      <c r="AD158" s="117"/>
      <c r="AE158" s="117"/>
      <c r="AF158" s="119"/>
      <c r="AG158" s="119"/>
      <c r="AH158" s="119"/>
      <c r="AI158" s="119"/>
      <c r="AJ158" s="121"/>
      <c r="AK158" s="122"/>
      <c r="AL158" s="121"/>
      <c r="AM158" s="122"/>
      <c r="AN158" s="121"/>
      <c r="AO158" s="122"/>
      <c r="AP158" s="121"/>
      <c r="AQ158" s="121"/>
      <c r="AR158" s="121"/>
      <c r="AS158" s="121"/>
      <c r="AT158" s="121"/>
      <c r="AU158" s="121"/>
      <c r="AV158" s="119"/>
      <c r="AW158" s="119"/>
    </row>
    <row r="159" spans="1:52">
      <c r="A159" s="117"/>
      <c r="B159" s="117"/>
      <c r="C159" s="117"/>
      <c r="D159" s="118"/>
      <c r="E159" s="118"/>
      <c r="F159" s="119"/>
      <c r="G159" s="175"/>
      <c r="H159" s="119"/>
      <c r="I159" s="119"/>
      <c r="J159" s="175"/>
      <c r="K159" s="119"/>
      <c r="L159" s="175"/>
      <c r="M159" s="175"/>
      <c r="N159" s="175"/>
      <c r="O159" s="119"/>
      <c r="P159" s="175"/>
      <c r="Q159" s="119"/>
      <c r="R159" s="175"/>
      <c r="S159" s="119"/>
      <c r="T159" s="118"/>
      <c r="U159" s="175"/>
      <c r="V159" s="175"/>
      <c r="W159" s="118"/>
      <c r="X159" s="118"/>
      <c r="Y159" s="118"/>
      <c r="Z159" s="118"/>
      <c r="AA159" s="119"/>
      <c r="AB159" s="119"/>
      <c r="AC159" s="117"/>
      <c r="AD159" s="117"/>
      <c r="AE159" s="117"/>
      <c r="AF159" s="119"/>
      <c r="AG159" s="119"/>
      <c r="AH159" s="119"/>
      <c r="AI159" s="119"/>
      <c r="AJ159" s="121"/>
      <c r="AK159" s="122"/>
      <c r="AL159" s="121"/>
      <c r="AM159" s="122"/>
      <c r="AN159" s="121"/>
      <c r="AO159" s="122"/>
      <c r="AP159" s="121"/>
      <c r="AQ159" s="121"/>
      <c r="AR159" s="121"/>
      <c r="AS159" s="121"/>
      <c r="AT159" s="121"/>
      <c r="AU159" s="121"/>
      <c r="AV159" s="119"/>
      <c r="AW159" s="119"/>
    </row>
    <row r="160" spans="1:52">
      <c r="A160" s="117"/>
      <c r="B160" s="117"/>
      <c r="C160" s="117"/>
      <c r="D160" s="118"/>
      <c r="E160" s="118"/>
      <c r="F160" s="119"/>
      <c r="G160" s="175"/>
      <c r="H160" s="119"/>
      <c r="I160" s="119"/>
      <c r="J160" s="175"/>
      <c r="K160" s="119"/>
      <c r="L160" s="175"/>
      <c r="M160" s="175"/>
      <c r="N160" s="175"/>
      <c r="O160" s="119"/>
      <c r="P160" s="175"/>
      <c r="Q160" s="119"/>
      <c r="R160" s="175"/>
      <c r="S160" s="119"/>
      <c r="T160" s="118"/>
      <c r="U160" s="175"/>
      <c r="V160" s="175"/>
      <c r="W160" s="118"/>
      <c r="X160" s="118"/>
      <c r="Y160" s="118"/>
      <c r="Z160" s="118"/>
      <c r="AA160" s="119"/>
      <c r="AB160" s="119"/>
      <c r="AC160" s="117"/>
      <c r="AD160" s="117"/>
      <c r="AE160" s="117"/>
      <c r="AF160" s="119"/>
      <c r="AG160" s="119"/>
      <c r="AH160" s="119"/>
      <c r="AI160" s="119"/>
      <c r="AJ160" s="121"/>
      <c r="AK160" s="122"/>
      <c r="AL160" s="121"/>
      <c r="AM160" s="122"/>
      <c r="AN160" s="121"/>
      <c r="AO160" s="122"/>
      <c r="AP160" s="121"/>
      <c r="AQ160" s="121"/>
      <c r="AR160" s="121"/>
      <c r="AS160" s="121"/>
      <c r="AT160" s="121"/>
      <c r="AU160" s="121"/>
      <c r="AV160" s="119"/>
      <c r="AW160" s="119"/>
    </row>
    <row r="161" spans="1:49">
      <c r="A161" s="117"/>
      <c r="B161" s="117"/>
      <c r="C161" s="117"/>
      <c r="D161" s="118"/>
      <c r="E161" s="118"/>
      <c r="F161" s="119"/>
      <c r="G161" s="175"/>
      <c r="H161" s="119"/>
      <c r="I161" s="119"/>
      <c r="J161" s="175"/>
      <c r="K161" s="119"/>
      <c r="L161" s="175"/>
      <c r="M161" s="175"/>
      <c r="N161" s="175"/>
      <c r="O161" s="119"/>
      <c r="P161" s="175"/>
      <c r="Q161" s="119"/>
      <c r="R161" s="175"/>
      <c r="S161" s="119"/>
      <c r="T161" s="118"/>
      <c r="U161" s="175"/>
      <c r="V161" s="175"/>
      <c r="W161" s="118"/>
      <c r="X161" s="118"/>
      <c r="Y161" s="118"/>
      <c r="Z161" s="118"/>
      <c r="AA161" s="119"/>
      <c r="AB161" s="119"/>
      <c r="AC161" s="117"/>
      <c r="AD161" s="117"/>
      <c r="AE161" s="117"/>
      <c r="AF161" s="119"/>
      <c r="AG161" s="119"/>
      <c r="AH161" s="119"/>
      <c r="AI161" s="119"/>
      <c r="AJ161" s="121"/>
      <c r="AK161" s="122"/>
      <c r="AL161" s="121"/>
      <c r="AM161" s="122"/>
      <c r="AN161" s="121"/>
      <c r="AO161" s="122"/>
      <c r="AP161" s="121"/>
      <c r="AQ161" s="121"/>
      <c r="AR161" s="121"/>
      <c r="AS161" s="121"/>
      <c r="AT161" s="121"/>
      <c r="AU161" s="121"/>
      <c r="AV161" s="119"/>
      <c r="AW161" s="119"/>
    </row>
    <row r="162" spans="1:49">
      <c r="A162" s="117"/>
      <c r="B162" s="117"/>
      <c r="C162" s="117"/>
      <c r="D162" s="118"/>
      <c r="E162" s="118"/>
      <c r="F162" s="119"/>
      <c r="G162" s="175"/>
      <c r="H162" s="119"/>
      <c r="I162" s="119"/>
      <c r="J162" s="175"/>
      <c r="K162" s="119"/>
      <c r="L162" s="175"/>
      <c r="M162" s="175"/>
      <c r="N162" s="175"/>
      <c r="O162" s="119"/>
      <c r="P162" s="175"/>
      <c r="Q162" s="119"/>
      <c r="R162" s="175"/>
      <c r="S162" s="119"/>
      <c r="T162" s="118"/>
      <c r="U162" s="175"/>
      <c r="V162" s="175"/>
      <c r="W162" s="118"/>
      <c r="X162" s="118"/>
      <c r="Y162" s="118"/>
      <c r="Z162" s="118"/>
      <c r="AA162" s="119"/>
      <c r="AB162" s="119"/>
      <c r="AC162" s="117"/>
      <c r="AD162" s="117"/>
      <c r="AE162" s="117"/>
      <c r="AF162" s="119"/>
      <c r="AG162" s="119"/>
      <c r="AH162" s="119"/>
      <c r="AI162" s="119"/>
      <c r="AJ162" s="121"/>
      <c r="AK162" s="122"/>
      <c r="AL162" s="121"/>
      <c r="AM162" s="122"/>
      <c r="AN162" s="121"/>
      <c r="AO162" s="122"/>
      <c r="AP162" s="121"/>
      <c r="AQ162" s="121"/>
      <c r="AR162" s="121"/>
      <c r="AS162" s="121"/>
      <c r="AT162" s="121"/>
      <c r="AU162" s="121"/>
      <c r="AV162" s="119"/>
      <c r="AW162" s="119"/>
    </row>
    <row r="163" spans="1:49">
      <c r="A163" s="117"/>
      <c r="B163" s="117"/>
      <c r="C163" s="117"/>
      <c r="D163" s="118"/>
      <c r="E163" s="118"/>
      <c r="F163" s="119"/>
      <c r="G163" s="175"/>
      <c r="H163" s="119"/>
      <c r="I163" s="119"/>
      <c r="J163" s="175"/>
      <c r="K163" s="119"/>
      <c r="L163" s="175"/>
      <c r="M163" s="175"/>
      <c r="N163" s="175"/>
      <c r="O163" s="119"/>
      <c r="P163" s="175"/>
      <c r="Q163" s="119"/>
      <c r="R163" s="175"/>
      <c r="S163" s="119"/>
      <c r="T163" s="118"/>
      <c r="U163" s="175"/>
      <c r="V163" s="175"/>
      <c r="W163" s="118"/>
      <c r="X163" s="118"/>
      <c r="Y163" s="118"/>
      <c r="Z163" s="118"/>
      <c r="AA163" s="119"/>
      <c r="AB163" s="119"/>
      <c r="AC163" s="117"/>
      <c r="AD163" s="117"/>
      <c r="AE163" s="117"/>
      <c r="AF163" s="119"/>
      <c r="AG163" s="119"/>
      <c r="AH163" s="119"/>
      <c r="AI163" s="119"/>
      <c r="AJ163" s="121"/>
      <c r="AK163" s="122"/>
      <c r="AL163" s="121"/>
      <c r="AM163" s="122"/>
      <c r="AN163" s="121"/>
      <c r="AO163" s="122"/>
      <c r="AP163" s="121"/>
      <c r="AQ163" s="121"/>
      <c r="AR163" s="121"/>
      <c r="AS163" s="121"/>
      <c r="AT163" s="121"/>
      <c r="AU163" s="121"/>
      <c r="AV163" s="119"/>
      <c r="AW163" s="119"/>
    </row>
    <row r="164" spans="1:49">
      <c r="A164" s="117"/>
      <c r="B164" s="117"/>
      <c r="C164" s="117"/>
      <c r="D164" s="118"/>
      <c r="E164" s="118"/>
      <c r="F164" s="119"/>
      <c r="G164" s="175"/>
      <c r="H164" s="119"/>
      <c r="I164" s="119"/>
      <c r="J164" s="175"/>
      <c r="K164" s="119"/>
      <c r="L164" s="175"/>
      <c r="M164" s="175"/>
      <c r="N164" s="175"/>
      <c r="O164" s="119"/>
      <c r="P164" s="175"/>
      <c r="Q164" s="119"/>
      <c r="R164" s="175"/>
      <c r="S164" s="119"/>
      <c r="T164" s="118"/>
      <c r="U164" s="175"/>
      <c r="V164" s="175"/>
      <c r="W164" s="118"/>
      <c r="X164" s="118"/>
      <c r="Y164" s="118"/>
      <c r="Z164" s="118"/>
      <c r="AA164" s="119"/>
      <c r="AB164" s="119"/>
      <c r="AC164" s="117"/>
      <c r="AD164" s="117"/>
      <c r="AE164" s="117"/>
      <c r="AF164" s="119"/>
      <c r="AG164" s="119"/>
      <c r="AH164" s="119"/>
      <c r="AI164" s="119"/>
      <c r="AJ164" s="121"/>
      <c r="AK164" s="122"/>
      <c r="AL164" s="121"/>
      <c r="AM164" s="122"/>
      <c r="AN164" s="121"/>
      <c r="AO164" s="122"/>
      <c r="AP164" s="121"/>
      <c r="AQ164" s="121"/>
      <c r="AR164" s="121"/>
      <c r="AS164" s="121"/>
      <c r="AT164" s="121"/>
      <c r="AU164" s="121"/>
      <c r="AV164" s="119"/>
      <c r="AW164" s="119"/>
    </row>
    <row r="165" spans="1:49">
      <c r="A165" s="117"/>
      <c r="B165" s="117"/>
      <c r="C165" s="117"/>
      <c r="D165" s="118"/>
      <c r="E165" s="118"/>
      <c r="F165" s="119"/>
      <c r="G165" s="175"/>
      <c r="H165" s="119"/>
      <c r="I165" s="119"/>
      <c r="J165" s="175"/>
      <c r="K165" s="119"/>
      <c r="L165" s="175"/>
      <c r="M165" s="175"/>
      <c r="N165" s="175"/>
      <c r="O165" s="119"/>
      <c r="P165" s="175"/>
      <c r="Q165" s="119"/>
      <c r="R165" s="175"/>
      <c r="S165" s="119"/>
      <c r="T165" s="118"/>
      <c r="U165" s="175"/>
      <c r="V165" s="175"/>
      <c r="W165" s="118"/>
      <c r="X165" s="118"/>
      <c r="Y165" s="118"/>
      <c r="Z165" s="118"/>
      <c r="AA165" s="119"/>
      <c r="AB165" s="119"/>
      <c r="AC165" s="117"/>
      <c r="AD165" s="117"/>
      <c r="AE165" s="117"/>
      <c r="AF165" s="119"/>
      <c r="AG165" s="119"/>
      <c r="AH165" s="119"/>
      <c r="AI165" s="119"/>
      <c r="AJ165" s="121"/>
      <c r="AK165" s="122"/>
      <c r="AL165" s="121"/>
      <c r="AM165" s="122"/>
      <c r="AN165" s="121"/>
      <c r="AO165" s="122"/>
      <c r="AP165" s="121"/>
      <c r="AQ165" s="121"/>
      <c r="AR165" s="121"/>
      <c r="AS165" s="121"/>
      <c r="AT165" s="121"/>
      <c r="AU165" s="121"/>
      <c r="AV165" s="119"/>
      <c r="AW165" s="119"/>
    </row>
    <row r="166" spans="1:49">
      <c r="A166" s="117"/>
      <c r="B166" s="117"/>
      <c r="C166" s="117"/>
      <c r="D166" s="118"/>
      <c r="E166" s="118"/>
      <c r="F166" s="119"/>
      <c r="G166" s="175"/>
      <c r="H166" s="119"/>
      <c r="I166" s="119"/>
      <c r="J166" s="175"/>
      <c r="K166" s="119"/>
      <c r="L166" s="175"/>
      <c r="M166" s="175"/>
      <c r="N166" s="175"/>
      <c r="O166" s="119"/>
      <c r="P166" s="175"/>
      <c r="Q166" s="119"/>
      <c r="R166" s="175"/>
      <c r="S166" s="119"/>
      <c r="T166" s="118"/>
      <c r="U166" s="175"/>
      <c r="V166" s="175"/>
      <c r="W166" s="118"/>
      <c r="X166" s="118"/>
      <c r="Y166" s="118"/>
      <c r="Z166" s="118"/>
      <c r="AA166" s="119"/>
      <c r="AB166" s="119"/>
      <c r="AC166" s="117"/>
      <c r="AD166" s="117"/>
      <c r="AE166" s="117"/>
      <c r="AF166" s="119"/>
      <c r="AG166" s="119"/>
      <c r="AH166" s="119"/>
      <c r="AI166" s="119"/>
      <c r="AJ166" s="121"/>
      <c r="AK166" s="122"/>
      <c r="AL166" s="121"/>
      <c r="AM166" s="122"/>
      <c r="AN166" s="121"/>
      <c r="AO166" s="122"/>
      <c r="AP166" s="121"/>
      <c r="AQ166" s="121"/>
      <c r="AR166" s="121"/>
      <c r="AS166" s="121"/>
      <c r="AT166" s="121"/>
      <c r="AU166" s="121"/>
      <c r="AV166" s="119"/>
      <c r="AW166" s="119"/>
    </row>
    <row r="167" spans="1:49">
      <c r="A167" s="117"/>
      <c r="B167" s="117"/>
      <c r="C167" s="117"/>
      <c r="D167" s="118"/>
      <c r="E167" s="118"/>
      <c r="F167" s="119"/>
      <c r="G167" s="175"/>
      <c r="H167" s="119"/>
      <c r="I167" s="119"/>
      <c r="J167" s="175"/>
      <c r="K167" s="119"/>
      <c r="L167" s="175"/>
      <c r="M167" s="175"/>
      <c r="N167" s="175"/>
      <c r="O167" s="119"/>
      <c r="P167" s="175"/>
      <c r="Q167" s="119"/>
      <c r="R167" s="175"/>
      <c r="S167" s="119"/>
      <c r="T167" s="118"/>
      <c r="U167" s="175"/>
      <c r="V167" s="175"/>
      <c r="W167" s="118"/>
      <c r="X167" s="118"/>
      <c r="Y167" s="118"/>
      <c r="Z167" s="118"/>
      <c r="AA167" s="119"/>
      <c r="AB167" s="119"/>
      <c r="AC167" s="117"/>
      <c r="AD167" s="117"/>
      <c r="AE167" s="117"/>
      <c r="AF167" s="119"/>
      <c r="AG167" s="119"/>
      <c r="AH167" s="119"/>
      <c r="AI167" s="119"/>
      <c r="AJ167" s="121"/>
      <c r="AK167" s="122"/>
      <c r="AL167" s="121"/>
      <c r="AM167" s="122"/>
      <c r="AN167" s="121"/>
      <c r="AO167" s="122"/>
      <c r="AP167" s="121"/>
      <c r="AQ167" s="121"/>
      <c r="AR167" s="121"/>
      <c r="AS167" s="121"/>
      <c r="AT167" s="121"/>
      <c r="AU167" s="121"/>
      <c r="AV167" s="119"/>
      <c r="AW167" s="119"/>
    </row>
    <row r="168" spans="1:49">
      <c r="A168" s="117"/>
      <c r="B168" s="117"/>
      <c r="C168" s="117"/>
      <c r="D168" s="118"/>
      <c r="E168" s="118"/>
      <c r="F168" s="119"/>
      <c r="G168" s="175"/>
      <c r="H168" s="119"/>
      <c r="I168" s="119"/>
      <c r="J168" s="175"/>
      <c r="K168" s="119"/>
      <c r="L168" s="175"/>
      <c r="M168" s="175"/>
      <c r="N168" s="175"/>
      <c r="O168" s="119"/>
      <c r="P168" s="175"/>
      <c r="Q168" s="119"/>
      <c r="R168" s="175"/>
      <c r="S168" s="119"/>
      <c r="T168" s="118"/>
      <c r="U168" s="175"/>
      <c r="V168" s="175"/>
      <c r="W168" s="118"/>
      <c r="X168" s="118"/>
      <c r="Y168" s="118"/>
      <c r="Z168" s="118"/>
      <c r="AA168" s="119"/>
      <c r="AB168" s="119"/>
      <c r="AC168" s="117"/>
      <c r="AD168" s="117"/>
      <c r="AE168" s="117"/>
      <c r="AF168" s="119"/>
      <c r="AG168" s="119"/>
      <c r="AH168" s="119"/>
      <c r="AI168" s="119"/>
      <c r="AJ168" s="121"/>
      <c r="AK168" s="122"/>
      <c r="AL168" s="121"/>
      <c r="AM168" s="122"/>
      <c r="AN168" s="121"/>
      <c r="AO168" s="122"/>
      <c r="AP168" s="121"/>
      <c r="AQ168" s="121"/>
      <c r="AR168" s="121"/>
      <c r="AS168" s="121"/>
      <c r="AT168" s="121"/>
      <c r="AU168" s="121"/>
      <c r="AV168" s="119"/>
      <c r="AW168" s="119"/>
    </row>
    <row r="169" spans="1:49">
      <c r="A169" s="117"/>
      <c r="B169" s="117"/>
      <c r="C169" s="117"/>
      <c r="D169" s="118"/>
      <c r="E169" s="118"/>
      <c r="F169" s="119"/>
      <c r="G169" s="175"/>
      <c r="H169" s="119"/>
      <c r="I169" s="119"/>
      <c r="J169" s="175"/>
      <c r="K169" s="119"/>
      <c r="L169" s="175"/>
      <c r="M169" s="175"/>
      <c r="N169" s="175"/>
      <c r="O169" s="119"/>
      <c r="P169" s="175"/>
      <c r="Q169" s="119"/>
      <c r="R169" s="175"/>
      <c r="S169" s="119"/>
      <c r="T169" s="118"/>
      <c r="U169" s="175"/>
      <c r="V169" s="175"/>
      <c r="W169" s="118"/>
      <c r="X169" s="118"/>
      <c r="Y169" s="118"/>
      <c r="Z169" s="118"/>
      <c r="AA169" s="119"/>
      <c r="AB169" s="119"/>
      <c r="AC169" s="117"/>
      <c r="AD169" s="117"/>
      <c r="AE169" s="117"/>
      <c r="AF169" s="119"/>
      <c r="AG169" s="119"/>
      <c r="AH169" s="119"/>
      <c r="AI169" s="119"/>
      <c r="AJ169" s="121"/>
      <c r="AK169" s="122"/>
      <c r="AL169" s="121"/>
      <c r="AM169" s="122"/>
      <c r="AN169" s="121"/>
      <c r="AO169" s="122"/>
      <c r="AP169" s="121"/>
      <c r="AQ169" s="121"/>
      <c r="AR169" s="121"/>
      <c r="AS169" s="121"/>
      <c r="AT169" s="121"/>
      <c r="AU169" s="121"/>
      <c r="AV169" s="119"/>
      <c r="AW169" s="119"/>
    </row>
    <row r="170" spans="1:49">
      <c r="A170" s="117"/>
      <c r="B170" s="117"/>
      <c r="C170" s="117"/>
      <c r="D170" s="118"/>
      <c r="E170" s="118"/>
      <c r="F170" s="119"/>
      <c r="G170" s="175"/>
      <c r="H170" s="119"/>
      <c r="I170" s="119"/>
      <c r="J170" s="175"/>
      <c r="K170" s="119"/>
      <c r="L170" s="175"/>
      <c r="M170" s="175"/>
      <c r="N170" s="175"/>
      <c r="O170" s="119"/>
      <c r="P170" s="175"/>
      <c r="Q170" s="119"/>
      <c r="R170" s="175"/>
      <c r="S170" s="119"/>
      <c r="T170" s="118"/>
      <c r="U170" s="175"/>
      <c r="V170" s="175"/>
      <c r="W170" s="118"/>
      <c r="X170" s="118"/>
      <c r="Y170" s="118"/>
      <c r="Z170" s="118"/>
      <c r="AA170" s="119"/>
      <c r="AB170" s="119"/>
      <c r="AC170" s="117"/>
      <c r="AD170" s="117"/>
      <c r="AE170" s="117"/>
      <c r="AF170" s="119"/>
      <c r="AG170" s="119"/>
      <c r="AH170" s="119"/>
      <c r="AI170" s="119"/>
      <c r="AJ170" s="121"/>
      <c r="AK170" s="122"/>
      <c r="AL170" s="121"/>
      <c r="AM170" s="122"/>
      <c r="AN170" s="121"/>
      <c r="AO170" s="122"/>
      <c r="AP170" s="121"/>
      <c r="AQ170" s="121"/>
      <c r="AR170" s="121"/>
      <c r="AS170" s="121"/>
      <c r="AT170" s="121"/>
      <c r="AU170" s="121"/>
      <c r="AV170" s="119"/>
      <c r="AW170" s="119"/>
    </row>
    <row r="171" spans="1:49">
      <c r="A171" s="117"/>
      <c r="B171" s="117"/>
      <c r="C171" s="117"/>
      <c r="D171" s="118"/>
      <c r="E171" s="118"/>
      <c r="F171" s="119"/>
      <c r="G171" s="175"/>
      <c r="H171" s="119"/>
      <c r="I171" s="119"/>
      <c r="J171" s="175"/>
      <c r="K171" s="119"/>
      <c r="L171" s="175"/>
      <c r="M171" s="175"/>
      <c r="N171" s="175"/>
      <c r="O171" s="119"/>
      <c r="P171" s="175"/>
      <c r="Q171" s="119"/>
      <c r="R171" s="175"/>
      <c r="S171" s="119"/>
      <c r="T171" s="118"/>
      <c r="U171" s="175"/>
      <c r="V171" s="175"/>
      <c r="W171" s="118"/>
      <c r="X171" s="118"/>
      <c r="Y171" s="118"/>
      <c r="Z171" s="118"/>
      <c r="AA171" s="119"/>
      <c r="AB171" s="119"/>
      <c r="AC171" s="117"/>
      <c r="AD171" s="117"/>
      <c r="AE171" s="117"/>
      <c r="AF171" s="119"/>
      <c r="AG171" s="119"/>
      <c r="AH171" s="119"/>
      <c r="AI171" s="119"/>
      <c r="AJ171" s="121"/>
      <c r="AK171" s="122"/>
      <c r="AL171" s="121"/>
      <c r="AM171" s="122"/>
      <c r="AN171" s="121"/>
      <c r="AO171" s="122"/>
      <c r="AP171" s="121"/>
      <c r="AQ171" s="121"/>
      <c r="AR171" s="121"/>
      <c r="AS171" s="121"/>
      <c r="AT171" s="121"/>
      <c r="AU171" s="121"/>
      <c r="AV171" s="119"/>
      <c r="AW171" s="119"/>
    </row>
    <row r="172" spans="1:49">
      <c r="A172" s="117"/>
      <c r="B172" s="117"/>
      <c r="C172" s="117"/>
      <c r="D172" s="118"/>
      <c r="E172" s="118"/>
      <c r="F172" s="119"/>
      <c r="G172" s="175"/>
      <c r="H172" s="119"/>
      <c r="I172" s="119"/>
      <c r="J172" s="175"/>
      <c r="K172" s="119"/>
      <c r="L172" s="175"/>
      <c r="M172" s="175"/>
      <c r="N172" s="175"/>
      <c r="O172" s="119"/>
      <c r="P172" s="175"/>
      <c r="Q172" s="119"/>
      <c r="R172" s="175"/>
      <c r="S172" s="119"/>
      <c r="T172" s="118"/>
      <c r="U172" s="175"/>
      <c r="V172" s="175"/>
      <c r="W172" s="118"/>
      <c r="X172" s="118"/>
      <c r="Y172" s="118"/>
      <c r="Z172" s="118"/>
      <c r="AA172" s="119"/>
      <c r="AB172" s="119"/>
      <c r="AC172" s="117"/>
      <c r="AD172" s="117"/>
      <c r="AE172" s="117"/>
      <c r="AF172" s="119"/>
      <c r="AG172" s="119"/>
      <c r="AH172" s="119"/>
      <c r="AI172" s="119"/>
      <c r="AJ172" s="121"/>
      <c r="AK172" s="122"/>
      <c r="AL172" s="121"/>
      <c r="AM172" s="122"/>
      <c r="AN172" s="121"/>
      <c r="AO172" s="122"/>
      <c r="AP172" s="121"/>
      <c r="AQ172" s="121"/>
      <c r="AR172" s="121"/>
      <c r="AS172" s="121"/>
      <c r="AT172" s="121"/>
      <c r="AU172" s="121"/>
      <c r="AV172" s="119"/>
      <c r="AW172" s="119"/>
    </row>
    <row r="173" spans="1:49">
      <c r="A173" s="117"/>
      <c r="B173" s="117"/>
      <c r="C173" s="117"/>
      <c r="D173" s="118"/>
      <c r="E173" s="118"/>
      <c r="F173" s="119"/>
      <c r="G173" s="175"/>
      <c r="H173" s="119"/>
      <c r="I173" s="119"/>
      <c r="J173" s="175"/>
      <c r="K173" s="119"/>
      <c r="L173" s="175"/>
      <c r="M173" s="175"/>
      <c r="N173" s="175"/>
      <c r="O173" s="119"/>
      <c r="P173" s="175"/>
      <c r="Q173" s="119"/>
      <c r="R173" s="175"/>
      <c r="S173" s="119"/>
      <c r="T173" s="118"/>
      <c r="U173" s="175"/>
      <c r="V173" s="175"/>
      <c r="W173" s="118"/>
      <c r="X173" s="118"/>
      <c r="Y173" s="118"/>
      <c r="Z173" s="118"/>
      <c r="AA173" s="119"/>
      <c r="AB173" s="119"/>
      <c r="AC173" s="117"/>
      <c r="AD173" s="117"/>
      <c r="AE173" s="117"/>
      <c r="AF173" s="119"/>
      <c r="AG173" s="119"/>
      <c r="AH173" s="119"/>
      <c r="AI173" s="119"/>
      <c r="AJ173" s="121"/>
      <c r="AK173" s="122"/>
      <c r="AL173" s="121"/>
      <c r="AM173" s="122"/>
      <c r="AN173" s="121"/>
      <c r="AO173" s="122"/>
      <c r="AP173" s="121"/>
      <c r="AQ173" s="121"/>
      <c r="AR173" s="121"/>
      <c r="AS173" s="121"/>
      <c r="AT173" s="121"/>
      <c r="AU173" s="121"/>
      <c r="AV173" s="119"/>
      <c r="AW173" s="119"/>
    </row>
    <row r="174" spans="1:49">
      <c r="A174" s="117"/>
      <c r="B174" s="117"/>
      <c r="C174" s="117"/>
      <c r="D174" s="118"/>
      <c r="E174" s="118"/>
      <c r="F174" s="119"/>
      <c r="G174" s="175"/>
      <c r="H174" s="119"/>
      <c r="I174" s="119"/>
      <c r="J174" s="175"/>
      <c r="K174" s="119"/>
      <c r="L174" s="175"/>
      <c r="M174" s="175"/>
      <c r="N174" s="175"/>
      <c r="O174" s="119"/>
      <c r="P174" s="175"/>
      <c r="Q174" s="119"/>
      <c r="R174" s="175"/>
      <c r="S174" s="119"/>
      <c r="T174" s="118"/>
      <c r="U174" s="175"/>
      <c r="V174" s="175"/>
      <c r="W174" s="118"/>
      <c r="X174" s="118"/>
      <c r="Y174" s="118"/>
      <c r="Z174" s="118"/>
      <c r="AA174" s="119"/>
      <c r="AB174" s="119"/>
      <c r="AC174" s="117"/>
      <c r="AD174" s="117"/>
      <c r="AE174" s="117"/>
      <c r="AF174" s="119"/>
      <c r="AG174" s="119"/>
      <c r="AH174" s="119"/>
      <c r="AI174" s="119"/>
      <c r="AJ174" s="121"/>
      <c r="AK174" s="122"/>
      <c r="AL174" s="121"/>
      <c r="AM174" s="122"/>
      <c r="AN174" s="121"/>
      <c r="AO174" s="122"/>
      <c r="AP174" s="121"/>
      <c r="AQ174" s="121"/>
      <c r="AR174" s="121"/>
      <c r="AS174" s="121"/>
      <c r="AT174" s="121"/>
      <c r="AU174" s="121"/>
      <c r="AV174" s="119"/>
      <c r="AW174" s="119"/>
    </row>
    <row r="175" spans="1:49">
      <c r="A175" s="117"/>
      <c r="B175" s="117"/>
      <c r="C175" s="117"/>
      <c r="D175" s="118"/>
      <c r="E175" s="118"/>
      <c r="F175" s="119"/>
      <c r="G175" s="175"/>
      <c r="H175" s="119"/>
      <c r="I175" s="119"/>
      <c r="J175" s="175"/>
      <c r="K175" s="119"/>
      <c r="L175" s="175"/>
      <c r="M175" s="175"/>
      <c r="N175" s="175"/>
      <c r="O175" s="119"/>
      <c r="P175" s="175"/>
      <c r="Q175" s="119"/>
      <c r="R175" s="175"/>
      <c r="S175" s="119"/>
      <c r="T175" s="118"/>
      <c r="U175" s="175"/>
      <c r="V175" s="175"/>
      <c r="W175" s="118"/>
      <c r="X175" s="118"/>
      <c r="Y175" s="118"/>
      <c r="Z175" s="118"/>
      <c r="AA175" s="119"/>
      <c r="AB175" s="119"/>
      <c r="AC175" s="117"/>
      <c r="AD175" s="117"/>
      <c r="AE175" s="117"/>
      <c r="AF175" s="119"/>
      <c r="AG175" s="119"/>
      <c r="AH175" s="119"/>
      <c r="AI175" s="119"/>
      <c r="AJ175" s="121"/>
      <c r="AK175" s="122"/>
      <c r="AL175" s="121"/>
      <c r="AM175" s="122"/>
      <c r="AN175" s="121"/>
      <c r="AO175" s="122"/>
      <c r="AP175" s="121"/>
      <c r="AQ175" s="121"/>
      <c r="AR175" s="121"/>
      <c r="AS175" s="121"/>
      <c r="AT175" s="121"/>
      <c r="AU175" s="121"/>
      <c r="AV175" s="119"/>
      <c r="AW175" s="119"/>
    </row>
    <row r="176" spans="1:49">
      <c r="A176" s="117"/>
      <c r="B176" s="117"/>
      <c r="C176" s="117"/>
      <c r="D176" s="118"/>
      <c r="E176" s="118"/>
      <c r="F176" s="119"/>
      <c r="G176" s="175"/>
      <c r="H176" s="119"/>
      <c r="I176" s="119"/>
      <c r="J176" s="175"/>
      <c r="K176" s="119"/>
      <c r="L176" s="175"/>
      <c r="M176" s="175"/>
      <c r="N176" s="175"/>
      <c r="O176" s="119"/>
      <c r="P176" s="175"/>
      <c r="Q176" s="119"/>
      <c r="R176" s="175"/>
      <c r="S176" s="119"/>
      <c r="T176" s="118"/>
      <c r="U176" s="175"/>
      <c r="V176" s="175"/>
      <c r="W176" s="118"/>
      <c r="X176" s="118"/>
      <c r="Y176" s="118"/>
      <c r="Z176" s="118"/>
      <c r="AA176" s="119"/>
      <c r="AB176" s="119"/>
      <c r="AC176" s="117"/>
      <c r="AD176" s="117"/>
      <c r="AE176" s="117"/>
      <c r="AF176" s="119"/>
      <c r="AG176" s="119"/>
      <c r="AH176" s="119"/>
      <c r="AI176" s="119"/>
      <c r="AJ176" s="121"/>
      <c r="AK176" s="122"/>
      <c r="AL176" s="121"/>
      <c r="AM176" s="122"/>
      <c r="AN176" s="121"/>
      <c r="AO176" s="122"/>
      <c r="AP176" s="121"/>
      <c r="AQ176" s="121"/>
      <c r="AR176" s="121"/>
      <c r="AS176" s="121"/>
      <c r="AT176" s="121"/>
      <c r="AU176" s="121"/>
      <c r="AV176" s="119"/>
      <c r="AW176" s="119"/>
    </row>
    <row r="177" spans="1:49">
      <c r="A177" s="117"/>
      <c r="B177" s="117"/>
      <c r="C177" s="117"/>
      <c r="D177" s="118"/>
      <c r="E177" s="118"/>
      <c r="F177" s="119"/>
      <c r="G177" s="175"/>
      <c r="H177" s="119"/>
      <c r="I177" s="119"/>
      <c r="J177" s="175"/>
      <c r="K177" s="119"/>
      <c r="L177" s="175"/>
      <c r="M177" s="175"/>
      <c r="N177" s="175"/>
      <c r="O177" s="119"/>
      <c r="P177" s="175"/>
      <c r="Q177" s="119"/>
      <c r="R177" s="175"/>
      <c r="S177" s="119"/>
      <c r="T177" s="118"/>
      <c r="U177" s="175"/>
      <c r="V177" s="175"/>
      <c r="W177" s="118"/>
      <c r="X177" s="118"/>
      <c r="Y177" s="118"/>
      <c r="Z177" s="118"/>
      <c r="AA177" s="119"/>
      <c r="AB177" s="119"/>
      <c r="AC177" s="117"/>
      <c r="AD177" s="117"/>
      <c r="AE177" s="117"/>
      <c r="AF177" s="119"/>
      <c r="AG177" s="119"/>
      <c r="AH177" s="119"/>
      <c r="AI177" s="119"/>
      <c r="AJ177" s="121"/>
      <c r="AK177" s="122"/>
      <c r="AL177" s="121"/>
      <c r="AM177" s="122"/>
      <c r="AN177" s="121"/>
      <c r="AO177" s="122"/>
      <c r="AP177" s="121"/>
      <c r="AQ177" s="121"/>
      <c r="AR177" s="121"/>
      <c r="AS177" s="121"/>
      <c r="AT177" s="121"/>
      <c r="AU177" s="121"/>
      <c r="AV177" s="119"/>
      <c r="AW177" s="119"/>
    </row>
    <row r="178" spans="1:49">
      <c r="A178" s="117"/>
      <c r="B178" s="117"/>
      <c r="C178" s="117"/>
      <c r="D178" s="118"/>
      <c r="E178" s="118"/>
      <c r="F178" s="119"/>
      <c r="G178" s="175"/>
      <c r="H178" s="119"/>
      <c r="I178" s="119"/>
      <c r="J178" s="175"/>
      <c r="K178" s="119"/>
      <c r="L178" s="175"/>
      <c r="M178" s="175"/>
      <c r="N178" s="175"/>
      <c r="O178" s="119"/>
      <c r="P178" s="175"/>
      <c r="Q178" s="119"/>
      <c r="R178" s="175"/>
      <c r="S178" s="119"/>
      <c r="T178" s="118"/>
      <c r="U178" s="175"/>
      <c r="V178" s="175"/>
      <c r="W178" s="118"/>
      <c r="X178" s="118"/>
      <c r="Y178" s="118"/>
      <c r="Z178" s="118"/>
      <c r="AA178" s="119"/>
      <c r="AB178" s="119"/>
      <c r="AC178" s="117"/>
      <c r="AD178" s="117"/>
      <c r="AE178" s="117"/>
      <c r="AF178" s="119"/>
      <c r="AG178" s="119"/>
      <c r="AH178" s="119"/>
      <c r="AI178" s="119"/>
      <c r="AJ178" s="121"/>
      <c r="AK178" s="122"/>
      <c r="AL178" s="121"/>
      <c r="AM178" s="122"/>
      <c r="AN178" s="121"/>
      <c r="AO178" s="122"/>
      <c r="AP178" s="121"/>
      <c r="AQ178" s="121"/>
      <c r="AR178" s="121"/>
      <c r="AS178" s="121"/>
      <c r="AT178" s="121"/>
      <c r="AU178" s="121"/>
      <c r="AV178" s="119"/>
      <c r="AW178" s="119"/>
    </row>
    <row r="179" spans="1:49">
      <c r="A179" s="117"/>
      <c r="B179" s="117"/>
      <c r="C179" s="117"/>
      <c r="D179" s="118"/>
      <c r="E179" s="118"/>
      <c r="F179" s="119"/>
      <c r="G179" s="175"/>
      <c r="H179" s="119"/>
      <c r="I179" s="119"/>
      <c r="J179" s="175"/>
      <c r="K179" s="119"/>
      <c r="L179" s="175"/>
      <c r="M179" s="175"/>
      <c r="N179" s="175"/>
      <c r="O179" s="119"/>
      <c r="P179" s="175"/>
      <c r="Q179" s="119"/>
      <c r="R179" s="175"/>
      <c r="S179" s="119"/>
      <c r="T179" s="118"/>
      <c r="U179" s="175"/>
      <c r="V179" s="175"/>
      <c r="W179" s="118"/>
      <c r="X179" s="118"/>
      <c r="Y179" s="118"/>
      <c r="Z179" s="118"/>
      <c r="AA179" s="119"/>
      <c r="AB179" s="119"/>
      <c r="AC179" s="117"/>
      <c r="AD179" s="117"/>
      <c r="AE179" s="117"/>
      <c r="AF179" s="119"/>
      <c r="AG179" s="119"/>
      <c r="AH179" s="119"/>
      <c r="AI179" s="119"/>
      <c r="AJ179" s="121"/>
      <c r="AK179" s="122"/>
      <c r="AL179" s="121"/>
      <c r="AM179" s="122"/>
      <c r="AN179" s="121"/>
      <c r="AO179" s="122"/>
      <c r="AP179" s="121"/>
      <c r="AQ179" s="121"/>
      <c r="AR179" s="121"/>
      <c r="AS179" s="121"/>
      <c r="AT179" s="121"/>
      <c r="AU179" s="121"/>
      <c r="AV179" s="119"/>
      <c r="AW179" s="119"/>
    </row>
    <row r="180" spans="1:49">
      <c r="A180" s="117"/>
      <c r="B180" s="117"/>
      <c r="C180" s="117"/>
      <c r="D180" s="118"/>
      <c r="E180" s="118"/>
      <c r="F180" s="119"/>
      <c r="G180" s="175"/>
      <c r="H180" s="119"/>
      <c r="I180" s="119"/>
      <c r="J180" s="175"/>
      <c r="K180" s="119"/>
      <c r="L180" s="175"/>
      <c r="M180" s="175"/>
      <c r="N180" s="175"/>
      <c r="O180" s="119"/>
      <c r="P180" s="175"/>
      <c r="Q180" s="119"/>
      <c r="R180" s="175"/>
      <c r="S180" s="119"/>
      <c r="T180" s="118"/>
      <c r="U180" s="175"/>
      <c r="V180" s="175"/>
      <c r="W180" s="118"/>
      <c r="X180" s="118"/>
      <c r="Y180" s="118"/>
      <c r="Z180" s="118"/>
      <c r="AA180" s="119"/>
      <c r="AB180" s="119"/>
      <c r="AC180" s="117"/>
      <c r="AD180" s="117"/>
      <c r="AE180" s="117"/>
      <c r="AF180" s="119"/>
      <c r="AG180" s="119"/>
      <c r="AH180" s="119"/>
      <c r="AI180" s="119"/>
      <c r="AJ180" s="121"/>
      <c r="AK180" s="122"/>
      <c r="AL180" s="121"/>
      <c r="AM180" s="122"/>
      <c r="AN180" s="121"/>
      <c r="AO180" s="122"/>
      <c r="AP180" s="121"/>
      <c r="AQ180" s="121"/>
      <c r="AR180" s="121"/>
      <c r="AS180" s="121"/>
      <c r="AT180" s="121"/>
      <c r="AU180" s="121"/>
      <c r="AV180" s="119"/>
      <c r="AW180" s="119"/>
    </row>
    <row r="181" spans="1:49">
      <c r="A181" s="117"/>
      <c r="B181" s="117"/>
      <c r="C181" s="117"/>
      <c r="D181" s="118"/>
      <c r="E181" s="118"/>
      <c r="F181" s="119"/>
      <c r="G181" s="175"/>
      <c r="H181" s="119"/>
      <c r="I181" s="119"/>
      <c r="J181" s="175"/>
      <c r="K181" s="119"/>
      <c r="L181" s="175"/>
      <c r="M181" s="175"/>
      <c r="N181" s="175"/>
      <c r="O181" s="119"/>
      <c r="P181" s="175"/>
      <c r="Q181" s="119"/>
      <c r="R181" s="175"/>
      <c r="S181" s="119"/>
      <c r="T181" s="118"/>
      <c r="U181" s="175"/>
      <c r="V181" s="175"/>
      <c r="W181" s="118"/>
      <c r="X181" s="118"/>
      <c r="Y181" s="118"/>
      <c r="Z181" s="118"/>
      <c r="AA181" s="119"/>
      <c r="AB181" s="119"/>
      <c r="AC181" s="117"/>
      <c r="AD181" s="117"/>
      <c r="AE181" s="117"/>
      <c r="AF181" s="119"/>
      <c r="AG181" s="119"/>
      <c r="AH181" s="119"/>
      <c r="AI181" s="119"/>
      <c r="AJ181" s="121"/>
      <c r="AK181" s="122"/>
      <c r="AL181" s="121"/>
      <c r="AM181" s="122"/>
      <c r="AN181" s="121"/>
      <c r="AO181" s="122"/>
      <c r="AP181" s="121"/>
      <c r="AQ181" s="121"/>
      <c r="AR181" s="121"/>
      <c r="AS181" s="121"/>
      <c r="AT181" s="121"/>
      <c r="AU181" s="121"/>
      <c r="AV181" s="119"/>
      <c r="AW181" s="119"/>
    </row>
    <row r="182" spans="1:49">
      <c r="A182" s="117"/>
      <c r="B182" s="117"/>
      <c r="C182" s="117"/>
      <c r="D182" s="118"/>
      <c r="E182" s="118"/>
      <c r="F182" s="119"/>
      <c r="G182" s="175"/>
      <c r="H182" s="119"/>
      <c r="I182" s="119"/>
      <c r="J182" s="175"/>
      <c r="K182" s="119"/>
      <c r="L182" s="175"/>
      <c r="M182" s="175"/>
      <c r="N182" s="175"/>
      <c r="O182" s="119"/>
      <c r="P182" s="175"/>
      <c r="Q182" s="119"/>
      <c r="R182" s="175"/>
      <c r="S182" s="119"/>
      <c r="T182" s="118"/>
      <c r="U182" s="175"/>
      <c r="V182" s="175"/>
      <c r="W182" s="118"/>
      <c r="X182" s="118"/>
      <c r="Y182" s="118"/>
      <c r="Z182" s="118"/>
      <c r="AA182" s="119"/>
      <c r="AB182" s="119"/>
      <c r="AC182" s="117"/>
      <c r="AD182" s="117"/>
      <c r="AE182" s="117"/>
      <c r="AF182" s="119"/>
      <c r="AG182" s="119"/>
      <c r="AH182" s="119"/>
      <c r="AI182" s="119"/>
      <c r="AJ182" s="121"/>
      <c r="AK182" s="122"/>
      <c r="AL182" s="121"/>
      <c r="AM182" s="122"/>
      <c r="AN182" s="121"/>
      <c r="AO182" s="122"/>
      <c r="AP182" s="121"/>
      <c r="AQ182" s="121"/>
      <c r="AR182" s="121"/>
      <c r="AS182" s="121"/>
      <c r="AT182" s="121"/>
      <c r="AU182" s="121"/>
      <c r="AV182" s="119"/>
      <c r="AW182" s="119"/>
    </row>
    <row r="183" spans="1:49">
      <c r="A183" s="117"/>
      <c r="B183" s="117"/>
      <c r="C183" s="117"/>
      <c r="D183" s="118"/>
      <c r="E183" s="118"/>
      <c r="F183" s="119"/>
      <c r="G183" s="175"/>
      <c r="H183" s="119"/>
      <c r="I183" s="119"/>
      <c r="J183" s="175"/>
      <c r="K183" s="119"/>
      <c r="L183" s="175"/>
      <c r="M183" s="175"/>
      <c r="N183" s="175"/>
      <c r="O183" s="119"/>
      <c r="P183" s="175"/>
      <c r="Q183" s="119"/>
      <c r="R183" s="175"/>
      <c r="S183" s="119"/>
      <c r="T183" s="118"/>
      <c r="U183" s="175"/>
      <c r="V183" s="175"/>
      <c r="W183" s="118"/>
      <c r="X183" s="118"/>
      <c r="Y183" s="118"/>
      <c r="Z183" s="118"/>
      <c r="AA183" s="119"/>
      <c r="AB183" s="119"/>
      <c r="AC183" s="117"/>
      <c r="AD183" s="117"/>
      <c r="AE183" s="117"/>
      <c r="AF183" s="119"/>
      <c r="AG183" s="119"/>
      <c r="AH183" s="119"/>
      <c r="AI183" s="119"/>
      <c r="AJ183" s="121"/>
      <c r="AK183" s="122"/>
      <c r="AL183" s="121"/>
      <c r="AM183" s="122"/>
      <c r="AN183" s="121"/>
      <c r="AO183" s="122"/>
      <c r="AP183" s="121"/>
      <c r="AQ183" s="121"/>
      <c r="AR183" s="121"/>
      <c r="AS183" s="121"/>
      <c r="AT183" s="121"/>
      <c r="AU183" s="121"/>
      <c r="AV183" s="119"/>
      <c r="AW183" s="119"/>
    </row>
    <row r="184" spans="1:49">
      <c r="A184" s="117"/>
      <c r="B184" s="117"/>
      <c r="C184" s="117"/>
      <c r="D184" s="118"/>
      <c r="E184" s="118"/>
      <c r="F184" s="119"/>
      <c r="G184" s="175"/>
      <c r="H184" s="119"/>
      <c r="I184" s="119"/>
      <c r="J184" s="175"/>
      <c r="K184" s="119"/>
      <c r="L184" s="175"/>
      <c r="M184" s="175"/>
      <c r="N184" s="175"/>
      <c r="O184" s="119"/>
      <c r="P184" s="175"/>
      <c r="Q184" s="119"/>
      <c r="R184" s="175"/>
      <c r="S184" s="119"/>
      <c r="T184" s="118"/>
      <c r="U184" s="175"/>
      <c r="V184" s="175"/>
      <c r="W184" s="118"/>
      <c r="X184" s="118"/>
      <c r="Y184" s="118"/>
      <c r="Z184" s="118"/>
      <c r="AA184" s="119"/>
      <c r="AB184" s="119"/>
      <c r="AC184" s="117"/>
      <c r="AD184" s="117"/>
      <c r="AE184" s="117"/>
      <c r="AF184" s="119"/>
      <c r="AG184" s="119"/>
      <c r="AH184" s="119"/>
      <c r="AI184" s="119"/>
      <c r="AJ184" s="121"/>
      <c r="AK184" s="122"/>
      <c r="AL184" s="121"/>
      <c r="AM184" s="122"/>
      <c r="AN184" s="121"/>
      <c r="AO184" s="122"/>
      <c r="AP184" s="121"/>
      <c r="AQ184" s="121"/>
      <c r="AR184" s="121"/>
      <c r="AS184" s="121"/>
      <c r="AT184" s="121"/>
      <c r="AU184" s="121"/>
      <c r="AV184" s="119"/>
      <c r="AW184" s="119"/>
    </row>
    <row r="185" spans="1:49">
      <c r="A185" s="117"/>
      <c r="B185" s="117"/>
      <c r="C185" s="117"/>
      <c r="D185" s="118"/>
      <c r="E185" s="118"/>
      <c r="F185" s="119"/>
      <c r="G185" s="175"/>
      <c r="H185" s="119"/>
      <c r="I185" s="119"/>
      <c r="J185" s="175"/>
      <c r="K185" s="119"/>
      <c r="L185" s="175"/>
      <c r="M185" s="175"/>
      <c r="N185" s="175"/>
      <c r="O185" s="119"/>
      <c r="P185" s="175"/>
      <c r="Q185" s="119"/>
      <c r="R185" s="175"/>
      <c r="S185" s="119"/>
      <c r="T185" s="118"/>
      <c r="U185" s="175"/>
      <c r="V185" s="175"/>
      <c r="W185" s="118"/>
      <c r="X185" s="118"/>
      <c r="Y185" s="118"/>
      <c r="Z185" s="118"/>
      <c r="AA185" s="119"/>
      <c r="AB185" s="119"/>
      <c r="AC185" s="117"/>
      <c r="AD185" s="117"/>
      <c r="AE185" s="117"/>
      <c r="AF185" s="119"/>
      <c r="AG185" s="119"/>
      <c r="AH185" s="119"/>
      <c r="AI185" s="119"/>
      <c r="AJ185" s="121"/>
      <c r="AK185" s="122"/>
      <c r="AL185" s="121"/>
      <c r="AM185" s="122"/>
      <c r="AN185" s="121"/>
      <c r="AO185" s="122"/>
      <c r="AP185" s="121"/>
      <c r="AQ185" s="121"/>
      <c r="AR185" s="121"/>
      <c r="AS185" s="121"/>
      <c r="AT185" s="121"/>
      <c r="AU185" s="121"/>
      <c r="AV185" s="119"/>
      <c r="AW185" s="119"/>
    </row>
    <row r="186" spans="1:49">
      <c r="A186" s="117"/>
      <c r="B186" s="117"/>
      <c r="C186" s="117"/>
      <c r="D186" s="118"/>
      <c r="E186" s="118"/>
      <c r="F186" s="119"/>
      <c r="G186" s="175"/>
      <c r="H186" s="119"/>
      <c r="I186" s="119"/>
      <c r="J186" s="175"/>
      <c r="K186" s="119"/>
      <c r="L186" s="175"/>
      <c r="M186" s="175"/>
      <c r="N186" s="175"/>
      <c r="O186" s="119"/>
      <c r="P186" s="175"/>
      <c r="Q186" s="119"/>
      <c r="R186" s="175"/>
      <c r="S186" s="119"/>
      <c r="T186" s="118"/>
      <c r="U186" s="175"/>
      <c r="V186" s="175"/>
      <c r="W186" s="118"/>
      <c r="X186" s="118"/>
      <c r="Y186" s="118"/>
      <c r="Z186" s="118"/>
      <c r="AA186" s="119"/>
      <c r="AB186" s="119"/>
      <c r="AC186" s="117"/>
      <c r="AD186" s="117"/>
      <c r="AE186" s="117"/>
      <c r="AF186" s="119"/>
      <c r="AG186" s="119"/>
      <c r="AH186" s="119"/>
      <c r="AI186" s="119"/>
      <c r="AJ186" s="121"/>
      <c r="AK186" s="122"/>
      <c r="AL186" s="121"/>
      <c r="AM186" s="122"/>
      <c r="AN186" s="121"/>
      <c r="AO186" s="122"/>
      <c r="AP186" s="121"/>
      <c r="AQ186" s="121"/>
      <c r="AR186" s="121"/>
      <c r="AS186" s="121"/>
      <c r="AT186" s="121"/>
      <c r="AU186" s="121"/>
      <c r="AV186" s="119"/>
      <c r="AW186" s="119"/>
    </row>
    <row r="187" spans="1:49">
      <c r="A187" s="117"/>
      <c r="B187" s="117"/>
      <c r="C187" s="117"/>
      <c r="D187" s="118"/>
      <c r="E187" s="118"/>
      <c r="F187" s="119"/>
      <c r="G187" s="175"/>
      <c r="H187" s="119"/>
      <c r="I187" s="119"/>
      <c r="J187" s="175"/>
      <c r="K187" s="119"/>
      <c r="L187" s="175"/>
      <c r="M187" s="175"/>
      <c r="N187" s="175"/>
      <c r="O187" s="119"/>
      <c r="P187" s="175"/>
      <c r="Q187" s="119"/>
      <c r="R187" s="175"/>
      <c r="S187" s="119"/>
      <c r="T187" s="118"/>
      <c r="U187" s="175"/>
      <c r="V187" s="175"/>
      <c r="W187" s="118"/>
      <c r="X187" s="118"/>
      <c r="Y187" s="118"/>
      <c r="Z187" s="118"/>
      <c r="AA187" s="119"/>
      <c r="AB187" s="119"/>
      <c r="AC187" s="117"/>
      <c r="AD187" s="117"/>
      <c r="AE187" s="117"/>
      <c r="AF187" s="119"/>
      <c r="AG187" s="119"/>
      <c r="AH187" s="119"/>
      <c r="AI187" s="119"/>
      <c r="AJ187" s="121"/>
      <c r="AK187" s="122"/>
      <c r="AL187" s="121"/>
      <c r="AM187" s="122"/>
      <c r="AN187" s="121"/>
      <c r="AO187" s="122"/>
      <c r="AP187" s="121"/>
      <c r="AQ187" s="121"/>
      <c r="AR187" s="121"/>
      <c r="AS187" s="121"/>
      <c r="AT187" s="121"/>
      <c r="AU187" s="121"/>
      <c r="AV187" s="119"/>
      <c r="AW187" s="119"/>
    </row>
    <row r="188" spans="1:49">
      <c r="A188" s="117"/>
      <c r="B188" s="117"/>
      <c r="C188" s="117"/>
      <c r="D188" s="118"/>
      <c r="E188" s="118"/>
      <c r="F188" s="119"/>
      <c r="G188" s="175"/>
      <c r="H188" s="119"/>
      <c r="I188" s="119"/>
      <c r="J188" s="175"/>
      <c r="K188" s="119"/>
      <c r="L188" s="175"/>
      <c r="M188" s="175"/>
      <c r="N188" s="175"/>
      <c r="O188" s="119"/>
      <c r="P188" s="175"/>
      <c r="Q188" s="119"/>
      <c r="R188" s="175"/>
      <c r="S188" s="119"/>
      <c r="T188" s="118"/>
      <c r="U188" s="175"/>
      <c r="V188" s="175"/>
      <c r="W188" s="118"/>
      <c r="X188" s="118"/>
      <c r="Y188" s="118"/>
      <c r="Z188" s="118"/>
      <c r="AA188" s="119"/>
      <c r="AB188" s="119"/>
      <c r="AC188" s="117"/>
      <c r="AD188" s="117"/>
      <c r="AE188" s="117"/>
      <c r="AF188" s="119"/>
      <c r="AG188" s="119"/>
      <c r="AH188" s="119"/>
      <c r="AI188" s="119"/>
      <c r="AJ188" s="121"/>
      <c r="AK188" s="122"/>
      <c r="AL188" s="121"/>
      <c r="AM188" s="122"/>
      <c r="AN188" s="121"/>
      <c r="AO188" s="122"/>
      <c r="AP188" s="121"/>
      <c r="AQ188" s="121"/>
      <c r="AR188" s="121"/>
      <c r="AS188" s="121"/>
      <c r="AT188" s="121"/>
      <c r="AU188" s="121"/>
      <c r="AV188" s="119"/>
      <c r="AW188" s="119"/>
    </row>
    <row r="189" spans="1:49">
      <c r="A189" s="117"/>
      <c r="B189" s="117"/>
      <c r="C189" s="117"/>
      <c r="D189" s="118"/>
      <c r="E189" s="118"/>
      <c r="F189" s="119"/>
      <c r="G189" s="175"/>
      <c r="H189" s="119"/>
      <c r="I189" s="119"/>
      <c r="J189" s="175"/>
      <c r="K189" s="119"/>
      <c r="L189" s="175"/>
      <c r="M189" s="175"/>
      <c r="N189" s="175"/>
      <c r="O189" s="119"/>
      <c r="P189" s="175"/>
      <c r="Q189" s="119"/>
      <c r="R189" s="175"/>
      <c r="S189" s="119"/>
      <c r="T189" s="118"/>
      <c r="U189" s="175"/>
      <c r="V189" s="175"/>
      <c r="W189" s="118"/>
      <c r="X189" s="118"/>
      <c r="Y189" s="118"/>
      <c r="Z189" s="118"/>
      <c r="AA189" s="119"/>
      <c r="AB189" s="119"/>
      <c r="AC189" s="117"/>
      <c r="AD189" s="117"/>
      <c r="AE189" s="117"/>
      <c r="AF189" s="119"/>
      <c r="AG189" s="119"/>
      <c r="AH189" s="119"/>
      <c r="AI189" s="119"/>
      <c r="AJ189" s="121"/>
      <c r="AK189" s="122"/>
      <c r="AL189" s="121"/>
      <c r="AM189" s="122"/>
      <c r="AN189" s="121"/>
      <c r="AO189" s="122"/>
      <c r="AP189" s="121"/>
      <c r="AQ189" s="121"/>
      <c r="AR189" s="121"/>
      <c r="AS189" s="121"/>
      <c r="AT189" s="121"/>
      <c r="AU189" s="121"/>
      <c r="AV189" s="119"/>
      <c r="AW189" s="119"/>
    </row>
    <row r="190" spans="1:49">
      <c r="A190" s="117"/>
      <c r="B190" s="117"/>
      <c r="C190" s="117"/>
      <c r="D190" s="118"/>
      <c r="E190" s="118"/>
      <c r="F190" s="119"/>
      <c r="G190" s="175"/>
      <c r="H190" s="119"/>
      <c r="I190" s="119"/>
      <c r="J190" s="175"/>
      <c r="K190" s="119"/>
      <c r="L190" s="175"/>
      <c r="M190" s="175"/>
      <c r="N190" s="175"/>
      <c r="O190" s="119"/>
      <c r="P190" s="175"/>
      <c r="Q190" s="119"/>
      <c r="R190" s="175"/>
      <c r="S190" s="119"/>
      <c r="T190" s="118"/>
      <c r="U190" s="175"/>
      <c r="V190" s="175"/>
      <c r="W190" s="118"/>
      <c r="X190" s="118"/>
      <c r="Y190" s="118"/>
      <c r="Z190" s="118"/>
      <c r="AA190" s="119"/>
      <c r="AB190" s="119"/>
      <c r="AC190" s="117"/>
      <c r="AD190" s="117"/>
      <c r="AE190" s="117"/>
      <c r="AF190" s="119"/>
      <c r="AG190" s="119"/>
      <c r="AH190" s="119"/>
      <c r="AI190" s="119"/>
      <c r="AJ190" s="121"/>
      <c r="AK190" s="122"/>
      <c r="AL190" s="121"/>
      <c r="AM190" s="122"/>
      <c r="AN190" s="121"/>
      <c r="AO190" s="122"/>
      <c r="AP190" s="121"/>
      <c r="AQ190" s="121"/>
      <c r="AR190" s="121"/>
      <c r="AS190" s="121"/>
      <c r="AT190" s="121"/>
      <c r="AU190" s="121"/>
      <c r="AV190" s="119"/>
      <c r="AW190" s="119"/>
    </row>
    <row r="191" spans="1:49">
      <c r="A191" s="117"/>
      <c r="B191" s="117"/>
      <c r="C191" s="117"/>
      <c r="D191" s="118"/>
      <c r="E191" s="118"/>
      <c r="F191" s="119"/>
      <c r="G191" s="175"/>
      <c r="H191" s="119"/>
      <c r="I191" s="119"/>
      <c r="J191" s="175"/>
      <c r="K191" s="119"/>
      <c r="L191" s="175"/>
      <c r="M191" s="175"/>
      <c r="N191" s="175"/>
      <c r="O191" s="119"/>
      <c r="P191" s="175"/>
      <c r="Q191" s="119"/>
      <c r="R191" s="175"/>
      <c r="S191" s="119"/>
      <c r="T191" s="118"/>
      <c r="U191" s="175"/>
      <c r="V191" s="175"/>
      <c r="W191" s="118"/>
      <c r="X191" s="118"/>
      <c r="Y191" s="118"/>
      <c r="Z191" s="118"/>
      <c r="AA191" s="119"/>
      <c r="AB191" s="119"/>
      <c r="AC191" s="117"/>
      <c r="AD191" s="117"/>
      <c r="AE191" s="117"/>
      <c r="AF191" s="119"/>
      <c r="AG191" s="119"/>
      <c r="AH191" s="119"/>
      <c r="AI191" s="119"/>
      <c r="AJ191" s="121"/>
      <c r="AK191" s="122"/>
      <c r="AL191" s="121"/>
      <c r="AM191" s="122"/>
      <c r="AN191" s="121"/>
      <c r="AO191" s="122"/>
      <c r="AP191" s="121"/>
      <c r="AQ191" s="121"/>
      <c r="AR191" s="121"/>
      <c r="AS191" s="121"/>
      <c r="AT191" s="121"/>
      <c r="AU191" s="121"/>
      <c r="AV191" s="119"/>
      <c r="AW191" s="119"/>
    </row>
    <row r="192" spans="1:49">
      <c r="A192" s="117"/>
      <c r="B192" s="117"/>
      <c r="C192" s="117"/>
      <c r="D192" s="118"/>
      <c r="E192" s="118"/>
      <c r="F192" s="119"/>
      <c r="G192" s="175"/>
      <c r="H192" s="119"/>
      <c r="I192" s="119"/>
      <c r="J192" s="175"/>
      <c r="K192" s="119"/>
      <c r="L192" s="175"/>
      <c r="M192" s="175"/>
      <c r="N192" s="175"/>
      <c r="O192" s="119"/>
      <c r="P192" s="175"/>
      <c r="Q192" s="119"/>
      <c r="R192" s="175"/>
      <c r="S192" s="119"/>
      <c r="T192" s="118"/>
      <c r="U192" s="175"/>
      <c r="V192" s="175"/>
      <c r="W192" s="118"/>
      <c r="X192" s="118"/>
      <c r="Y192" s="118"/>
      <c r="Z192" s="118"/>
      <c r="AA192" s="119"/>
      <c r="AB192" s="119"/>
      <c r="AC192" s="117"/>
      <c r="AD192" s="117"/>
      <c r="AE192" s="117"/>
      <c r="AF192" s="119"/>
      <c r="AG192" s="119"/>
      <c r="AH192" s="119"/>
      <c r="AI192" s="119"/>
      <c r="AJ192" s="121"/>
      <c r="AK192" s="122"/>
      <c r="AL192" s="121"/>
      <c r="AM192" s="122"/>
      <c r="AN192" s="121"/>
      <c r="AO192" s="122"/>
      <c r="AP192" s="121"/>
      <c r="AQ192" s="121"/>
      <c r="AR192" s="121"/>
      <c r="AS192" s="121"/>
      <c r="AT192" s="121"/>
      <c r="AU192" s="121"/>
      <c r="AV192" s="119"/>
      <c r="AW192" s="119"/>
    </row>
    <row r="193" spans="1:49">
      <c r="A193" s="117"/>
      <c r="B193" s="117"/>
      <c r="C193" s="117"/>
      <c r="D193" s="118"/>
      <c r="E193" s="118"/>
      <c r="F193" s="119"/>
      <c r="G193" s="175"/>
      <c r="H193" s="119"/>
      <c r="I193" s="119"/>
      <c r="J193" s="175"/>
      <c r="K193" s="119"/>
      <c r="L193" s="175"/>
      <c r="M193" s="175"/>
      <c r="N193" s="175"/>
      <c r="O193" s="119"/>
      <c r="P193" s="175"/>
      <c r="Q193" s="119"/>
      <c r="R193" s="175"/>
      <c r="S193" s="119"/>
      <c r="T193" s="118"/>
      <c r="U193" s="175"/>
      <c r="V193" s="175"/>
      <c r="W193" s="118"/>
      <c r="X193" s="118"/>
      <c r="Y193" s="118"/>
      <c r="Z193" s="118"/>
      <c r="AA193" s="119"/>
      <c r="AB193" s="119"/>
      <c r="AC193" s="117"/>
      <c r="AD193" s="117"/>
      <c r="AE193" s="117"/>
      <c r="AF193" s="119"/>
      <c r="AG193" s="119"/>
      <c r="AH193" s="119"/>
      <c r="AI193" s="119"/>
      <c r="AJ193" s="121"/>
      <c r="AK193" s="122"/>
      <c r="AL193" s="121"/>
      <c r="AM193" s="122"/>
      <c r="AN193" s="121"/>
      <c r="AO193" s="122"/>
      <c r="AP193" s="121"/>
      <c r="AQ193" s="121"/>
      <c r="AR193" s="121"/>
      <c r="AS193" s="121"/>
      <c r="AT193" s="121"/>
      <c r="AU193" s="121"/>
      <c r="AV193" s="119"/>
      <c r="AW193" s="119"/>
    </row>
    <row r="194" spans="1:49">
      <c r="A194" s="117"/>
      <c r="B194" s="117"/>
      <c r="C194" s="117"/>
      <c r="D194" s="118"/>
      <c r="E194" s="118"/>
      <c r="F194" s="119"/>
      <c r="G194" s="175"/>
      <c r="H194" s="119"/>
      <c r="I194" s="119"/>
      <c r="J194" s="175"/>
      <c r="K194" s="119"/>
      <c r="L194" s="175"/>
      <c r="M194" s="175"/>
      <c r="N194" s="175"/>
      <c r="O194" s="119"/>
      <c r="P194" s="175"/>
      <c r="Q194" s="119"/>
      <c r="R194" s="175"/>
      <c r="S194" s="119"/>
      <c r="T194" s="118"/>
      <c r="U194" s="175"/>
      <c r="V194" s="175"/>
      <c r="W194" s="118"/>
      <c r="X194" s="118"/>
      <c r="Y194" s="118"/>
      <c r="Z194" s="118"/>
      <c r="AA194" s="119"/>
      <c r="AB194" s="119"/>
      <c r="AC194" s="117"/>
      <c r="AD194" s="117"/>
      <c r="AE194" s="117"/>
      <c r="AF194" s="119"/>
      <c r="AG194" s="119"/>
      <c r="AH194" s="119"/>
      <c r="AI194" s="119"/>
      <c r="AJ194" s="121"/>
      <c r="AK194" s="122"/>
      <c r="AL194" s="121"/>
      <c r="AM194" s="122"/>
      <c r="AN194" s="121"/>
      <c r="AO194" s="122"/>
      <c r="AP194" s="121"/>
      <c r="AQ194" s="121"/>
      <c r="AR194" s="121"/>
      <c r="AS194" s="121"/>
      <c r="AT194" s="121"/>
      <c r="AU194" s="121"/>
      <c r="AV194" s="119"/>
      <c r="AW194" s="119"/>
    </row>
    <row r="195" spans="1:49">
      <c r="A195" s="117"/>
      <c r="B195" s="117"/>
      <c r="C195" s="117"/>
      <c r="D195" s="118"/>
      <c r="E195" s="118"/>
      <c r="F195" s="119"/>
      <c r="G195" s="175"/>
      <c r="H195" s="119"/>
      <c r="I195" s="119"/>
      <c r="J195" s="175"/>
      <c r="K195" s="119"/>
      <c r="L195" s="175"/>
      <c r="M195" s="175"/>
      <c r="N195" s="175"/>
      <c r="O195" s="119"/>
      <c r="P195" s="175"/>
      <c r="Q195" s="119"/>
      <c r="R195" s="175"/>
      <c r="S195" s="119"/>
      <c r="T195" s="118"/>
      <c r="U195" s="175"/>
      <c r="V195" s="175"/>
      <c r="W195" s="118"/>
      <c r="X195" s="118"/>
      <c r="Y195" s="118"/>
      <c r="Z195" s="118"/>
      <c r="AA195" s="119"/>
      <c r="AB195" s="119"/>
      <c r="AC195" s="117"/>
      <c r="AD195" s="117"/>
      <c r="AE195" s="117"/>
      <c r="AF195" s="119"/>
      <c r="AG195" s="119"/>
      <c r="AH195" s="119"/>
      <c r="AI195" s="119"/>
      <c r="AJ195" s="121"/>
      <c r="AK195" s="122"/>
      <c r="AL195" s="121"/>
      <c r="AM195" s="122"/>
      <c r="AN195" s="121"/>
      <c r="AO195" s="122"/>
      <c r="AP195" s="121"/>
      <c r="AQ195" s="121"/>
      <c r="AR195" s="121"/>
      <c r="AS195" s="121"/>
      <c r="AT195" s="121"/>
      <c r="AU195" s="121"/>
      <c r="AV195" s="119"/>
      <c r="AW195" s="119"/>
    </row>
    <row r="196" spans="1:49">
      <c r="A196" s="117"/>
      <c r="B196" s="117"/>
      <c r="C196" s="117"/>
      <c r="D196" s="118"/>
      <c r="E196" s="118"/>
      <c r="F196" s="119"/>
      <c r="G196" s="175"/>
      <c r="H196" s="119"/>
      <c r="I196" s="119"/>
      <c r="J196" s="175"/>
      <c r="K196" s="119"/>
      <c r="L196" s="175"/>
      <c r="M196" s="175"/>
      <c r="N196" s="175"/>
      <c r="O196" s="119"/>
      <c r="P196" s="175"/>
      <c r="Q196" s="119"/>
      <c r="R196" s="175"/>
      <c r="S196" s="119"/>
      <c r="T196" s="118"/>
      <c r="U196" s="175"/>
      <c r="V196" s="175"/>
      <c r="W196" s="118"/>
      <c r="X196" s="118"/>
      <c r="Y196" s="118"/>
      <c r="Z196" s="118"/>
      <c r="AA196" s="119"/>
      <c r="AB196" s="119"/>
      <c r="AC196" s="117"/>
      <c r="AD196" s="117"/>
      <c r="AE196" s="117"/>
      <c r="AF196" s="119"/>
      <c r="AG196" s="119"/>
      <c r="AH196" s="119"/>
      <c r="AI196" s="119"/>
      <c r="AJ196" s="121"/>
      <c r="AK196" s="122"/>
      <c r="AL196" s="121"/>
      <c r="AM196" s="122"/>
      <c r="AN196" s="121"/>
      <c r="AO196" s="122"/>
      <c r="AP196" s="121"/>
      <c r="AQ196" s="121"/>
      <c r="AR196" s="121"/>
      <c r="AS196" s="121"/>
      <c r="AT196" s="121"/>
      <c r="AU196" s="121"/>
      <c r="AV196" s="119"/>
      <c r="AW196" s="119"/>
    </row>
    <row r="197" spans="1:49">
      <c r="A197" s="117"/>
      <c r="B197" s="117"/>
      <c r="C197" s="117"/>
      <c r="D197" s="118"/>
      <c r="E197" s="118"/>
      <c r="F197" s="119"/>
      <c r="G197" s="175"/>
      <c r="H197" s="119"/>
      <c r="I197" s="119"/>
      <c r="J197" s="175"/>
      <c r="K197" s="119"/>
      <c r="L197" s="175"/>
      <c r="M197" s="175"/>
      <c r="N197" s="175"/>
      <c r="O197" s="119"/>
      <c r="P197" s="175"/>
      <c r="Q197" s="119"/>
      <c r="R197" s="175"/>
      <c r="S197" s="119"/>
      <c r="T197" s="118"/>
      <c r="U197" s="175"/>
      <c r="V197" s="175"/>
      <c r="W197" s="118"/>
      <c r="X197" s="118"/>
      <c r="Y197" s="118"/>
      <c r="Z197" s="118"/>
      <c r="AA197" s="119"/>
      <c r="AB197" s="119"/>
      <c r="AC197" s="117"/>
      <c r="AD197" s="117"/>
      <c r="AE197" s="117"/>
      <c r="AF197" s="119"/>
      <c r="AG197" s="119"/>
      <c r="AH197" s="119"/>
      <c r="AI197" s="119"/>
      <c r="AJ197" s="121"/>
      <c r="AK197" s="122"/>
      <c r="AL197" s="121"/>
      <c r="AM197" s="122"/>
      <c r="AN197" s="121"/>
      <c r="AO197" s="122"/>
      <c r="AP197" s="121"/>
      <c r="AQ197" s="121"/>
      <c r="AR197" s="121"/>
      <c r="AS197" s="121"/>
      <c r="AT197" s="121"/>
      <c r="AU197" s="121"/>
      <c r="AV197" s="119"/>
      <c r="AW197" s="119"/>
    </row>
    <row r="198" spans="1:49">
      <c r="A198" s="117"/>
      <c r="B198" s="117"/>
      <c r="C198" s="117"/>
      <c r="D198" s="118"/>
      <c r="E198" s="118"/>
      <c r="F198" s="119"/>
      <c r="G198" s="175"/>
      <c r="H198" s="119"/>
      <c r="I198" s="119"/>
      <c r="J198" s="175"/>
      <c r="K198" s="119"/>
      <c r="L198" s="175"/>
      <c r="M198" s="175"/>
      <c r="N198" s="175"/>
      <c r="O198" s="119"/>
      <c r="P198" s="175"/>
      <c r="Q198" s="119"/>
      <c r="R198" s="175"/>
      <c r="S198" s="119"/>
      <c r="T198" s="118"/>
      <c r="U198" s="175"/>
      <c r="V198" s="175"/>
      <c r="W198" s="118"/>
      <c r="X198" s="118"/>
      <c r="Y198" s="118"/>
      <c r="Z198" s="118"/>
      <c r="AA198" s="119"/>
      <c r="AB198" s="119"/>
      <c r="AC198" s="117"/>
      <c r="AD198" s="117"/>
      <c r="AE198" s="117"/>
      <c r="AF198" s="119"/>
      <c r="AG198" s="119"/>
      <c r="AH198" s="119"/>
      <c r="AI198" s="119"/>
      <c r="AJ198" s="121"/>
      <c r="AK198" s="122"/>
      <c r="AL198" s="121"/>
      <c r="AM198" s="122"/>
      <c r="AN198" s="121"/>
      <c r="AO198" s="122"/>
      <c r="AP198" s="121"/>
      <c r="AQ198" s="121"/>
      <c r="AR198" s="121"/>
      <c r="AS198" s="121"/>
      <c r="AT198" s="121"/>
      <c r="AU198" s="121"/>
      <c r="AV198" s="119"/>
      <c r="AW198" s="119"/>
    </row>
    <row r="199" spans="1:49">
      <c r="A199" s="117"/>
      <c r="B199" s="117"/>
      <c r="C199" s="117"/>
      <c r="D199" s="118"/>
      <c r="E199" s="118"/>
      <c r="F199" s="119"/>
      <c r="G199" s="175"/>
      <c r="H199" s="119"/>
      <c r="I199" s="119"/>
      <c r="J199" s="175"/>
      <c r="K199" s="119"/>
      <c r="L199" s="175"/>
      <c r="M199" s="175"/>
      <c r="N199" s="175"/>
      <c r="O199" s="119"/>
      <c r="P199" s="175"/>
      <c r="Q199" s="119"/>
      <c r="R199" s="175"/>
      <c r="S199" s="119"/>
      <c r="T199" s="118"/>
      <c r="U199" s="175"/>
      <c r="V199" s="175"/>
      <c r="W199" s="118"/>
      <c r="X199" s="118"/>
      <c r="Y199" s="118"/>
      <c r="Z199" s="118"/>
      <c r="AA199" s="119"/>
      <c r="AB199" s="119"/>
      <c r="AC199" s="117"/>
      <c r="AD199" s="117"/>
      <c r="AE199" s="117"/>
      <c r="AF199" s="119"/>
      <c r="AG199" s="119"/>
      <c r="AH199" s="119"/>
      <c r="AI199" s="119"/>
      <c r="AJ199" s="121"/>
      <c r="AK199" s="122"/>
      <c r="AL199" s="121"/>
      <c r="AM199" s="122"/>
      <c r="AN199" s="121"/>
      <c r="AO199" s="122"/>
      <c r="AP199" s="121"/>
      <c r="AQ199" s="121"/>
      <c r="AR199" s="121"/>
      <c r="AS199" s="121"/>
      <c r="AT199" s="121"/>
      <c r="AU199" s="121"/>
      <c r="AV199" s="119"/>
      <c r="AW199" s="119"/>
    </row>
    <row r="200" spans="1:49">
      <c r="A200" s="117"/>
      <c r="B200" s="117"/>
      <c r="C200" s="117"/>
      <c r="D200" s="118"/>
      <c r="E200" s="118"/>
      <c r="F200" s="119"/>
      <c r="G200" s="175"/>
      <c r="H200" s="119"/>
      <c r="I200" s="119"/>
      <c r="J200" s="175"/>
      <c r="K200" s="119"/>
      <c r="L200" s="175"/>
      <c r="M200" s="175"/>
      <c r="N200" s="175"/>
      <c r="O200" s="119"/>
      <c r="P200" s="175"/>
      <c r="Q200" s="119"/>
      <c r="R200" s="175"/>
      <c r="S200" s="119"/>
      <c r="T200" s="118"/>
      <c r="U200" s="175"/>
      <c r="V200" s="175"/>
      <c r="W200" s="118"/>
      <c r="X200" s="118"/>
      <c r="Y200" s="118"/>
      <c r="Z200" s="118"/>
      <c r="AA200" s="119"/>
      <c r="AB200" s="119"/>
      <c r="AC200" s="117"/>
      <c r="AD200" s="117"/>
      <c r="AE200" s="117"/>
      <c r="AF200" s="119"/>
      <c r="AG200" s="119"/>
      <c r="AH200" s="119"/>
      <c r="AI200" s="119"/>
      <c r="AJ200" s="121"/>
      <c r="AK200" s="122"/>
      <c r="AL200" s="121"/>
      <c r="AM200" s="122"/>
      <c r="AN200" s="121"/>
      <c r="AO200" s="122"/>
      <c r="AP200" s="121"/>
      <c r="AQ200" s="121"/>
      <c r="AR200" s="121"/>
      <c r="AS200" s="121"/>
      <c r="AT200" s="121"/>
      <c r="AU200" s="121"/>
      <c r="AV200" s="119"/>
      <c r="AW200" s="119"/>
    </row>
    <row r="201" spans="1:49">
      <c r="A201" s="117"/>
      <c r="B201" s="117"/>
      <c r="C201" s="117"/>
      <c r="D201" s="118"/>
      <c r="E201" s="118"/>
      <c r="F201" s="119"/>
      <c r="G201" s="175"/>
      <c r="H201" s="119"/>
      <c r="I201" s="119"/>
      <c r="J201" s="175"/>
      <c r="K201" s="119"/>
      <c r="L201" s="175"/>
      <c r="M201" s="175"/>
      <c r="N201" s="175"/>
      <c r="O201" s="119"/>
      <c r="P201" s="175"/>
      <c r="Q201" s="119"/>
      <c r="R201" s="175"/>
      <c r="S201" s="119"/>
      <c r="T201" s="118"/>
      <c r="U201" s="175"/>
      <c r="V201" s="175"/>
      <c r="W201" s="118"/>
      <c r="X201" s="118"/>
      <c r="Y201" s="118"/>
      <c r="Z201" s="118"/>
      <c r="AA201" s="119"/>
      <c r="AB201" s="119"/>
      <c r="AC201" s="117"/>
      <c r="AD201" s="117"/>
      <c r="AE201" s="117"/>
      <c r="AF201" s="119"/>
      <c r="AG201" s="119"/>
      <c r="AH201" s="119"/>
      <c r="AI201" s="119"/>
      <c r="AJ201" s="121"/>
      <c r="AK201" s="122"/>
      <c r="AL201" s="121"/>
      <c r="AM201" s="122"/>
      <c r="AN201" s="121"/>
      <c r="AO201" s="122"/>
      <c r="AP201" s="121"/>
      <c r="AQ201" s="121"/>
      <c r="AR201" s="121"/>
      <c r="AS201" s="121"/>
      <c r="AT201" s="121"/>
      <c r="AU201" s="121"/>
      <c r="AV201" s="119"/>
      <c r="AW201" s="119"/>
    </row>
    <row r="202" spans="1:49">
      <c r="A202" s="117"/>
      <c r="B202" s="117"/>
      <c r="C202" s="117"/>
      <c r="D202" s="118"/>
      <c r="E202" s="118"/>
      <c r="F202" s="119"/>
      <c r="G202" s="175"/>
      <c r="H202" s="119"/>
      <c r="I202" s="119"/>
      <c r="J202" s="175"/>
      <c r="K202" s="119"/>
      <c r="L202" s="175"/>
      <c r="M202" s="175"/>
      <c r="N202" s="175"/>
      <c r="O202" s="119"/>
      <c r="P202" s="175"/>
      <c r="Q202" s="119"/>
      <c r="R202" s="175"/>
      <c r="S202" s="119"/>
      <c r="T202" s="118"/>
      <c r="U202" s="175"/>
      <c r="V202" s="175"/>
      <c r="W202" s="118"/>
      <c r="X202" s="118"/>
      <c r="Y202" s="118"/>
      <c r="Z202" s="118"/>
      <c r="AA202" s="119"/>
      <c r="AB202" s="119"/>
      <c r="AC202" s="117"/>
      <c r="AD202" s="117"/>
      <c r="AE202" s="117"/>
      <c r="AF202" s="119"/>
      <c r="AG202" s="119"/>
      <c r="AH202" s="119"/>
      <c r="AI202" s="119"/>
      <c r="AJ202" s="121"/>
      <c r="AK202" s="122"/>
      <c r="AL202" s="121"/>
      <c r="AM202" s="122"/>
      <c r="AN202" s="121"/>
      <c r="AO202" s="122"/>
      <c r="AP202" s="121"/>
      <c r="AQ202" s="121"/>
      <c r="AR202" s="121"/>
      <c r="AS202" s="121"/>
      <c r="AT202" s="121"/>
      <c r="AU202" s="121"/>
      <c r="AV202" s="119"/>
      <c r="AW202" s="119"/>
    </row>
    <row r="203" spans="1:49">
      <c r="A203" s="117"/>
      <c r="B203" s="117"/>
      <c r="C203" s="117"/>
      <c r="D203" s="118"/>
      <c r="E203" s="118"/>
      <c r="F203" s="119"/>
      <c r="G203" s="175"/>
      <c r="H203" s="119"/>
      <c r="I203" s="119"/>
      <c r="J203" s="175"/>
      <c r="K203" s="119"/>
      <c r="L203" s="175"/>
      <c r="M203" s="175"/>
      <c r="N203" s="175"/>
      <c r="O203" s="119"/>
      <c r="P203" s="175"/>
      <c r="Q203" s="119"/>
      <c r="R203" s="175"/>
      <c r="S203" s="119"/>
      <c r="T203" s="118"/>
      <c r="U203" s="175"/>
      <c r="V203" s="175"/>
      <c r="W203" s="118"/>
      <c r="X203" s="118"/>
      <c r="Y203" s="118"/>
      <c r="Z203" s="118"/>
      <c r="AA203" s="119"/>
      <c r="AB203" s="119"/>
      <c r="AC203" s="117"/>
      <c r="AD203" s="117"/>
      <c r="AE203" s="117"/>
      <c r="AF203" s="119"/>
      <c r="AG203" s="119"/>
      <c r="AH203" s="119"/>
      <c r="AI203" s="119"/>
      <c r="AJ203" s="121"/>
      <c r="AK203" s="122"/>
      <c r="AL203" s="121"/>
      <c r="AM203" s="122"/>
      <c r="AN203" s="121"/>
      <c r="AO203" s="122"/>
      <c r="AP203" s="121"/>
      <c r="AQ203" s="121"/>
      <c r="AR203" s="121"/>
      <c r="AS203" s="121"/>
      <c r="AT203" s="121"/>
      <c r="AU203" s="121"/>
      <c r="AV203" s="119"/>
      <c r="AW203" s="119"/>
    </row>
    <row r="204" spans="1:49">
      <c r="A204" s="117"/>
      <c r="B204" s="117"/>
      <c r="C204" s="117"/>
      <c r="D204" s="118"/>
      <c r="E204" s="118"/>
      <c r="F204" s="119"/>
      <c r="G204" s="175"/>
      <c r="H204" s="119"/>
      <c r="I204" s="119"/>
      <c r="J204" s="175"/>
      <c r="K204" s="119"/>
      <c r="L204" s="175"/>
      <c r="M204" s="175"/>
      <c r="N204" s="175"/>
      <c r="O204" s="119"/>
      <c r="P204" s="175"/>
      <c r="Q204" s="119"/>
      <c r="R204" s="175"/>
      <c r="S204" s="119"/>
      <c r="T204" s="118"/>
      <c r="U204" s="175"/>
      <c r="V204" s="175"/>
      <c r="W204" s="118"/>
      <c r="X204" s="118"/>
      <c r="Y204" s="118"/>
      <c r="Z204" s="118"/>
      <c r="AA204" s="119"/>
      <c r="AB204" s="119"/>
      <c r="AC204" s="117"/>
      <c r="AD204" s="117"/>
      <c r="AE204" s="117"/>
      <c r="AF204" s="119"/>
      <c r="AG204" s="119"/>
      <c r="AH204" s="119"/>
      <c r="AI204" s="119"/>
      <c r="AJ204" s="121"/>
      <c r="AK204" s="122"/>
      <c r="AL204" s="121"/>
      <c r="AM204" s="122"/>
      <c r="AN204" s="121"/>
      <c r="AO204" s="122"/>
      <c r="AP204" s="121"/>
      <c r="AQ204" s="121"/>
      <c r="AR204" s="121"/>
      <c r="AS204" s="121"/>
      <c r="AT204" s="121"/>
      <c r="AU204" s="121"/>
      <c r="AV204" s="119"/>
      <c r="AW204" s="119"/>
    </row>
    <row r="205" spans="1:49">
      <c r="A205" s="117"/>
      <c r="B205" s="117"/>
      <c r="C205" s="117"/>
      <c r="D205" s="118"/>
      <c r="E205" s="118"/>
      <c r="F205" s="119"/>
      <c r="G205" s="175"/>
      <c r="H205" s="119"/>
      <c r="I205" s="119"/>
      <c r="J205" s="175"/>
      <c r="K205" s="119"/>
      <c r="L205" s="175"/>
      <c r="M205" s="175"/>
      <c r="N205" s="175"/>
      <c r="O205" s="119"/>
      <c r="P205" s="175"/>
      <c r="Q205" s="119"/>
      <c r="R205" s="175"/>
      <c r="S205" s="119"/>
      <c r="T205" s="118"/>
      <c r="U205" s="175"/>
      <c r="V205" s="175"/>
      <c r="W205" s="118"/>
      <c r="X205" s="118"/>
      <c r="Y205" s="118"/>
      <c r="Z205" s="118"/>
      <c r="AA205" s="119"/>
      <c r="AB205" s="119"/>
      <c r="AC205" s="117"/>
      <c r="AD205" s="117"/>
      <c r="AE205" s="117"/>
      <c r="AF205" s="119"/>
      <c r="AG205" s="119"/>
      <c r="AH205" s="119"/>
      <c r="AI205" s="119"/>
      <c r="AJ205" s="121"/>
      <c r="AK205" s="122"/>
      <c r="AL205" s="121"/>
      <c r="AM205" s="122"/>
      <c r="AN205" s="121"/>
      <c r="AO205" s="122"/>
      <c r="AP205" s="121"/>
      <c r="AQ205" s="121"/>
      <c r="AR205" s="121"/>
      <c r="AS205" s="121"/>
      <c r="AT205" s="121"/>
      <c r="AU205" s="121"/>
      <c r="AV205" s="119"/>
      <c r="AW205" s="119"/>
    </row>
    <row r="206" spans="1:49">
      <c r="A206" s="117"/>
      <c r="B206" s="117"/>
      <c r="C206" s="117"/>
      <c r="D206" s="118"/>
      <c r="E206" s="118"/>
      <c r="F206" s="119"/>
      <c r="G206" s="175"/>
      <c r="H206" s="119"/>
      <c r="I206" s="119"/>
      <c r="J206" s="175"/>
      <c r="K206" s="119"/>
      <c r="L206" s="175"/>
      <c r="M206" s="175"/>
      <c r="N206" s="175"/>
      <c r="O206" s="119"/>
      <c r="P206" s="175"/>
      <c r="Q206" s="119"/>
      <c r="R206" s="175"/>
      <c r="S206" s="119"/>
      <c r="T206" s="118"/>
      <c r="U206" s="175"/>
      <c r="V206" s="175"/>
      <c r="W206" s="118"/>
      <c r="X206" s="118"/>
      <c r="Y206" s="118"/>
      <c r="Z206" s="118"/>
      <c r="AA206" s="119"/>
      <c r="AB206" s="119"/>
      <c r="AC206" s="117"/>
      <c r="AD206" s="117"/>
      <c r="AE206" s="117"/>
      <c r="AF206" s="119"/>
      <c r="AG206" s="119"/>
      <c r="AH206" s="119"/>
      <c r="AI206" s="119"/>
      <c r="AJ206" s="121"/>
      <c r="AK206" s="122"/>
      <c r="AL206" s="121"/>
      <c r="AM206" s="122"/>
      <c r="AN206" s="121"/>
      <c r="AO206" s="122"/>
      <c r="AP206" s="121"/>
      <c r="AQ206" s="121"/>
      <c r="AR206" s="121"/>
      <c r="AS206" s="121"/>
      <c r="AT206" s="121"/>
      <c r="AU206" s="121"/>
      <c r="AV206" s="119"/>
      <c r="AW206" s="119"/>
    </row>
    <row r="207" spans="1:49">
      <c r="A207" s="117"/>
      <c r="B207" s="117"/>
      <c r="C207" s="117"/>
      <c r="D207" s="118"/>
      <c r="E207" s="118"/>
      <c r="F207" s="119"/>
      <c r="G207" s="175"/>
      <c r="H207" s="119"/>
      <c r="I207" s="119"/>
      <c r="J207" s="175"/>
      <c r="K207" s="119"/>
      <c r="L207" s="175"/>
      <c r="M207" s="175"/>
      <c r="N207" s="175"/>
      <c r="O207" s="119"/>
      <c r="P207" s="175"/>
      <c r="Q207" s="119"/>
      <c r="R207" s="175"/>
      <c r="S207" s="119"/>
      <c r="T207" s="118"/>
      <c r="U207" s="175"/>
      <c r="V207" s="175"/>
      <c r="W207" s="118"/>
      <c r="X207" s="118"/>
      <c r="Y207" s="118"/>
      <c r="Z207" s="118"/>
      <c r="AA207" s="119"/>
      <c r="AB207" s="119"/>
      <c r="AC207" s="117"/>
      <c r="AD207" s="117"/>
      <c r="AE207" s="117"/>
      <c r="AF207" s="119"/>
      <c r="AG207" s="119"/>
      <c r="AH207" s="119"/>
      <c r="AI207" s="119"/>
      <c r="AJ207" s="121"/>
      <c r="AK207" s="122"/>
      <c r="AL207" s="121"/>
      <c r="AM207" s="122"/>
      <c r="AN207" s="121"/>
      <c r="AO207" s="122"/>
      <c r="AP207" s="121"/>
      <c r="AQ207" s="121"/>
      <c r="AR207" s="121"/>
      <c r="AS207" s="121"/>
      <c r="AT207" s="121"/>
      <c r="AU207" s="121"/>
      <c r="AV207" s="119"/>
      <c r="AW207" s="119"/>
    </row>
    <row r="208" spans="1:49">
      <c r="A208" s="117"/>
      <c r="B208" s="117"/>
      <c r="C208" s="117"/>
      <c r="D208" s="118"/>
      <c r="E208" s="118"/>
      <c r="F208" s="119"/>
      <c r="G208" s="175"/>
      <c r="H208" s="119"/>
      <c r="I208" s="119"/>
      <c r="J208" s="175"/>
      <c r="K208" s="119"/>
      <c r="L208" s="175"/>
      <c r="M208" s="175"/>
      <c r="N208" s="175"/>
      <c r="O208" s="119"/>
      <c r="P208" s="175"/>
      <c r="Q208" s="119"/>
      <c r="R208" s="175"/>
      <c r="S208" s="119"/>
      <c r="T208" s="118"/>
      <c r="U208" s="175"/>
      <c r="V208" s="175"/>
      <c r="W208" s="118"/>
      <c r="X208" s="118"/>
      <c r="Y208" s="118"/>
      <c r="Z208" s="118"/>
      <c r="AA208" s="119"/>
      <c r="AB208" s="119"/>
      <c r="AC208" s="117"/>
      <c r="AD208" s="117"/>
      <c r="AE208" s="117"/>
      <c r="AF208" s="119"/>
      <c r="AG208" s="119"/>
      <c r="AH208" s="119"/>
      <c r="AI208" s="119"/>
      <c r="AJ208" s="121"/>
      <c r="AK208" s="122"/>
      <c r="AL208" s="121"/>
      <c r="AM208" s="122"/>
      <c r="AN208" s="121"/>
      <c r="AO208" s="122"/>
      <c r="AP208" s="121"/>
      <c r="AQ208" s="121"/>
      <c r="AR208" s="121"/>
      <c r="AS208" s="121"/>
      <c r="AT208" s="121"/>
      <c r="AU208" s="121"/>
      <c r="AV208" s="119"/>
      <c r="AW208" s="119"/>
    </row>
    <row r="209" spans="1:49">
      <c r="A209" s="117"/>
      <c r="B209" s="117"/>
      <c r="C209" s="117"/>
      <c r="D209" s="118"/>
      <c r="E209" s="118"/>
      <c r="F209" s="119"/>
      <c r="G209" s="175"/>
      <c r="H209" s="119"/>
      <c r="I209" s="119"/>
      <c r="J209" s="175"/>
      <c r="K209" s="119"/>
      <c r="L209" s="175"/>
      <c r="M209" s="175"/>
      <c r="N209" s="175"/>
      <c r="O209" s="119"/>
      <c r="P209" s="175"/>
      <c r="Q209" s="119"/>
      <c r="R209" s="175"/>
      <c r="S209" s="119"/>
      <c r="T209" s="118"/>
      <c r="U209" s="175"/>
      <c r="V209" s="175"/>
      <c r="W209" s="118"/>
      <c r="X209" s="118"/>
      <c r="Y209" s="118"/>
      <c r="Z209" s="118"/>
      <c r="AA209" s="119"/>
      <c r="AB209" s="119"/>
      <c r="AC209" s="117"/>
      <c r="AD209" s="117"/>
      <c r="AE209" s="117"/>
      <c r="AF209" s="119"/>
      <c r="AG209" s="119"/>
      <c r="AH209" s="119"/>
      <c r="AI209" s="119"/>
      <c r="AJ209" s="121"/>
      <c r="AK209" s="122"/>
      <c r="AL209" s="121"/>
      <c r="AM209" s="122"/>
      <c r="AN209" s="121"/>
      <c r="AO209" s="122"/>
      <c r="AP209" s="121"/>
      <c r="AQ209" s="121"/>
      <c r="AR209" s="121"/>
      <c r="AS209" s="121"/>
      <c r="AT209" s="121"/>
      <c r="AU209" s="121"/>
      <c r="AV209" s="119"/>
      <c r="AW209" s="119"/>
    </row>
    <row r="210" spans="1:49">
      <c r="A210" s="117"/>
      <c r="B210" s="117"/>
      <c r="C210" s="117"/>
      <c r="D210" s="118"/>
      <c r="E210" s="118"/>
      <c r="F210" s="119"/>
      <c r="G210" s="175"/>
      <c r="H210" s="119"/>
      <c r="I210" s="119"/>
      <c r="J210" s="175"/>
      <c r="K210" s="119"/>
      <c r="L210" s="175"/>
      <c r="M210" s="175"/>
      <c r="N210" s="175"/>
      <c r="O210" s="119"/>
      <c r="P210" s="175"/>
      <c r="Q210" s="119"/>
      <c r="R210" s="175"/>
      <c r="S210" s="119"/>
      <c r="T210" s="118"/>
      <c r="U210" s="175"/>
      <c r="V210" s="175"/>
      <c r="W210" s="118"/>
      <c r="X210" s="118"/>
      <c r="Y210" s="118"/>
      <c r="Z210" s="118"/>
      <c r="AA210" s="119"/>
      <c r="AB210" s="119"/>
      <c r="AC210" s="117"/>
      <c r="AD210" s="117"/>
      <c r="AE210" s="117"/>
      <c r="AF210" s="119"/>
      <c r="AG210" s="119"/>
      <c r="AH210" s="119"/>
      <c r="AI210" s="119"/>
      <c r="AJ210" s="121"/>
      <c r="AK210" s="122"/>
      <c r="AL210" s="121"/>
      <c r="AM210" s="122"/>
      <c r="AN210" s="121"/>
      <c r="AO210" s="122"/>
      <c r="AP210" s="121"/>
      <c r="AQ210" s="121"/>
      <c r="AR210" s="121"/>
      <c r="AS210" s="121"/>
      <c r="AT210" s="121"/>
      <c r="AU210" s="121"/>
      <c r="AV210" s="119"/>
      <c r="AW210" s="119"/>
    </row>
    <row r="211" spans="1:49">
      <c r="A211" s="117"/>
      <c r="B211" s="117"/>
      <c r="C211" s="117"/>
      <c r="D211" s="118"/>
      <c r="E211" s="118"/>
      <c r="F211" s="119"/>
      <c r="G211" s="175"/>
      <c r="H211" s="119"/>
      <c r="I211" s="119"/>
      <c r="J211" s="175"/>
      <c r="K211" s="119"/>
      <c r="L211" s="175"/>
      <c r="M211" s="175"/>
      <c r="N211" s="175"/>
      <c r="O211" s="119"/>
      <c r="P211" s="175"/>
      <c r="Q211" s="119"/>
      <c r="R211" s="175"/>
      <c r="S211" s="119"/>
      <c r="T211" s="118"/>
      <c r="U211" s="175"/>
      <c r="V211" s="175"/>
      <c r="W211" s="118"/>
      <c r="X211" s="118"/>
      <c r="Y211" s="118"/>
      <c r="Z211" s="118"/>
      <c r="AA211" s="119"/>
      <c r="AB211" s="119"/>
      <c r="AC211" s="117"/>
      <c r="AD211" s="117"/>
      <c r="AE211" s="117"/>
      <c r="AF211" s="119"/>
      <c r="AG211" s="119"/>
      <c r="AH211" s="119"/>
      <c r="AI211" s="119"/>
      <c r="AJ211" s="121"/>
      <c r="AK211" s="122"/>
      <c r="AL211" s="121"/>
      <c r="AM211" s="122"/>
      <c r="AN211" s="121"/>
      <c r="AO211" s="122"/>
      <c r="AP211" s="121"/>
      <c r="AQ211" s="121"/>
      <c r="AR211" s="121"/>
      <c r="AS211" s="121"/>
      <c r="AT211" s="121"/>
      <c r="AU211" s="121"/>
      <c r="AV211" s="119"/>
      <c r="AW211" s="119"/>
    </row>
    <row r="212" spans="1:49">
      <c r="A212" s="117"/>
      <c r="B212" s="117"/>
      <c r="C212" s="117"/>
      <c r="D212" s="118"/>
      <c r="E212" s="118"/>
      <c r="F212" s="119"/>
      <c r="G212" s="175"/>
      <c r="H212" s="119"/>
      <c r="I212" s="119"/>
      <c r="J212" s="175"/>
      <c r="K212" s="119"/>
      <c r="L212" s="175"/>
      <c r="M212" s="175"/>
      <c r="N212" s="175"/>
      <c r="O212" s="119"/>
      <c r="P212" s="175"/>
      <c r="Q212" s="119"/>
      <c r="R212" s="175"/>
      <c r="S212" s="119"/>
      <c r="T212" s="118"/>
      <c r="U212" s="175"/>
      <c r="V212" s="175"/>
      <c r="W212" s="118"/>
      <c r="X212" s="118"/>
      <c r="Y212" s="118"/>
      <c r="Z212" s="118"/>
      <c r="AA212" s="119"/>
      <c r="AB212" s="119"/>
      <c r="AC212" s="117"/>
      <c r="AD212" s="117"/>
      <c r="AE212" s="117"/>
      <c r="AF212" s="119"/>
      <c r="AG212" s="119"/>
      <c r="AH212" s="119"/>
      <c r="AI212" s="119"/>
      <c r="AJ212" s="121"/>
      <c r="AK212" s="122"/>
      <c r="AL212" s="121"/>
      <c r="AM212" s="122"/>
      <c r="AN212" s="121"/>
      <c r="AO212" s="122"/>
      <c r="AP212" s="121"/>
      <c r="AQ212" s="121"/>
      <c r="AR212" s="121"/>
      <c r="AS212" s="121"/>
      <c r="AT212" s="121"/>
      <c r="AU212" s="121"/>
      <c r="AV212" s="119"/>
      <c r="AW212" s="119"/>
    </row>
    <row r="213" spans="1:49">
      <c r="A213" s="117"/>
      <c r="B213" s="117"/>
      <c r="C213" s="117"/>
      <c r="D213" s="118"/>
      <c r="E213" s="118"/>
      <c r="F213" s="119"/>
      <c r="G213" s="175"/>
      <c r="H213" s="119"/>
      <c r="I213" s="119"/>
      <c r="J213" s="175"/>
      <c r="K213" s="119"/>
      <c r="L213" s="175"/>
      <c r="M213" s="175"/>
      <c r="N213" s="175"/>
      <c r="O213" s="119"/>
      <c r="P213" s="175"/>
      <c r="Q213" s="119"/>
      <c r="R213" s="175"/>
      <c r="S213" s="119"/>
      <c r="T213" s="118"/>
      <c r="U213" s="175"/>
      <c r="V213" s="175"/>
      <c r="W213" s="118"/>
      <c r="X213" s="118"/>
      <c r="Y213" s="118"/>
      <c r="Z213" s="118"/>
      <c r="AA213" s="119"/>
      <c r="AB213" s="119"/>
      <c r="AC213" s="117"/>
      <c r="AD213" s="117"/>
      <c r="AE213" s="117"/>
      <c r="AF213" s="119"/>
      <c r="AG213" s="119"/>
      <c r="AH213" s="119"/>
      <c r="AI213" s="119"/>
      <c r="AJ213" s="121"/>
      <c r="AK213" s="122"/>
      <c r="AL213" s="121"/>
      <c r="AM213" s="122"/>
      <c r="AN213" s="121"/>
      <c r="AO213" s="122"/>
      <c r="AP213" s="121"/>
      <c r="AQ213" s="121"/>
      <c r="AR213" s="121"/>
      <c r="AS213" s="121"/>
      <c r="AT213" s="121"/>
      <c r="AU213" s="121"/>
      <c r="AV213" s="119"/>
      <c r="AW213" s="119"/>
    </row>
    <row r="214" spans="1:49">
      <c r="A214" s="117"/>
      <c r="B214" s="117"/>
      <c r="C214" s="117"/>
      <c r="D214" s="118"/>
      <c r="E214" s="118"/>
      <c r="F214" s="119"/>
      <c r="G214" s="175"/>
      <c r="H214" s="119"/>
      <c r="I214" s="119"/>
      <c r="J214" s="175"/>
      <c r="K214" s="119"/>
      <c r="L214" s="175"/>
      <c r="M214" s="175"/>
      <c r="N214" s="175"/>
      <c r="O214" s="119"/>
      <c r="P214" s="175"/>
      <c r="Q214" s="119"/>
      <c r="R214" s="175"/>
      <c r="S214" s="119"/>
      <c r="T214" s="118"/>
      <c r="U214" s="175"/>
      <c r="V214" s="175"/>
      <c r="W214" s="118"/>
      <c r="X214" s="118"/>
      <c r="Y214" s="118"/>
      <c r="Z214" s="118"/>
      <c r="AA214" s="119"/>
      <c r="AB214" s="119"/>
      <c r="AC214" s="117"/>
      <c r="AD214" s="117"/>
      <c r="AE214" s="117"/>
      <c r="AF214" s="119"/>
      <c r="AG214" s="119"/>
      <c r="AH214" s="119"/>
      <c r="AI214" s="119"/>
      <c r="AJ214" s="121"/>
      <c r="AK214" s="122"/>
      <c r="AL214" s="121"/>
      <c r="AM214" s="122"/>
      <c r="AN214" s="121"/>
      <c r="AO214" s="122"/>
      <c r="AP214" s="121"/>
      <c r="AQ214" s="121"/>
      <c r="AR214" s="121"/>
      <c r="AS214" s="121"/>
      <c r="AT214" s="121"/>
      <c r="AU214" s="121"/>
      <c r="AV214" s="119"/>
      <c r="AW214" s="119"/>
    </row>
    <row r="215" spans="1:49">
      <c r="A215" s="117"/>
      <c r="B215" s="117"/>
      <c r="C215" s="117"/>
      <c r="D215" s="118"/>
      <c r="E215" s="118"/>
      <c r="F215" s="119"/>
      <c r="G215" s="175"/>
      <c r="H215" s="119"/>
      <c r="I215" s="119"/>
      <c r="J215" s="175"/>
      <c r="K215" s="119"/>
      <c r="L215" s="175"/>
      <c r="M215" s="175"/>
      <c r="N215" s="175"/>
      <c r="O215" s="119"/>
      <c r="P215" s="175"/>
      <c r="Q215" s="119"/>
      <c r="R215" s="175"/>
      <c r="S215" s="119"/>
      <c r="T215" s="118"/>
      <c r="U215" s="175"/>
      <c r="V215" s="175"/>
      <c r="W215" s="118"/>
      <c r="X215" s="118"/>
      <c r="Y215" s="118"/>
      <c r="Z215" s="118"/>
      <c r="AA215" s="119"/>
      <c r="AB215" s="119"/>
      <c r="AC215" s="117"/>
      <c r="AD215" s="117"/>
      <c r="AE215" s="117"/>
      <c r="AF215" s="119"/>
      <c r="AG215" s="119"/>
      <c r="AH215" s="119"/>
      <c r="AI215" s="119"/>
      <c r="AJ215" s="121"/>
      <c r="AK215" s="122"/>
      <c r="AL215" s="121"/>
      <c r="AM215" s="122"/>
      <c r="AN215" s="121"/>
      <c r="AO215" s="122"/>
      <c r="AP215" s="121"/>
      <c r="AQ215" s="121"/>
      <c r="AR215" s="121"/>
      <c r="AS215" s="121"/>
      <c r="AT215" s="121"/>
      <c r="AU215" s="121"/>
      <c r="AV215" s="119"/>
      <c r="AW215" s="119"/>
    </row>
    <row r="216" spans="1:49">
      <c r="A216" s="117"/>
      <c r="B216" s="117"/>
      <c r="C216" s="117"/>
      <c r="D216" s="118"/>
      <c r="E216" s="118"/>
      <c r="F216" s="119"/>
      <c r="G216" s="175"/>
      <c r="H216" s="119"/>
      <c r="I216" s="119"/>
      <c r="J216" s="175"/>
      <c r="K216" s="119"/>
      <c r="L216" s="175"/>
      <c r="M216" s="175"/>
      <c r="N216" s="175"/>
      <c r="O216" s="119"/>
      <c r="P216" s="175"/>
      <c r="Q216" s="119"/>
      <c r="R216" s="175"/>
      <c r="S216" s="119"/>
      <c r="T216" s="118"/>
      <c r="U216" s="175"/>
      <c r="V216" s="175"/>
      <c r="W216" s="118"/>
      <c r="X216" s="118"/>
      <c r="Y216" s="118"/>
      <c r="Z216" s="118"/>
      <c r="AA216" s="119"/>
      <c r="AB216" s="119"/>
      <c r="AC216" s="117"/>
      <c r="AD216" s="117"/>
      <c r="AE216" s="117"/>
      <c r="AF216" s="119"/>
      <c r="AG216" s="119"/>
      <c r="AH216" s="119"/>
      <c r="AI216" s="119"/>
      <c r="AJ216" s="121"/>
      <c r="AK216" s="122"/>
      <c r="AL216" s="121"/>
      <c r="AM216" s="122"/>
      <c r="AN216" s="121"/>
      <c r="AO216" s="122"/>
      <c r="AP216" s="121"/>
      <c r="AQ216" s="121"/>
      <c r="AR216" s="121"/>
      <c r="AS216" s="121"/>
      <c r="AT216" s="121"/>
      <c r="AU216" s="121"/>
      <c r="AV216" s="119"/>
      <c r="AW216" s="119"/>
    </row>
    <row r="217" spans="1:49">
      <c r="A217" s="117"/>
      <c r="B217" s="117"/>
      <c r="C217" s="117"/>
      <c r="D217" s="118"/>
      <c r="E217" s="118"/>
      <c r="F217" s="119"/>
      <c r="G217" s="175"/>
      <c r="H217" s="119"/>
      <c r="I217" s="119"/>
      <c r="J217" s="175"/>
      <c r="K217" s="119"/>
      <c r="L217" s="175"/>
      <c r="M217" s="175"/>
      <c r="N217" s="175"/>
      <c r="O217" s="119"/>
      <c r="P217" s="175"/>
      <c r="Q217" s="119"/>
      <c r="R217" s="175"/>
      <c r="S217" s="119"/>
      <c r="T217" s="118"/>
      <c r="U217" s="175"/>
      <c r="V217" s="175"/>
      <c r="W217" s="118"/>
      <c r="X217" s="118"/>
      <c r="Y217" s="118"/>
      <c r="Z217" s="118"/>
      <c r="AA217" s="119"/>
      <c r="AB217" s="119"/>
      <c r="AC217" s="117"/>
      <c r="AD217" s="117"/>
      <c r="AE217" s="117"/>
      <c r="AF217" s="119"/>
      <c r="AG217" s="119"/>
      <c r="AH217" s="119"/>
      <c r="AI217" s="119"/>
      <c r="AJ217" s="121"/>
      <c r="AK217" s="122"/>
      <c r="AL217" s="121"/>
      <c r="AM217" s="122"/>
      <c r="AN217" s="121"/>
      <c r="AO217" s="122"/>
      <c r="AP217" s="121"/>
      <c r="AQ217" s="121"/>
      <c r="AR217" s="121"/>
      <c r="AS217" s="121"/>
      <c r="AT217" s="121"/>
      <c r="AU217" s="121"/>
      <c r="AV217" s="119"/>
      <c r="AW217" s="119"/>
    </row>
    <row r="218" spans="1:49">
      <c r="A218" s="117"/>
      <c r="B218" s="117"/>
      <c r="C218" s="117"/>
      <c r="D218" s="118"/>
      <c r="E218" s="118"/>
      <c r="F218" s="119"/>
      <c r="G218" s="175"/>
      <c r="H218" s="119"/>
      <c r="I218" s="119"/>
      <c r="J218" s="175"/>
      <c r="K218" s="119"/>
      <c r="L218" s="175"/>
      <c r="M218" s="175"/>
      <c r="N218" s="175"/>
      <c r="O218" s="119"/>
      <c r="P218" s="175"/>
      <c r="Q218" s="119"/>
      <c r="R218" s="175"/>
      <c r="S218" s="119"/>
      <c r="T218" s="118"/>
      <c r="U218" s="175"/>
      <c r="V218" s="175"/>
      <c r="W218" s="118"/>
      <c r="X218" s="118"/>
      <c r="Y218" s="118"/>
      <c r="Z218" s="118"/>
      <c r="AA218" s="119"/>
      <c r="AB218" s="119"/>
      <c r="AC218" s="117"/>
      <c r="AD218" s="117"/>
      <c r="AE218" s="117"/>
      <c r="AF218" s="119"/>
      <c r="AG218" s="119"/>
      <c r="AH218" s="119"/>
      <c r="AI218" s="119"/>
      <c r="AJ218" s="121"/>
      <c r="AK218" s="122"/>
      <c r="AL218" s="121"/>
      <c r="AM218" s="122"/>
      <c r="AN218" s="121"/>
      <c r="AO218" s="122"/>
      <c r="AP218" s="121"/>
      <c r="AQ218" s="121"/>
      <c r="AR218" s="121"/>
      <c r="AS218" s="121"/>
      <c r="AT218" s="121"/>
      <c r="AU218" s="121"/>
      <c r="AV218" s="119"/>
      <c r="AW218" s="119"/>
    </row>
    <row r="219" spans="1:49">
      <c r="A219" s="117"/>
      <c r="B219" s="117"/>
      <c r="C219" s="117"/>
      <c r="D219" s="118"/>
      <c r="E219" s="118"/>
      <c r="F219" s="119"/>
      <c r="G219" s="175"/>
      <c r="H219" s="119"/>
      <c r="I219" s="119"/>
      <c r="J219" s="175"/>
      <c r="K219" s="119"/>
      <c r="L219" s="175"/>
      <c r="M219" s="175"/>
      <c r="N219" s="175"/>
      <c r="O219" s="119"/>
      <c r="P219" s="175"/>
      <c r="Q219" s="119"/>
      <c r="R219" s="175"/>
      <c r="S219" s="119"/>
      <c r="T219" s="118"/>
      <c r="U219" s="175"/>
      <c r="V219" s="175"/>
      <c r="W219" s="118"/>
      <c r="X219" s="118"/>
      <c r="Y219" s="118"/>
      <c r="Z219" s="118"/>
      <c r="AA219" s="119"/>
      <c r="AB219" s="119"/>
      <c r="AC219" s="117"/>
      <c r="AD219" s="117"/>
      <c r="AE219" s="117"/>
      <c r="AF219" s="119"/>
      <c r="AG219" s="119"/>
      <c r="AH219" s="119"/>
      <c r="AI219" s="119"/>
      <c r="AJ219" s="121"/>
      <c r="AK219" s="122"/>
      <c r="AL219" s="121"/>
      <c r="AM219" s="122"/>
      <c r="AN219" s="121"/>
      <c r="AO219" s="122"/>
      <c r="AP219" s="121"/>
      <c r="AQ219" s="121"/>
      <c r="AR219" s="121"/>
      <c r="AS219" s="121"/>
      <c r="AT219" s="121"/>
      <c r="AU219" s="121"/>
      <c r="AV219" s="119"/>
      <c r="AW219" s="119"/>
    </row>
    <row r="220" spans="1:49">
      <c r="A220" s="117"/>
      <c r="B220" s="117"/>
      <c r="C220" s="117"/>
      <c r="D220" s="118"/>
      <c r="E220" s="118"/>
      <c r="F220" s="119"/>
      <c r="G220" s="175"/>
      <c r="H220" s="119"/>
      <c r="I220" s="119"/>
      <c r="J220" s="175"/>
      <c r="K220" s="119"/>
      <c r="L220" s="175"/>
      <c r="M220" s="175"/>
      <c r="N220" s="175"/>
      <c r="O220" s="119"/>
      <c r="P220" s="175"/>
      <c r="Q220" s="119"/>
      <c r="R220" s="175"/>
      <c r="S220" s="119"/>
      <c r="T220" s="118"/>
      <c r="U220" s="175"/>
      <c r="V220" s="175"/>
      <c r="W220" s="118"/>
      <c r="X220" s="118"/>
      <c r="Y220" s="118"/>
      <c r="Z220" s="118"/>
      <c r="AA220" s="119"/>
      <c r="AB220" s="119"/>
      <c r="AC220" s="117"/>
      <c r="AD220" s="117"/>
      <c r="AE220" s="117"/>
      <c r="AF220" s="119"/>
      <c r="AG220" s="119"/>
      <c r="AH220" s="119"/>
      <c r="AI220" s="119"/>
      <c r="AJ220" s="121"/>
      <c r="AK220" s="122"/>
      <c r="AL220" s="121"/>
      <c r="AM220" s="122"/>
      <c r="AN220" s="121"/>
      <c r="AO220" s="122"/>
      <c r="AP220" s="121"/>
      <c r="AQ220" s="121"/>
      <c r="AR220" s="121"/>
      <c r="AS220" s="121"/>
      <c r="AT220" s="121"/>
      <c r="AU220" s="121"/>
      <c r="AV220" s="119"/>
      <c r="AW220" s="119"/>
    </row>
    <row r="221" spans="1:49">
      <c r="A221" s="117"/>
      <c r="B221" s="117"/>
      <c r="C221" s="117"/>
      <c r="D221" s="118"/>
      <c r="E221" s="118"/>
      <c r="F221" s="119"/>
      <c r="G221" s="175"/>
      <c r="H221" s="119"/>
      <c r="I221" s="119"/>
      <c r="J221" s="175"/>
      <c r="K221" s="119"/>
      <c r="L221" s="175"/>
      <c r="M221" s="175"/>
      <c r="N221" s="175"/>
      <c r="O221" s="119"/>
      <c r="P221" s="175"/>
      <c r="Q221" s="119"/>
      <c r="R221" s="175"/>
      <c r="S221" s="119"/>
      <c r="T221" s="118"/>
      <c r="U221" s="175"/>
      <c r="V221" s="175"/>
      <c r="W221" s="118"/>
      <c r="X221" s="118"/>
      <c r="Y221" s="118"/>
      <c r="Z221" s="118"/>
      <c r="AA221" s="119"/>
      <c r="AB221" s="119"/>
      <c r="AC221" s="117"/>
      <c r="AD221" s="117"/>
      <c r="AE221" s="117"/>
      <c r="AF221" s="119"/>
      <c r="AG221" s="119"/>
      <c r="AH221" s="119"/>
      <c r="AI221" s="119"/>
      <c r="AJ221" s="121"/>
      <c r="AK221" s="122"/>
      <c r="AL221" s="121"/>
      <c r="AM221" s="122"/>
      <c r="AN221" s="121"/>
      <c r="AO221" s="122"/>
      <c r="AP221" s="121"/>
      <c r="AQ221" s="121"/>
      <c r="AR221" s="121"/>
      <c r="AS221" s="121"/>
      <c r="AT221" s="121"/>
      <c r="AU221" s="121"/>
      <c r="AV221" s="119"/>
      <c r="AW221" s="119"/>
    </row>
    <row r="222" spans="1:49">
      <c r="A222" s="117"/>
      <c r="B222" s="117"/>
      <c r="C222" s="117"/>
      <c r="D222" s="118"/>
      <c r="E222" s="118"/>
      <c r="F222" s="119"/>
      <c r="G222" s="175"/>
      <c r="H222" s="119"/>
      <c r="I222" s="119"/>
      <c r="J222" s="175"/>
      <c r="K222" s="119"/>
      <c r="L222" s="175"/>
      <c r="M222" s="175"/>
      <c r="N222" s="175"/>
      <c r="O222" s="119"/>
      <c r="P222" s="175"/>
      <c r="Q222" s="119"/>
      <c r="R222" s="175"/>
      <c r="S222" s="119"/>
      <c r="T222" s="118"/>
      <c r="U222" s="175"/>
      <c r="V222" s="175"/>
      <c r="W222" s="118"/>
      <c r="X222" s="118"/>
      <c r="Y222" s="118"/>
      <c r="Z222" s="118"/>
      <c r="AA222" s="119"/>
      <c r="AB222" s="119"/>
      <c r="AC222" s="117"/>
      <c r="AD222" s="117"/>
      <c r="AE222" s="117"/>
      <c r="AF222" s="119"/>
      <c r="AG222" s="119"/>
      <c r="AH222" s="119"/>
      <c r="AI222" s="119"/>
      <c r="AJ222" s="121"/>
      <c r="AK222" s="122"/>
      <c r="AL222" s="121"/>
      <c r="AM222" s="122"/>
      <c r="AN222" s="121"/>
      <c r="AO222" s="122"/>
      <c r="AP222" s="121"/>
      <c r="AQ222" s="121"/>
      <c r="AR222" s="121"/>
      <c r="AS222" s="121"/>
      <c r="AT222" s="121"/>
      <c r="AU222" s="121"/>
      <c r="AV222" s="119"/>
      <c r="AW222" s="119"/>
    </row>
    <row r="223" spans="1:49">
      <c r="A223" s="117"/>
      <c r="B223" s="117"/>
      <c r="C223" s="117"/>
      <c r="D223" s="118"/>
      <c r="E223" s="118"/>
      <c r="F223" s="119"/>
      <c r="G223" s="175"/>
      <c r="H223" s="119"/>
      <c r="I223" s="119"/>
      <c r="J223" s="175"/>
      <c r="K223" s="119"/>
      <c r="L223" s="175"/>
      <c r="M223" s="175"/>
      <c r="N223" s="175"/>
      <c r="O223" s="119"/>
      <c r="P223" s="175"/>
      <c r="Q223" s="119"/>
      <c r="R223" s="175"/>
      <c r="S223" s="119"/>
      <c r="T223" s="118"/>
      <c r="U223" s="175"/>
      <c r="V223" s="175"/>
      <c r="W223" s="118"/>
      <c r="X223" s="118"/>
      <c r="Y223" s="118"/>
      <c r="Z223" s="118"/>
      <c r="AA223" s="119"/>
      <c r="AB223" s="119"/>
      <c r="AC223" s="117"/>
      <c r="AD223" s="117"/>
      <c r="AE223" s="117"/>
      <c r="AF223" s="119"/>
      <c r="AG223" s="119"/>
      <c r="AH223" s="119"/>
      <c r="AI223" s="119"/>
      <c r="AJ223" s="121"/>
      <c r="AK223" s="122"/>
      <c r="AL223" s="121"/>
      <c r="AM223" s="122"/>
      <c r="AN223" s="121"/>
      <c r="AO223" s="122"/>
      <c r="AP223" s="121"/>
      <c r="AQ223" s="121"/>
      <c r="AR223" s="121"/>
      <c r="AS223" s="121"/>
      <c r="AT223" s="121"/>
      <c r="AU223" s="121"/>
      <c r="AV223" s="119"/>
      <c r="AW223" s="119"/>
    </row>
    <row r="224" spans="1:49">
      <c r="A224" s="117"/>
      <c r="B224" s="117"/>
      <c r="C224" s="117"/>
      <c r="D224" s="118"/>
      <c r="E224" s="118"/>
      <c r="F224" s="119"/>
      <c r="G224" s="175"/>
      <c r="H224" s="119"/>
      <c r="I224" s="119"/>
      <c r="J224" s="175"/>
      <c r="K224" s="119"/>
      <c r="L224" s="175"/>
      <c r="M224" s="175"/>
      <c r="N224" s="175"/>
      <c r="O224" s="119"/>
      <c r="P224" s="175"/>
      <c r="Q224" s="119"/>
      <c r="R224" s="175"/>
      <c r="S224" s="119"/>
      <c r="T224" s="118"/>
      <c r="U224" s="175"/>
      <c r="V224" s="175"/>
      <c r="W224" s="118"/>
      <c r="X224" s="118"/>
      <c r="Y224" s="118"/>
      <c r="Z224" s="118"/>
      <c r="AA224" s="119"/>
      <c r="AB224" s="119"/>
      <c r="AC224" s="117"/>
      <c r="AD224" s="117"/>
      <c r="AE224" s="117"/>
      <c r="AF224" s="119"/>
      <c r="AG224" s="119"/>
      <c r="AH224" s="119"/>
      <c r="AI224" s="119"/>
      <c r="AJ224" s="121"/>
      <c r="AK224" s="122"/>
      <c r="AL224" s="121"/>
      <c r="AM224" s="122"/>
      <c r="AN224" s="121"/>
      <c r="AO224" s="122"/>
      <c r="AP224" s="121"/>
      <c r="AQ224" s="121"/>
      <c r="AR224" s="121"/>
      <c r="AS224" s="121"/>
      <c r="AT224" s="121"/>
      <c r="AU224" s="121"/>
      <c r="AV224" s="119"/>
      <c r="AW224" s="119"/>
    </row>
    <row r="225" spans="1:49">
      <c r="A225" s="117"/>
      <c r="B225" s="117"/>
      <c r="C225" s="117"/>
      <c r="D225" s="118"/>
      <c r="E225" s="118"/>
      <c r="F225" s="119"/>
      <c r="G225" s="175"/>
      <c r="H225" s="119"/>
      <c r="I225" s="119"/>
      <c r="J225" s="175"/>
      <c r="K225" s="119"/>
      <c r="L225" s="175"/>
      <c r="M225" s="175"/>
      <c r="N225" s="175"/>
      <c r="O225" s="119"/>
      <c r="P225" s="175"/>
      <c r="Q225" s="119"/>
      <c r="R225" s="175"/>
      <c r="S225" s="119"/>
      <c r="T225" s="118"/>
      <c r="U225" s="175"/>
      <c r="V225" s="175"/>
      <c r="W225" s="118"/>
      <c r="X225" s="118"/>
      <c r="Y225" s="118"/>
      <c r="Z225" s="118"/>
      <c r="AA225" s="119"/>
      <c r="AB225" s="119"/>
      <c r="AC225" s="117"/>
      <c r="AD225" s="117"/>
      <c r="AE225" s="117"/>
      <c r="AF225" s="119"/>
      <c r="AG225" s="119"/>
      <c r="AH225" s="119"/>
      <c r="AI225" s="119"/>
      <c r="AJ225" s="121"/>
      <c r="AK225" s="122"/>
      <c r="AL225" s="121"/>
      <c r="AM225" s="122"/>
      <c r="AN225" s="121"/>
      <c r="AO225" s="122"/>
      <c r="AP225" s="121"/>
      <c r="AQ225" s="121"/>
      <c r="AR225" s="121"/>
      <c r="AS225" s="121"/>
      <c r="AT225" s="121"/>
      <c r="AU225" s="121"/>
      <c r="AV225" s="119"/>
      <c r="AW225" s="119"/>
    </row>
    <row r="226" spans="1:49">
      <c r="A226" s="117"/>
      <c r="B226" s="117"/>
      <c r="C226" s="117"/>
      <c r="D226" s="118"/>
      <c r="E226" s="118"/>
      <c r="F226" s="119"/>
      <c r="G226" s="175"/>
      <c r="H226" s="119"/>
      <c r="I226" s="119"/>
      <c r="J226" s="175"/>
      <c r="K226" s="119"/>
      <c r="L226" s="175"/>
      <c r="M226" s="175"/>
      <c r="N226" s="175"/>
      <c r="O226" s="119"/>
      <c r="P226" s="175"/>
      <c r="Q226" s="119"/>
      <c r="R226" s="175"/>
      <c r="S226" s="119"/>
      <c r="T226" s="118"/>
      <c r="U226" s="175"/>
      <c r="V226" s="175"/>
      <c r="W226" s="118"/>
      <c r="X226" s="118"/>
      <c r="Y226" s="118"/>
      <c r="Z226" s="118"/>
      <c r="AA226" s="119"/>
      <c r="AB226" s="119"/>
      <c r="AC226" s="117"/>
      <c r="AD226" s="117"/>
      <c r="AE226" s="117"/>
      <c r="AF226" s="119"/>
      <c r="AG226" s="119"/>
      <c r="AH226" s="119"/>
      <c r="AI226" s="119"/>
      <c r="AJ226" s="121"/>
      <c r="AK226" s="122"/>
      <c r="AL226" s="121"/>
      <c r="AM226" s="122"/>
      <c r="AN226" s="121"/>
      <c r="AO226" s="122"/>
      <c r="AP226" s="121"/>
      <c r="AQ226" s="121"/>
      <c r="AR226" s="121"/>
      <c r="AS226" s="121"/>
      <c r="AT226" s="121"/>
      <c r="AU226" s="121"/>
      <c r="AV226" s="119"/>
      <c r="AW226" s="119"/>
    </row>
    <row r="227" spans="1:49">
      <c r="A227" s="117"/>
      <c r="B227" s="117"/>
      <c r="C227" s="117"/>
      <c r="D227" s="118"/>
      <c r="E227" s="118"/>
      <c r="F227" s="119"/>
      <c r="G227" s="175"/>
      <c r="H227" s="119"/>
      <c r="I227" s="119"/>
      <c r="J227" s="175"/>
      <c r="K227" s="119"/>
      <c r="L227" s="175"/>
      <c r="M227" s="175"/>
      <c r="N227" s="175"/>
      <c r="O227" s="119"/>
      <c r="P227" s="175"/>
      <c r="Q227" s="119"/>
      <c r="R227" s="175"/>
      <c r="S227" s="119"/>
      <c r="T227" s="118"/>
      <c r="U227" s="175"/>
      <c r="V227" s="175"/>
      <c r="W227" s="118"/>
      <c r="X227" s="118"/>
      <c r="Y227" s="118"/>
      <c r="Z227" s="118"/>
      <c r="AA227" s="119"/>
      <c r="AB227" s="119"/>
      <c r="AC227" s="117"/>
      <c r="AD227" s="117"/>
      <c r="AE227" s="117"/>
      <c r="AF227" s="119"/>
      <c r="AG227" s="119"/>
      <c r="AH227" s="119"/>
      <c r="AI227" s="119"/>
      <c r="AJ227" s="121"/>
      <c r="AK227" s="122"/>
      <c r="AL227" s="121"/>
      <c r="AM227" s="122"/>
      <c r="AN227" s="121"/>
      <c r="AO227" s="122"/>
      <c r="AP227" s="121"/>
      <c r="AQ227" s="121"/>
      <c r="AR227" s="121"/>
      <c r="AS227" s="121"/>
      <c r="AT227" s="121"/>
      <c r="AU227" s="121"/>
      <c r="AV227" s="119"/>
      <c r="AW227" s="119"/>
    </row>
    <row r="228" spans="1:49">
      <c r="A228" s="117"/>
      <c r="B228" s="117"/>
      <c r="C228" s="117"/>
      <c r="D228" s="118"/>
      <c r="E228" s="118"/>
      <c r="F228" s="119"/>
      <c r="G228" s="175"/>
      <c r="H228" s="119"/>
      <c r="I228" s="119"/>
      <c r="J228" s="175"/>
      <c r="K228" s="119"/>
      <c r="L228" s="175"/>
      <c r="M228" s="175"/>
      <c r="N228" s="175"/>
      <c r="O228" s="119"/>
      <c r="P228" s="175"/>
      <c r="Q228" s="119"/>
      <c r="R228" s="175"/>
      <c r="S228" s="119"/>
      <c r="T228" s="118"/>
      <c r="U228" s="175"/>
      <c r="V228" s="175"/>
      <c r="W228" s="118"/>
      <c r="X228" s="118"/>
      <c r="Y228" s="118"/>
      <c r="Z228" s="118"/>
      <c r="AA228" s="119"/>
      <c r="AB228" s="119"/>
      <c r="AC228" s="117"/>
      <c r="AD228" s="117"/>
      <c r="AE228" s="117"/>
      <c r="AF228" s="119"/>
      <c r="AG228" s="119"/>
      <c r="AH228" s="119"/>
      <c r="AI228" s="119"/>
      <c r="AJ228" s="121"/>
      <c r="AK228" s="122"/>
      <c r="AL228" s="121"/>
      <c r="AM228" s="122"/>
      <c r="AN228" s="121"/>
      <c r="AO228" s="122"/>
      <c r="AP228" s="121"/>
      <c r="AQ228" s="121"/>
      <c r="AR228" s="121"/>
      <c r="AS228" s="121"/>
      <c r="AT228" s="121"/>
      <c r="AU228" s="121"/>
      <c r="AV228" s="119"/>
      <c r="AW228" s="119"/>
    </row>
    <row r="229" spans="1:49">
      <c r="A229" s="117"/>
      <c r="B229" s="117"/>
      <c r="C229" s="117"/>
      <c r="D229" s="118"/>
      <c r="E229" s="118"/>
      <c r="F229" s="119"/>
      <c r="G229" s="175"/>
      <c r="H229" s="119"/>
      <c r="I229" s="119"/>
      <c r="J229" s="175"/>
      <c r="K229" s="119"/>
      <c r="L229" s="175"/>
      <c r="M229" s="175"/>
      <c r="N229" s="175"/>
      <c r="O229" s="119"/>
      <c r="P229" s="175"/>
      <c r="Q229" s="119"/>
      <c r="R229" s="175"/>
      <c r="S229" s="119"/>
      <c r="T229" s="118"/>
      <c r="U229" s="175"/>
      <c r="V229" s="175"/>
      <c r="W229" s="118"/>
      <c r="X229" s="118"/>
      <c r="Y229" s="118"/>
      <c r="Z229" s="118"/>
      <c r="AA229" s="119"/>
      <c r="AB229" s="119"/>
      <c r="AC229" s="117"/>
      <c r="AD229" s="117"/>
      <c r="AE229" s="117"/>
      <c r="AF229" s="119"/>
      <c r="AG229" s="119"/>
      <c r="AH229" s="119"/>
      <c r="AI229" s="119"/>
      <c r="AJ229" s="121"/>
      <c r="AK229" s="122"/>
      <c r="AL229" s="121"/>
      <c r="AM229" s="122"/>
      <c r="AN229" s="121"/>
      <c r="AO229" s="122"/>
      <c r="AP229" s="121"/>
      <c r="AQ229" s="121"/>
      <c r="AR229" s="121"/>
      <c r="AS229" s="121"/>
      <c r="AT229" s="121"/>
      <c r="AU229" s="121"/>
      <c r="AV229" s="119"/>
      <c r="AW229" s="119"/>
    </row>
    <row r="230" spans="1:49">
      <c r="A230" s="117"/>
      <c r="B230" s="117"/>
      <c r="C230" s="117"/>
      <c r="D230" s="118"/>
      <c r="E230" s="118"/>
      <c r="F230" s="119"/>
      <c r="G230" s="175"/>
      <c r="H230" s="119"/>
      <c r="I230" s="119"/>
      <c r="J230" s="175"/>
      <c r="K230" s="119"/>
      <c r="L230" s="175"/>
      <c r="M230" s="175"/>
      <c r="N230" s="175"/>
      <c r="O230" s="119"/>
      <c r="P230" s="175"/>
      <c r="Q230" s="119"/>
      <c r="R230" s="175"/>
      <c r="S230" s="119"/>
      <c r="T230" s="118"/>
      <c r="U230" s="175"/>
      <c r="V230" s="175"/>
      <c r="W230" s="118"/>
      <c r="X230" s="118"/>
      <c r="Y230" s="118"/>
      <c r="Z230" s="118"/>
      <c r="AA230" s="119"/>
      <c r="AB230" s="119"/>
      <c r="AC230" s="117"/>
      <c r="AD230" s="117"/>
      <c r="AE230" s="117"/>
      <c r="AF230" s="119"/>
      <c r="AG230" s="119"/>
      <c r="AH230" s="119"/>
      <c r="AI230" s="119"/>
      <c r="AJ230" s="121"/>
      <c r="AK230" s="122"/>
      <c r="AL230" s="121"/>
      <c r="AM230" s="122"/>
      <c r="AN230" s="121"/>
      <c r="AO230" s="122"/>
      <c r="AP230" s="121"/>
      <c r="AQ230" s="121"/>
      <c r="AR230" s="121"/>
      <c r="AS230" s="121"/>
      <c r="AT230" s="121"/>
      <c r="AU230" s="121"/>
      <c r="AV230" s="119"/>
      <c r="AW230" s="119"/>
    </row>
    <row r="231" spans="1:49">
      <c r="A231" s="117"/>
      <c r="B231" s="117"/>
      <c r="C231" s="117"/>
      <c r="D231" s="118"/>
      <c r="E231" s="118"/>
      <c r="F231" s="119"/>
      <c r="G231" s="175"/>
      <c r="H231" s="119"/>
      <c r="I231" s="119"/>
      <c r="J231" s="175"/>
      <c r="K231" s="119"/>
      <c r="L231" s="175"/>
      <c r="M231" s="175"/>
      <c r="N231" s="175"/>
      <c r="O231" s="119"/>
      <c r="P231" s="175"/>
      <c r="Q231" s="119"/>
      <c r="R231" s="175"/>
      <c r="S231" s="119"/>
      <c r="T231" s="118"/>
      <c r="U231" s="175"/>
      <c r="V231" s="175"/>
      <c r="W231" s="118"/>
      <c r="X231" s="118"/>
      <c r="Y231" s="118"/>
      <c r="Z231" s="118"/>
      <c r="AA231" s="119"/>
      <c r="AB231" s="119"/>
      <c r="AC231" s="117"/>
      <c r="AD231" s="117"/>
      <c r="AE231" s="117"/>
      <c r="AF231" s="119"/>
      <c r="AG231" s="119"/>
      <c r="AH231" s="119"/>
      <c r="AI231" s="119"/>
      <c r="AJ231" s="121"/>
      <c r="AK231" s="122"/>
      <c r="AL231" s="121"/>
      <c r="AM231" s="122"/>
      <c r="AN231" s="121"/>
      <c r="AO231" s="122"/>
      <c r="AP231" s="121"/>
      <c r="AQ231" s="121"/>
      <c r="AR231" s="121"/>
      <c r="AS231" s="121"/>
      <c r="AT231" s="121"/>
      <c r="AU231" s="121"/>
      <c r="AV231" s="119"/>
      <c r="AW231" s="119"/>
    </row>
    <row r="232" spans="1:49">
      <c r="A232" s="117"/>
      <c r="B232" s="117"/>
      <c r="C232" s="117"/>
      <c r="D232" s="118"/>
      <c r="E232" s="118"/>
      <c r="F232" s="119"/>
      <c r="G232" s="175"/>
      <c r="H232" s="119"/>
      <c r="I232" s="119"/>
      <c r="J232" s="175"/>
      <c r="K232" s="119"/>
      <c r="L232" s="175"/>
      <c r="M232" s="175"/>
      <c r="N232" s="175"/>
      <c r="O232" s="119"/>
      <c r="P232" s="175"/>
      <c r="Q232" s="119"/>
      <c r="R232" s="175"/>
      <c r="S232" s="119"/>
      <c r="T232" s="118"/>
      <c r="U232" s="175"/>
      <c r="V232" s="175"/>
      <c r="W232" s="118"/>
      <c r="X232" s="118"/>
      <c r="Y232" s="118"/>
      <c r="Z232" s="118"/>
      <c r="AA232" s="119"/>
      <c r="AB232" s="119"/>
      <c r="AC232" s="117"/>
      <c r="AD232" s="117"/>
      <c r="AE232" s="117"/>
      <c r="AF232" s="119"/>
      <c r="AG232" s="119"/>
      <c r="AH232" s="119"/>
      <c r="AI232" s="119"/>
      <c r="AJ232" s="121"/>
      <c r="AK232" s="122"/>
      <c r="AL232" s="121"/>
      <c r="AM232" s="122"/>
      <c r="AN232" s="121"/>
      <c r="AO232" s="122"/>
      <c r="AP232" s="121"/>
      <c r="AQ232" s="121"/>
      <c r="AR232" s="121"/>
      <c r="AS232" s="121"/>
      <c r="AT232" s="121"/>
      <c r="AU232" s="121"/>
      <c r="AV232" s="119"/>
      <c r="AW232" s="119"/>
    </row>
    <row r="233" spans="1:49">
      <c r="A233" s="117"/>
      <c r="B233" s="117"/>
      <c r="C233" s="117"/>
      <c r="D233" s="118"/>
      <c r="E233" s="118"/>
      <c r="F233" s="119"/>
      <c r="G233" s="175"/>
      <c r="H233" s="119"/>
      <c r="I233" s="119"/>
      <c r="J233" s="175"/>
      <c r="K233" s="119"/>
      <c r="L233" s="175"/>
      <c r="M233" s="175"/>
      <c r="N233" s="175"/>
      <c r="O233" s="119"/>
      <c r="P233" s="175"/>
      <c r="Q233" s="119"/>
      <c r="R233" s="175"/>
      <c r="S233" s="119"/>
      <c r="T233" s="118"/>
      <c r="U233" s="175"/>
      <c r="V233" s="175"/>
      <c r="W233" s="118"/>
      <c r="X233" s="118"/>
      <c r="Y233" s="118"/>
      <c r="Z233" s="118"/>
      <c r="AA233" s="119"/>
      <c r="AB233" s="119"/>
      <c r="AC233" s="117"/>
      <c r="AD233" s="117"/>
      <c r="AE233" s="117"/>
      <c r="AF233" s="119"/>
      <c r="AG233" s="119"/>
      <c r="AH233" s="119"/>
      <c r="AI233" s="119"/>
      <c r="AJ233" s="121"/>
      <c r="AK233" s="122"/>
      <c r="AL233" s="121"/>
      <c r="AM233" s="122"/>
      <c r="AN233" s="121"/>
      <c r="AO233" s="122"/>
      <c r="AP233" s="121"/>
      <c r="AQ233" s="121"/>
      <c r="AR233" s="121"/>
      <c r="AS233" s="121"/>
      <c r="AT233" s="121"/>
      <c r="AU233" s="121"/>
      <c r="AV233" s="119"/>
      <c r="AW233" s="119"/>
    </row>
    <row r="234" spans="1:49">
      <c r="A234" s="117"/>
      <c r="B234" s="117"/>
      <c r="C234" s="117"/>
      <c r="D234" s="118"/>
      <c r="E234" s="118"/>
      <c r="F234" s="119"/>
      <c r="G234" s="175"/>
      <c r="H234" s="119"/>
      <c r="I234" s="119"/>
      <c r="J234" s="175"/>
      <c r="K234" s="119"/>
      <c r="L234" s="175"/>
      <c r="M234" s="175"/>
      <c r="N234" s="175"/>
      <c r="O234" s="119"/>
      <c r="P234" s="175"/>
      <c r="Q234" s="119"/>
      <c r="R234" s="175"/>
      <c r="S234" s="119"/>
      <c r="T234" s="118"/>
      <c r="U234" s="175"/>
      <c r="V234" s="175"/>
      <c r="W234" s="118"/>
      <c r="X234" s="118"/>
      <c r="Y234" s="118"/>
      <c r="Z234" s="118"/>
      <c r="AA234" s="119"/>
      <c r="AB234" s="119"/>
      <c r="AC234" s="117"/>
      <c r="AD234" s="117"/>
      <c r="AE234" s="117"/>
      <c r="AF234" s="119"/>
      <c r="AG234" s="119"/>
      <c r="AH234" s="119"/>
      <c r="AI234" s="119"/>
      <c r="AJ234" s="121"/>
      <c r="AK234" s="122"/>
      <c r="AL234" s="121"/>
      <c r="AM234" s="122"/>
      <c r="AN234" s="121"/>
      <c r="AO234" s="122"/>
      <c r="AP234" s="121"/>
      <c r="AQ234" s="121"/>
      <c r="AR234" s="121"/>
      <c r="AS234" s="121"/>
      <c r="AT234" s="121"/>
      <c r="AU234" s="121"/>
      <c r="AV234" s="119"/>
      <c r="AW234" s="119"/>
    </row>
    <row r="235" spans="1:49">
      <c r="A235" s="117"/>
      <c r="B235" s="117"/>
      <c r="C235" s="117"/>
      <c r="D235" s="118"/>
      <c r="E235" s="118"/>
      <c r="F235" s="119"/>
      <c r="G235" s="175"/>
      <c r="H235" s="119"/>
      <c r="I235" s="119"/>
      <c r="J235" s="175"/>
      <c r="K235" s="119"/>
      <c r="L235" s="175"/>
      <c r="M235" s="175"/>
      <c r="N235" s="175"/>
      <c r="O235" s="119"/>
      <c r="P235" s="175"/>
      <c r="Q235" s="119"/>
      <c r="R235" s="175"/>
      <c r="S235" s="119"/>
      <c r="T235" s="118"/>
      <c r="U235" s="175"/>
      <c r="V235" s="175"/>
      <c r="W235" s="118"/>
      <c r="X235" s="118"/>
      <c r="Y235" s="118"/>
      <c r="Z235" s="118"/>
      <c r="AA235" s="119"/>
      <c r="AB235" s="119"/>
      <c r="AC235" s="117"/>
      <c r="AD235" s="117"/>
      <c r="AE235" s="117"/>
      <c r="AF235" s="119"/>
      <c r="AG235" s="119"/>
      <c r="AH235" s="119"/>
      <c r="AI235" s="119"/>
      <c r="AJ235" s="121"/>
      <c r="AK235" s="122"/>
      <c r="AL235" s="121"/>
      <c r="AM235" s="122"/>
      <c r="AN235" s="121"/>
      <c r="AO235" s="122"/>
      <c r="AP235" s="121"/>
      <c r="AQ235" s="121"/>
      <c r="AR235" s="121"/>
      <c r="AS235" s="121"/>
      <c r="AT235" s="121"/>
      <c r="AU235" s="121"/>
      <c r="AV235" s="119"/>
      <c r="AW235" s="119"/>
    </row>
  </sheetData>
  <sheetProtection sort="0" autoFilter="0"/>
  <autoFilter ref="A4:AZ109" xr:uid="{00000000-0009-0000-0000-000000000000}"/>
  <customSheetViews>
    <customSheetView guid="{378E6016-0BA3-40B8-909C-3DBAD733C38C}" showAutoFilter="1">
      <pane xSplit="3" ySplit="3" topLeftCell="D83" activePane="bottomRight" state="frozen"/>
      <selection pane="bottomRight" activeCell="G109" sqref="G109"/>
      <pageMargins left="0.7" right="0.7" top="0.78740157499999996" bottom="0.78740157499999996" header="0.3" footer="0.3"/>
      <pageSetup paperSize="9" orientation="portrait" verticalDpi="0" r:id="rId1"/>
      <autoFilter ref="A4:AZ109" xr:uid="{00000000-0000-0000-0000-000000000000}"/>
    </customSheetView>
    <customSheetView guid="{0FC0AE0C-F5E8-41BC-91A4-C38D6EE7908C}" showAutoFilter="1">
      <pane xSplit="3" ySplit="4" topLeftCell="D5" activePane="bottomRight" state="frozen"/>
      <selection pane="bottomRight" activeCell="H99" sqref="H99"/>
      <pageMargins left="0.7" right="0.7" top="0.78740157499999996" bottom="0.78740157499999996" header="0.3" footer="0.3"/>
      <pageSetup paperSize="9" orientation="portrait" verticalDpi="0" r:id="rId2"/>
      <autoFilter ref="A4:AZ109" xr:uid="{00000000-0000-0000-0000-000000000000}"/>
    </customSheetView>
  </customSheetViews>
  <mergeCells count="13">
    <mergeCell ref="K95:K98"/>
    <mergeCell ref="L95:L98"/>
    <mergeCell ref="U2:U4"/>
    <mergeCell ref="W2:W4"/>
    <mergeCell ref="Y2:Y4"/>
    <mergeCell ref="Z2:Z4"/>
    <mergeCell ref="AZ2:AZ4"/>
    <mergeCell ref="AI2:AI4"/>
    <mergeCell ref="AJ2:AJ4"/>
    <mergeCell ref="AK2:AP2"/>
    <mergeCell ref="AK3:AL3"/>
    <mergeCell ref="AM3:AN3"/>
    <mergeCell ref="AO3:AP3"/>
  </mergeCells>
  <pageMargins left="0.7" right="0.7" top="0.78740157499999996" bottom="0.78740157499999996" header="0.3" footer="0.3"/>
  <pageSetup paperSize="9" orientation="portrait" verticalDpi="0"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A1E4A-78FA-4DCB-8FA3-AB5A27EAB535}">
  <dimension ref="A1:BT421"/>
  <sheetViews>
    <sheetView zoomScaleNormal="100" workbookViewId="0">
      <pane xSplit="4" ySplit="6" topLeftCell="E7" activePane="bottomRight" state="frozen"/>
      <selection pane="topRight" activeCell="E1" sqref="E1"/>
      <selection pane="bottomLeft" activeCell="A6" sqref="A6"/>
      <selection pane="bottomRight"/>
    </sheetView>
  </sheetViews>
  <sheetFormatPr baseColWidth="10" defaultRowHeight="16.5"/>
  <cols>
    <col min="1" max="1" width="11.5703125" style="813" bestFit="1" customWidth="1"/>
    <col min="2" max="2" width="6.7109375" style="813" bestFit="1" customWidth="1"/>
    <col min="3" max="3" width="25.28515625" style="813" customWidth="1"/>
    <col min="4" max="4" width="11.85546875" style="813" customWidth="1"/>
    <col min="5" max="6" width="17.85546875" style="813" customWidth="1"/>
    <col min="7" max="8" width="17.85546875" style="813" hidden="1" customWidth="1"/>
    <col min="9" max="10" width="17.85546875" style="813" customWidth="1"/>
    <col min="11" max="11" width="17.85546875" style="813" hidden="1" customWidth="1"/>
    <col min="12" max="12" width="16.7109375" style="813" hidden="1" customWidth="1"/>
    <col min="13" max="13" width="19.85546875" style="813" customWidth="1"/>
    <col min="14" max="14" width="19.85546875" style="839" hidden="1" customWidth="1"/>
    <col min="15" max="15" width="19.85546875" style="813" customWidth="1"/>
    <col min="16" max="19" width="19.28515625" style="813" customWidth="1"/>
    <col min="20" max="20" width="17.85546875" style="813" hidden="1" customWidth="1"/>
    <col min="21" max="21" width="17.85546875" style="813" customWidth="1"/>
    <col min="22" max="22" width="18.140625" style="813" hidden="1" customWidth="1"/>
    <col min="23" max="23" width="18.140625" style="813" customWidth="1"/>
    <col min="24" max="24" width="17.85546875" style="813" hidden="1" customWidth="1"/>
    <col min="25" max="26" width="22.28515625" style="813" customWidth="1"/>
    <col min="27" max="28" width="22.28515625" style="813" hidden="1" customWidth="1"/>
    <col min="29" max="32" width="17.7109375" style="813" customWidth="1"/>
    <col min="33" max="33" width="18.5703125" style="813" customWidth="1"/>
    <col min="34" max="34" width="16.140625" style="813" customWidth="1"/>
    <col min="35" max="35" width="18.28515625" style="813" customWidth="1"/>
    <col min="36" max="36" width="17.5703125" style="813" customWidth="1"/>
    <col min="37" max="37" width="17.140625" style="813" hidden="1" customWidth="1"/>
    <col min="38" max="38" width="17.140625" style="813" customWidth="1"/>
    <col min="39" max="39" width="19.85546875" style="813" customWidth="1"/>
    <col min="40" max="40" width="14.140625" style="813" customWidth="1"/>
    <col min="41" max="41" width="18.85546875" style="813" customWidth="1"/>
    <col min="42" max="42" width="18.85546875" style="813" hidden="1" customWidth="1"/>
    <col min="43" max="43" width="24.42578125" style="813" bestFit="1" customWidth="1"/>
    <col min="44" max="47" width="18.85546875" style="813" customWidth="1"/>
    <col min="48" max="48" width="19.5703125" style="813" customWidth="1"/>
    <col min="49" max="49" width="19.5703125" style="766" customWidth="1"/>
    <col min="50" max="50" width="19.7109375" style="813" customWidth="1"/>
    <col min="51" max="51" width="19.5703125" style="766" customWidth="1"/>
    <col min="52" max="57" width="17.7109375" style="813" hidden="1" customWidth="1"/>
    <col min="58" max="59" width="15.7109375" style="813" customWidth="1"/>
    <col min="60" max="60" width="20.28515625" style="813" customWidth="1"/>
    <col min="61" max="61" width="14.85546875" style="813" customWidth="1"/>
    <col min="62" max="62" width="18" style="813" customWidth="1"/>
    <col min="63" max="63" width="15" style="813" customWidth="1"/>
    <col min="64" max="64" width="15.28515625" style="813" customWidth="1"/>
    <col min="65" max="68" width="15.7109375" style="813" customWidth="1"/>
    <col min="69" max="16384" width="11.42578125" style="813"/>
  </cols>
  <sheetData>
    <row r="1" spans="1:72" s="809" customFormat="1" ht="24" thickBot="1">
      <c r="A1" s="718">
        <v>2021</v>
      </c>
      <c r="K1" s="719"/>
      <c r="N1" s="810"/>
      <c r="X1" s="811"/>
      <c r="Y1" s="811"/>
      <c r="Z1" s="811"/>
      <c r="AW1" s="762"/>
      <c r="AY1" s="762"/>
      <c r="BE1" s="809">
        <v>410</v>
      </c>
      <c r="BI1" s="720"/>
      <c r="BL1" s="812"/>
    </row>
    <row r="2" spans="1:72" ht="36" hidden="1" customHeight="1" thickBot="1">
      <c r="A2" s="847"/>
      <c r="D2" s="814"/>
      <c r="E2" s="844"/>
      <c r="F2" s="844"/>
      <c r="G2" s="1201" t="s">
        <v>619</v>
      </c>
      <c r="H2" s="1201"/>
      <c r="I2" s="848"/>
      <c r="J2" s="851"/>
      <c r="K2" s="1202" t="s">
        <v>622</v>
      </c>
      <c r="L2" s="1202"/>
      <c r="M2" s="849"/>
      <c r="N2" s="850" t="s">
        <v>619</v>
      </c>
      <c r="O2" s="814"/>
      <c r="P2" s="814"/>
      <c r="Q2" s="844"/>
      <c r="R2" s="844"/>
      <c r="S2" s="844"/>
      <c r="T2" s="855" t="s">
        <v>619</v>
      </c>
      <c r="U2" s="860"/>
      <c r="V2" s="861" t="s">
        <v>629</v>
      </c>
      <c r="W2" s="860"/>
      <c r="X2" s="862" t="s">
        <v>630</v>
      </c>
      <c r="Y2" s="863"/>
      <c r="Z2" s="863"/>
      <c r="AA2" s="861" t="s">
        <v>632</v>
      </c>
      <c r="AB2" s="861" t="s">
        <v>632</v>
      </c>
      <c r="AC2" s="860"/>
      <c r="AD2" s="860"/>
      <c r="AE2" s="860"/>
      <c r="AF2" s="860"/>
      <c r="AG2" s="860"/>
      <c r="AH2" s="815"/>
      <c r="AI2" s="844"/>
      <c r="AJ2" s="815"/>
      <c r="AK2" s="814"/>
      <c r="AL2" s="814"/>
      <c r="AM2" s="815"/>
      <c r="AN2" s="814"/>
      <c r="AO2" s="844"/>
      <c r="AP2" s="850" t="s">
        <v>643</v>
      </c>
      <c r="AQ2" s="881"/>
      <c r="AR2" s="881"/>
      <c r="AS2" s="881"/>
      <c r="AT2" s="881"/>
      <c r="AU2" s="815"/>
      <c r="AV2" s="815"/>
      <c r="AW2" s="866" t="s">
        <v>571</v>
      </c>
      <c r="AX2" s="815"/>
      <c r="AY2" s="866" t="s">
        <v>571</v>
      </c>
      <c r="AZ2" s="814"/>
      <c r="BA2" s="814"/>
      <c r="BB2" s="814"/>
      <c r="BC2" s="814"/>
      <c r="BD2" s="814"/>
      <c r="BE2" s="814">
        <v>410</v>
      </c>
      <c r="BF2" s="815"/>
      <c r="BG2" s="815"/>
      <c r="BH2" s="814"/>
      <c r="BI2" s="214"/>
      <c r="BJ2" s="814"/>
      <c r="BK2" s="814"/>
      <c r="BL2" s="814"/>
      <c r="BN2" s="844"/>
    </row>
    <row r="3" spans="1:72" s="349" customFormat="1" ht="23.25" customHeight="1" thickBot="1">
      <c r="A3" s="215"/>
      <c r="B3" s="216"/>
      <c r="C3" s="216"/>
      <c r="D3" s="217"/>
      <c r="E3" s="756" t="s">
        <v>620</v>
      </c>
      <c r="F3" s="756" t="s">
        <v>620</v>
      </c>
      <c r="G3" s="845"/>
      <c r="H3" s="219"/>
      <c r="I3" s="756" t="s">
        <v>620</v>
      </c>
      <c r="J3" s="756" t="s">
        <v>620</v>
      </c>
      <c r="K3" s="219"/>
      <c r="L3" s="218"/>
      <c r="M3" s="756" t="s">
        <v>620</v>
      </c>
      <c r="N3" s="217"/>
      <c r="O3" s="756" t="s">
        <v>620</v>
      </c>
      <c r="P3" s="756" t="s">
        <v>620</v>
      </c>
      <c r="Q3" s="756" t="s">
        <v>620</v>
      </c>
      <c r="R3" s="756" t="s">
        <v>620</v>
      </c>
      <c r="S3" s="756" t="s">
        <v>620</v>
      </c>
      <c r="T3" s="845"/>
      <c r="U3" s="756" t="s">
        <v>620</v>
      </c>
      <c r="V3" s="756"/>
      <c r="W3" s="756" t="s">
        <v>620</v>
      </c>
      <c r="X3" s="218"/>
      <c r="Y3" s="756" t="s">
        <v>620</v>
      </c>
      <c r="Z3" s="756" t="s">
        <v>620</v>
      </c>
      <c r="AA3" s="218"/>
      <c r="AB3" s="218"/>
      <c r="AC3" s="756" t="s">
        <v>620</v>
      </c>
      <c r="AD3" s="756" t="s">
        <v>620</v>
      </c>
      <c r="AE3" s="756" t="s">
        <v>620</v>
      </c>
      <c r="AF3" s="756" t="s">
        <v>620</v>
      </c>
      <c r="AG3" s="756" t="s">
        <v>620</v>
      </c>
      <c r="AH3" s="219"/>
      <c r="AI3" s="756" t="s">
        <v>620</v>
      </c>
      <c r="AJ3" s="219"/>
      <c r="AK3" s="219"/>
      <c r="AL3" s="219"/>
      <c r="AM3" s="219"/>
      <c r="AN3" s="219"/>
      <c r="AO3" s="756" t="s">
        <v>620</v>
      </c>
      <c r="AP3" s="216"/>
      <c r="AQ3" s="756" t="s">
        <v>620</v>
      </c>
      <c r="AR3" s="756" t="s">
        <v>620</v>
      </c>
      <c r="AS3" s="756" t="s">
        <v>620</v>
      </c>
      <c r="AT3" s="756" t="s">
        <v>620</v>
      </c>
      <c r="AU3" s="216"/>
      <c r="AV3" s="216"/>
      <c r="AW3" s="182"/>
      <c r="AX3" s="216"/>
      <c r="AY3" s="182"/>
      <c r="AZ3" s="220">
        <v>2021</v>
      </c>
      <c r="BA3" s="1182" t="s">
        <v>408</v>
      </c>
      <c r="BB3" s="221">
        <v>2021</v>
      </c>
      <c r="BC3" s="1185" t="s">
        <v>409</v>
      </c>
      <c r="BD3" s="221">
        <v>2021</v>
      </c>
      <c r="BE3" s="1182" t="s">
        <v>410</v>
      </c>
      <c r="BF3" s="222"/>
      <c r="BG3" s="222"/>
      <c r="BH3" s="906"/>
      <c r="BI3" s="1188" t="s">
        <v>344</v>
      </c>
      <c r="BJ3" s="1194" t="s">
        <v>407</v>
      </c>
      <c r="BK3" s="1197" t="s">
        <v>486</v>
      </c>
      <c r="BL3" s="1194" t="s">
        <v>568</v>
      </c>
      <c r="BM3" s="1188" t="s">
        <v>487</v>
      </c>
      <c r="BN3" s="756" t="s">
        <v>620</v>
      </c>
      <c r="BO3" s="1191" t="s">
        <v>488</v>
      </c>
      <c r="BP3" s="1191" t="s">
        <v>489</v>
      </c>
    </row>
    <row r="4" spans="1:72" s="349" customFormat="1" ht="165.75" customHeight="1" thickBot="1">
      <c r="A4" s="744" t="s">
        <v>6</v>
      </c>
      <c r="B4" s="223" t="s">
        <v>7</v>
      </c>
      <c r="C4" s="744" t="s">
        <v>8</v>
      </c>
      <c r="D4" s="748" t="s">
        <v>455</v>
      </c>
      <c r="E4" s="224" t="s">
        <v>476</v>
      </c>
      <c r="F4" s="746" t="s">
        <v>477</v>
      </c>
      <c r="G4" s="224" t="s">
        <v>476</v>
      </c>
      <c r="H4" s="746" t="s">
        <v>477</v>
      </c>
      <c r="I4" s="741" t="s">
        <v>685</v>
      </c>
      <c r="J4" s="748" t="s">
        <v>623</v>
      </c>
      <c r="K4" s="741" t="s">
        <v>685</v>
      </c>
      <c r="L4" s="748" t="s">
        <v>623</v>
      </c>
      <c r="M4" s="748" t="s">
        <v>655</v>
      </c>
      <c r="N4" s="748" t="s">
        <v>655</v>
      </c>
      <c r="O4" s="748" t="s">
        <v>684</v>
      </c>
      <c r="P4" s="191" t="s">
        <v>332</v>
      </c>
      <c r="Q4" s="748" t="s">
        <v>624</v>
      </c>
      <c r="R4" s="760" t="s">
        <v>682</v>
      </c>
      <c r="S4" s="760" t="s">
        <v>479</v>
      </c>
      <c r="T4" s="224" t="s">
        <v>479</v>
      </c>
      <c r="U4" s="1183" t="s">
        <v>628</v>
      </c>
      <c r="V4" s="1183" t="s">
        <v>628</v>
      </c>
      <c r="W4" s="748" t="s">
        <v>631</v>
      </c>
      <c r="X4" s="748" t="s">
        <v>478</v>
      </c>
      <c r="Y4" s="940" t="s">
        <v>683</v>
      </c>
      <c r="Z4" s="748" t="s">
        <v>633</v>
      </c>
      <c r="AA4" s="748" t="s">
        <v>634</v>
      </c>
      <c r="AB4" s="748" t="s">
        <v>633</v>
      </c>
      <c r="AC4" s="748" t="s">
        <v>635</v>
      </c>
      <c r="AD4" s="748" t="s">
        <v>636</v>
      </c>
      <c r="AE4" s="748" t="s">
        <v>637</v>
      </c>
      <c r="AF4" s="748" t="s">
        <v>639</v>
      </c>
      <c r="AG4" s="748" t="s">
        <v>638</v>
      </c>
      <c r="AH4" s="746" t="s">
        <v>480</v>
      </c>
      <c r="AI4" s="748" t="s">
        <v>640</v>
      </c>
      <c r="AJ4" s="746" t="s">
        <v>481</v>
      </c>
      <c r="AK4" s="746" t="s">
        <v>642</v>
      </c>
      <c r="AL4" s="746" t="s">
        <v>338</v>
      </c>
      <c r="AM4" s="746" t="s">
        <v>482</v>
      </c>
      <c r="AN4" s="746" t="s">
        <v>341</v>
      </c>
      <c r="AO4" s="748" t="s">
        <v>644</v>
      </c>
      <c r="AP4" s="744" t="s">
        <v>339</v>
      </c>
      <c r="AQ4" s="748" t="s">
        <v>646</v>
      </c>
      <c r="AR4" s="748" t="s">
        <v>647</v>
      </c>
      <c r="AS4" s="748" t="s">
        <v>648</v>
      </c>
      <c r="AT4" s="748" t="s">
        <v>649</v>
      </c>
      <c r="AU4" s="744" t="s">
        <v>340</v>
      </c>
      <c r="AV4" s="744" t="s">
        <v>483</v>
      </c>
      <c r="AW4" s="739" t="s">
        <v>570</v>
      </c>
      <c r="AX4" s="744" t="s">
        <v>484</v>
      </c>
      <c r="AY4" s="739" t="s">
        <v>570</v>
      </c>
      <c r="AZ4" s="225" t="s">
        <v>321</v>
      </c>
      <c r="BA4" s="1183"/>
      <c r="BB4" s="226" t="s">
        <v>322</v>
      </c>
      <c r="BC4" s="1186"/>
      <c r="BD4" s="226" t="s">
        <v>323</v>
      </c>
      <c r="BE4" s="1183"/>
      <c r="BF4" s="746" t="s">
        <v>363</v>
      </c>
      <c r="BG4" s="746" t="s">
        <v>364</v>
      </c>
      <c r="BH4" s="754" t="s">
        <v>485</v>
      </c>
      <c r="BI4" s="1189"/>
      <c r="BJ4" s="1195"/>
      <c r="BK4" s="1198"/>
      <c r="BL4" s="1195"/>
      <c r="BM4" s="1189"/>
      <c r="BN4" s="748" t="s">
        <v>645</v>
      </c>
      <c r="BO4" s="1192"/>
      <c r="BP4" s="1192"/>
    </row>
    <row r="5" spans="1:72" s="349" customFormat="1" ht="54" customHeight="1" thickBot="1">
      <c r="A5" s="745"/>
      <c r="B5" s="745"/>
      <c r="C5" s="745"/>
      <c r="D5" s="227"/>
      <c r="E5" s="749"/>
      <c r="F5" s="227"/>
      <c r="G5" s="750"/>
      <c r="H5" s="747"/>
      <c r="I5" s="747"/>
      <c r="J5" s="747"/>
      <c r="K5" s="747"/>
      <c r="L5" s="749"/>
      <c r="M5" s="749"/>
      <c r="N5" s="227"/>
      <c r="O5" s="749"/>
      <c r="P5" s="747"/>
      <c r="Q5" s="747"/>
      <c r="R5" s="749" t="s">
        <v>596</v>
      </c>
      <c r="S5" s="749" t="s">
        <v>597</v>
      </c>
      <c r="T5" s="228"/>
      <c r="U5" s="1184"/>
      <c r="V5" s="1184"/>
      <c r="W5" s="749"/>
      <c r="X5" s="747"/>
      <c r="Y5" s="864"/>
      <c r="Z5" s="749"/>
      <c r="AA5" s="749"/>
      <c r="AB5" s="747"/>
      <c r="AC5" s="228"/>
      <c r="AD5" s="228"/>
      <c r="AE5" s="228"/>
      <c r="AF5" s="228"/>
      <c r="AG5" s="228"/>
      <c r="AH5" s="228"/>
      <c r="AI5" s="228"/>
      <c r="AJ5" s="228"/>
      <c r="AK5" s="228"/>
      <c r="AL5" s="228"/>
      <c r="AM5" s="228"/>
      <c r="AN5" s="747"/>
      <c r="AO5" s="747"/>
      <c r="AP5" s="745"/>
      <c r="AQ5" s="745"/>
      <c r="AR5" s="745"/>
      <c r="AS5" s="745"/>
      <c r="AT5" s="745"/>
      <c r="AU5" s="745"/>
      <c r="AV5" s="745"/>
      <c r="AW5" s="740"/>
      <c r="AX5" s="745"/>
      <c r="AY5" s="740"/>
      <c r="AZ5" s="225" t="s">
        <v>357</v>
      </c>
      <c r="BA5" s="1184"/>
      <c r="BB5" s="226" t="s">
        <v>357</v>
      </c>
      <c r="BC5" s="1187"/>
      <c r="BD5" s="226" t="s">
        <v>357</v>
      </c>
      <c r="BE5" s="1184"/>
      <c r="BF5" s="747"/>
      <c r="BG5" s="747"/>
      <c r="BH5" s="907"/>
      <c r="BI5" s="1190"/>
      <c r="BJ5" s="1196"/>
      <c r="BK5" s="1199"/>
      <c r="BL5" s="1196"/>
      <c r="BM5" s="1190"/>
      <c r="BN5" s="747"/>
      <c r="BO5" s="1193"/>
      <c r="BP5" s="1193"/>
    </row>
    <row r="6" spans="1:72" ht="17.25" thickBot="1">
      <c r="A6" s="816">
        <v>1</v>
      </c>
      <c r="B6" s="817">
        <v>2</v>
      </c>
      <c r="C6" s="816">
        <v>3</v>
      </c>
      <c r="D6" s="817">
        <v>4</v>
      </c>
      <c r="E6" s="843">
        <v>5</v>
      </c>
      <c r="F6" s="843">
        <v>6</v>
      </c>
      <c r="G6" s="816">
        <v>5</v>
      </c>
      <c r="H6" s="817">
        <v>6</v>
      </c>
      <c r="I6" s="843">
        <v>7</v>
      </c>
      <c r="J6" s="843">
        <v>8</v>
      </c>
      <c r="K6" s="816">
        <v>7</v>
      </c>
      <c r="L6" s="817">
        <v>8</v>
      </c>
      <c r="M6" s="843">
        <v>9</v>
      </c>
      <c r="N6" s="816">
        <v>9</v>
      </c>
      <c r="O6" s="817">
        <v>10</v>
      </c>
      <c r="P6" s="816">
        <v>11</v>
      </c>
      <c r="Q6" s="817">
        <v>12</v>
      </c>
      <c r="R6" s="854" t="s">
        <v>625</v>
      </c>
      <c r="S6" s="854" t="s">
        <v>626</v>
      </c>
      <c r="T6" s="816">
        <v>13</v>
      </c>
      <c r="U6" s="843">
        <v>14</v>
      </c>
      <c r="V6" s="817">
        <v>14</v>
      </c>
      <c r="W6" s="843">
        <v>15</v>
      </c>
      <c r="X6" s="816">
        <v>15</v>
      </c>
      <c r="Y6" s="843">
        <v>16</v>
      </c>
      <c r="Z6" s="843">
        <v>17</v>
      </c>
      <c r="AA6" s="817">
        <v>16</v>
      </c>
      <c r="AB6" s="816">
        <v>17</v>
      </c>
      <c r="AC6" s="843">
        <v>18</v>
      </c>
      <c r="AD6" s="843">
        <v>19</v>
      </c>
      <c r="AE6" s="843">
        <v>20</v>
      </c>
      <c r="AF6" s="843">
        <v>21</v>
      </c>
      <c r="AG6" s="843">
        <v>22</v>
      </c>
      <c r="AH6" s="843">
        <v>23</v>
      </c>
      <c r="AI6" s="843" t="s">
        <v>641</v>
      </c>
      <c r="AJ6" s="843">
        <v>24</v>
      </c>
      <c r="AK6" s="843">
        <v>25</v>
      </c>
      <c r="AL6" s="843">
        <v>26</v>
      </c>
      <c r="AM6" s="843">
        <v>27</v>
      </c>
      <c r="AN6" s="843">
        <v>28</v>
      </c>
      <c r="AO6" s="843">
        <v>29</v>
      </c>
      <c r="AP6" s="843">
        <v>30</v>
      </c>
      <c r="AQ6" s="843">
        <v>31</v>
      </c>
      <c r="AR6" s="843">
        <v>32</v>
      </c>
      <c r="AS6" s="843">
        <v>33</v>
      </c>
      <c r="AT6" s="843">
        <v>34</v>
      </c>
      <c r="AU6" s="843">
        <v>35</v>
      </c>
      <c r="AV6" s="843">
        <v>36</v>
      </c>
      <c r="AW6" s="843">
        <v>37</v>
      </c>
      <c r="AX6" s="843">
        <v>38</v>
      </c>
      <c r="AY6" s="843">
        <v>39</v>
      </c>
      <c r="AZ6" s="843">
        <v>40</v>
      </c>
      <c r="BA6" s="843">
        <v>41</v>
      </c>
      <c r="BB6" s="843">
        <v>42</v>
      </c>
      <c r="BC6" s="843">
        <v>43</v>
      </c>
      <c r="BD6" s="843">
        <v>44</v>
      </c>
      <c r="BE6" s="843">
        <v>45</v>
      </c>
      <c r="BF6" s="843">
        <v>46</v>
      </c>
      <c r="BG6" s="843">
        <v>47</v>
      </c>
      <c r="BH6" s="843">
        <v>48</v>
      </c>
      <c r="BI6" s="843">
        <v>49</v>
      </c>
      <c r="BJ6" s="843">
        <v>50</v>
      </c>
      <c r="BK6" s="843">
        <v>51</v>
      </c>
      <c r="BL6" s="843">
        <v>52</v>
      </c>
      <c r="BM6" s="843">
        <v>53</v>
      </c>
      <c r="BN6" s="843">
        <v>54</v>
      </c>
      <c r="BO6" s="843">
        <v>55</v>
      </c>
      <c r="BP6" s="843">
        <v>56</v>
      </c>
      <c r="BQ6" s="819"/>
    </row>
    <row r="7" spans="1:72">
      <c r="A7" s="807">
        <v>13073088</v>
      </c>
      <c r="B7" s="807">
        <v>301</v>
      </c>
      <c r="C7" s="807" t="s">
        <v>23</v>
      </c>
      <c r="D7" s="229">
        <v>59205</v>
      </c>
      <c r="E7" s="229">
        <v>2215100</v>
      </c>
      <c r="F7" s="229">
        <v>3433800</v>
      </c>
      <c r="G7" s="229">
        <v>715100</v>
      </c>
      <c r="H7" s="229">
        <v>3433800</v>
      </c>
      <c r="I7" s="229">
        <f>E7-F7</f>
        <v>-1218700</v>
      </c>
      <c r="J7" s="231">
        <f>IF(I7&lt;0,0,1)</f>
        <v>0</v>
      </c>
      <c r="K7" s="229">
        <f t="shared" ref="K7:K8" si="0">G7-H7</f>
        <v>-2718700</v>
      </c>
      <c r="L7" s="230">
        <f>IF(K7&lt;0,0,1)</f>
        <v>0</v>
      </c>
      <c r="M7" s="229">
        <v>6425702.2999999998</v>
      </c>
      <c r="N7" s="229">
        <v>5991706.8399999999</v>
      </c>
      <c r="O7" s="229">
        <f>I7+M7</f>
        <v>5207002.3</v>
      </c>
      <c r="P7" s="231">
        <f>IF(O7&lt;0,0,1)</f>
        <v>1</v>
      </c>
      <c r="Q7" s="232">
        <v>6047902.2999999998</v>
      </c>
      <c r="R7" s="856">
        <v>-2180100</v>
      </c>
      <c r="S7" s="856">
        <v>0</v>
      </c>
      <c r="T7" s="232">
        <v>0</v>
      </c>
      <c r="U7" s="231">
        <f>IF(S7&lt;0,0,1)</f>
        <v>1</v>
      </c>
      <c r="V7" s="231">
        <f t="shared" ref="V7:V8" si="1">IF(T7&lt;0,0,1)</f>
        <v>1</v>
      </c>
      <c r="W7" s="232">
        <v>2303000</v>
      </c>
      <c r="X7" s="233">
        <v>2303000</v>
      </c>
      <c r="Y7" s="232">
        <f>S7+W7</f>
        <v>2303000</v>
      </c>
      <c r="Z7" s="231">
        <f>IF(Y7&lt;0,0,1)</f>
        <v>1</v>
      </c>
      <c r="AA7" s="233">
        <f>SUM(T7+X7)</f>
        <v>2303000</v>
      </c>
      <c r="AB7" s="231">
        <f>IF(AA7&lt;0,0,1)</f>
        <v>1</v>
      </c>
      <c r="AC7" s="232">
        <v>2303000</v>
      </c>
      <c r="AD7" s="856">
        <v>297115573.33999997</v>
      </c>
      <c r="AE7" s="856">
        <v>307773105.12</v>
      </c>
      <c r="AF7" s="856">
        <v>0</v>
      </c>
      <c r="AG7" s="856">
        <v>310076100</v>
      </c>
      <c r="AH7" s="234">
        <v>4100000</v>
      </c>
      <c r="AI7" s="234">
        <v>0</v>
      </c>
      <c r="AJ7" s="234">
        <v>0</v>
      </c>
      <c r="AK7" s="234">
        <f>AH7-AJ7</f>
        <v>4100000</v>
      </c>
      <c r="AL7" s="231">
        <f>IF(BK7&gt;0,0,1)</f>
        <v>0</v>
      </c>
      <c r="AM7" s="234">
        <v>93543300</v>
      </c>
      <c r="AN7" s="234">
        <f>AM7/D7</f>
        <v>1579.9898657208007</v>
      </c>
      <c r="AO7" s="871">
        <v>0</v>
      </c>
      <c r="AP7" s="235">
        <v>0</v>
      </c>
      <c r="AQ7" s="941" t="s">
        <v>650</v>
      </c>
      <c r="AR7" s="882">
        <v>1.3</v>
      </c>
      <c r="AS7" s="882">
        <v>3.7</v>
      </c>
      <c r="AT7" s="882">
        <v>27.4</v>
      </c>
      <c r="AU7" s="235">
        <v>0</v>
      </c>
      <c r="AV7" s="235">
        <v>0</v>
      </c>
      <c r="AW7" s="731"/>
      <c r="AX7" s="235">
        <v>1</v>
      </c>
      <c r="AY7" s="731"/>
      <c r="AZ7" s="236"/>
      <c r="BA7" s="235">
        <f t="shared" ref="BA7" si="2">IF(AZ7&lt;323,1,0)</f>
        <v>1</v>
      </c>
      <c r="BB7" s="236"/>
      <c r="BC7" s="235">
        <f t="shared" ref="BC7" si="3">IF(BB7&lt;427,1,0)</f>
        <v>1</v>
      </c>
      <c r="BD7" s="237"/>
      <c r="BE7" s="235">
        <f t="shared" ref="BE7" si="4">IF(BD7&lt;381,1,0)</f>
        <v>1</v>
      </c>
      <c r="BF7" s="229">
        <v>16208000</v>
      </c>
      <c r="BG7" s="229">
        <v>4946200</v>
      </c>
      <c r="BH7" s="234">
        <v>41048074.5</v>
      </c>
      <c r="BI7" s="234">
        <v>45279053</v>
      </c>
      <c r="BJ7" s="266">
        <f>BI7-BH7</f>
        <v>4230978.5</v>
      </c>
      <c r="BK7" s="243">
        <v>32628688.75</v>
      </c>
      <c r="BL7" s="723">
        <v>28267727.02</v>
      </c>
      <c r="BM7" s="238" t="s">
        <v>25</v>
      </c>
      <c r="BN7" s="528">
        <v>13.5</v>
      </c>
      <c r="BO7" s="239">
        <v>13.22</v>
      </c>
      <c r="BP7" s="240">
        <v>16692800</v>
      </c>
      <c r="BQ7" s="349"/>
    </row>
    <row r="8" spans="1:72">
      <c r="A8" s="241">
        <v>13073011</v>
      </c>
      <c r="B8" s="241">
        <v>311</v>
      </c>
      <c r="C8" s="241" t="s">
        <v>26</v>
      </c>
      <c r="D8" s="242">
        <v>5488</v>
      </c>
      <c r="E8" s="242">
        <v>-3075500</v>
      </c>
      <c r="F8" s="242">
        <v>303100</v>
      </c>
      <c r="G8" s="820">
        <v>-3075500</v>
      </c>
      <c r="H8" s="229">
        <v>303100</v>
      </c>
      <c r="I8" s="229">
        <f>E8-F8</f>
        <v>-3378600</v>
      </c>
      <c r="J8" s="231">
        <f>IF(I8&lt;0,0,1)</f>
        <v>0</v>
      </c>
      <c r="K8" s="229">
        <f t="shared" si="0"/>
        <v>-3378600</v>
      </c>
      <c r="L8" s="230">
        <f t="shared" ref="L8:L21" si="5">IF(K8&lt;0,0,1)</f>
        <v>0</v>
      </c>
      <c r="M8" s="229">
        <v>16748213</v>
      </c>
      <c r="N8" s="821">
        <v>-6554900</v>
      </c>
      <c r="O8" s="229">
        <f t="shared" ref="O8:O71" si="6">I8+M8</f>
        <v>13369613</v>
      </c>
      <c r="P8" s="231">
        <f>IF(O8&lt;0,0,1)</f>
        <v>1</v>
      </c>
      <c r="Q8" s="232">
        <v>12583813</v>
      </c>
      <c r="R8" s="857">
        <v>-661100</v>
      </c>
      <c r="S8" s="857">
        <v>-661100</v>
      </c>
      <c r="T8" s="822">
        <v>-661100</v>
      </c>
      <c r="U8" s="231">
        <f t="shared" ref="U8:U71" si="7">IF(S8&lt;0,0,1)</f>
        <v>0</v>
      </c>
      <c r="V8" s="231">
        <f t="shared" si="1"/>
        <v>0</v>
      </c>
      <c r="W8" s="232">
        <v>6192252</v>
      </c>
      <c r="X8" s="823">
        <v>6192252</v>
      </c>
      <c r="Y8" s="232">
        <f t="shared" ref="Y8:Y71" si="8">S8+W8</f>
        <v>5531152</v>
      </c>
      <c r="Z8" s="231">
        <f t="shared" ref="Z8:Z71" si="9">IF(Y8&lt;0,0,1)</f>
        <v>1</v>
      </c>
      <c r="AA8" s="244">
        <v>0</v>
      </c>
      <c r="AB8" s="231">
        <f>IF(AA8&lt;0,0,1)</f>
        <v>1</v>
      </c>
      <c r="AC8" s="232">
        <v>10398606</v>
      </c>
      <c r="AD8" s="857">
        <v>37026300</v>
      </c>
      <c r="AE8" s="857">
        <v>37026300</v>
      </c>
      <c r="AF8" s="857">
        <v>0</v>
      </c>
      <c r="AG8" s="858">
        <v>37026300</v>
      </c>
      <c r="AH8" s="824">
        <v>218361</v>
      </c>
      <c r="AI8" s="824">
        <v>0</v>
      </c>
      <c r="AJ8" s="824">
        <v>0</v>
      </c>
      <c r="AK8" s="234">
        <f t="shared" ref="AK8:AK69" si="10">AH8-AJ8</f>
        <v>218361</v>
      </c>
      <c r="AL8" s="231">
        <f t="shared" ref="AL8:AL71" si="11">IF(BK8&gt;0,0,1)</f>
        <v>1</v>
      </c>
      <c r="AM8" s="824">
        <v>1504870</v>
      </c>
      <c r="AN8" s="234">
        <f t="shared" ref="AN8:AN71" si="12">AM8/D8</f>
        <v>274.21100583090379</v>
      </c>
      <c r="AO8" s="871">
        <v>0</v>
      </c>
      <c r="AP8" s="825">
        <v>0</v>
      </c>
      <c r="AQ8" s="942" t="s">
        <v>650</v>
      </c>
      <c r="AR8" s="883">
        <v>3.2</v>
      </c>
      <c r="AS8" s="883">
        <v>6.1</v>
      </c>
      <c r="AT8" s="883">
        <v>7.5</v>
      </c>
      <c r="AU8" s="825">
        <v>0</v>
      </c>
      <c r="AV8" s="825">
        <v>0</v>
      </c>
      <c r="AW8" s="732"/>
      <c r="AX8" s="825">
        <v>0</v>
      </c>
      <c r="AY8" s="732"/>
      <c r="AZ8" s="210"/>
      <c r="BA8" s="248">
        <v>1</v>
      </c>
      <c r="BB8" s="210"/>
      <c r="BC8" s="248"/>
      <c r="BD8" s="248"/>
      <c r="BE8" s="248">
        <v>0</v>
      </c>
      <c r="BF8" s="820">
        <v>1521700</v>
      </c>
      <c r="BG8" s="820">
        <v>673100</v>
      </c>
      <c r="BH8" s="450">
        <v>8289065.9299999997</v>
      </c>
      <c r="BI8" s="450">
        <v>8186071</v>
      </c>
      <c r="BJ8" s="266">
        <f>BI8-BH8</f>
        <v>-102994.9299999997</v>
      </c>
      <c r="BK8" s="450">
        <v>0</v>
      </c>
      <c r="BL8" s="724">
        <v>3033062.68</v>
      </c>
      <c r="BM8" s="826" t="s">
        <v>25</v>
      </c>
      <c r="BN8" s="873">
        <v>4.8</v>
      </c>
      <c r="BO8" s="827" t="s">
        <v>202</v>
      </c>
      <c r="BP8" s="828" t="s">
        <v>202</v>
      </c>
      <c r="BQ8" s="350"/>
      <c r="BR8" s="829"/>
      <c r="BS8" s="829"/>
      <c r="BT8" s="830"/>
    </row>
    <row r="9" spans="1:72">
      <c r="A9" s="241">
        <v>13073035</v>
      </c>
      <c r="B9" s="241">
        <v>312</v>
      </c>
      <c r="C9" s="241" t="s">
        <v>27</v>
      </c>
      <c r="D9" s="249">
        <v>9369</v>
      </c>
      <c r="E9" s="249">
        <v>-239449</v>
      </c>
      <c r="F9" s="249">
        <v>358450</v>
      </c>
      <c r="G9" s="249">
        <v>-239449</v>
      </c>
      <c r="H9" s="229">
        <v>358450</v>
      </c>
      <c r="I9" s="229">
        <f t="shared" ref="I9:I71" si="13">E9-F9</f>
        <v>-597899</v>
      </c>
      <c r="J9" s="231">
        <f t="shared" ref="J9:J71" si="14">IF(I9&lt;0,0,1)</f>
        <v>0</v>
      </c>
      <c r="K9" s="229">
        <f t="shared" ref="K9:K11" si="15">G9-H9</f>
        <v>-597899</v>
      </c>
      <c r="L9" s="230">
        <f t="shared" si="5"/>
        <v>0</v>
      </c>
      <c r="M9" s="229">
        <v>662518</v>
      </c>
      <c r="N9" s="229">
        <v>662518</v>
      </c>
      <c r="O9" s="229">
        <f t="shared" si="6"/>
        <v>64619</v>
      </c>
      <c r="P9" s="231">
        <f t="shared" ref="P9" si="16">IF(O9&lt;0,0,1)</f>
        <v>1</v>
      </c>
      <c r="Q9" s="232">
        <v>-3045170</v>
      </c>
      <c r="R9" s="857">
        <v>-1661205</v>
      </c>
      <c r="S9" s="857">
        <v>0</v>
      </c>
      <c r="T9" s="250">
        <v>0</v>
      </c>
      <c r="U9" s="231">
        <f t="shared" si="7"/>
        <v>1</v>
      </c>
      <c r="V9" s="231">
        <f t="shared" ref="V9:V10" si="17">IF(T9&lt;0,0,1)</f>
        <v>1</v>
      </c>
      <c r="W9" s="232">
        <v>0</v>
      </c>
      <c r="X9" s="251">
        <v>0</v>
      </c>
      <c r="Y9" s="232">
        <f t="shared" si="8"/>
        <v>0</v>
      </c>
      <c r="Z9" s="231">
        <f t="shared" si="9"/>
        <v>1</v>
      </c>
      <c r="AA9" s="233">
        <f t="shared" ref="AA9:AA10" si="18">SUM(T9+X9)</f>
        <v>0</v>
      </c>
      <c r="AB9" s="231">
        <f t="shared" ref="AB9:AB10" si="19">IF(AA9&lt;0,0,1)</f>
        <v>1</v>
      </c>
      <c r="AC9" s="232">
        <v>-1997747</v>
      </c>
      <c r="AD9" s="857">
        <v>48002000</v>
      </c>
      <c r="AE9" s="857">
        <v>46629000</v>
      </c>
      <c r="AF9" s="857">
        <v>1373000</v>
      </c>
      <c r="AG9" s="857">
        <v>44629000</v>
      </c>
      <c r="AH9" s="243">
        <v>437000</v>
      </c>
      <c r="AI9" s="243">
        <v>0</v>
      </c>
      <c r="AJ9" s="243">
        <v>0</v>
      </c>
      <c r="AK9" s="234">
        <f t="shared" si="10"/>
        <v>437000</v>
      </c>
      <c r="AL9" s="231">
        <f t="shared" si="11"/>
        <v>0</v>
      </c>
      <c r="AM9" s="252">
        <v>5316805</v>
      </c>
      <c r="AN9" s="234">
        <f t="shared" si="12"/>
        <v>567.48905966485222</v>
      </c>
      <c r="AO9" s="871">
        <v>0</v>
      </c>
      <c r="AP9" s="253">
        <v>0</v>
      </c>
      <c r="AQ9" s="943" t="s">
        <v>650</v>
      </c>
      <c r="AR9" s="249">
        <v>1.1000000000000001</v>
      </c>
      <c r="AS9" s="249">
        <v>6.7</v>
      </c>
      <c r="AT9" s="249">
        <v>19.399999999999999</v>
      </c>
      <c r="AU9" s="253">
        <v>0</v>
      </c>
      <c r="AV9" s="253">
        <v>0</v>
      </c>
      <c r="AW9" s="733"/>
      <c r="AX9" s="253">
        <v>0</v>
      </c>
      <c r="AY9" s="733"/>
      <c r="AZ9" s="254"/>
      <c r="BA9" s="235">
        <f t="shared" ref="BA9:BA10" si="20">IF(AZ9&lt;323,1,0)</f>
        <v>1</v>
      </c>
      <c r="BB9" s="254"/>
      <c r="BC9" s="235">
        <f t="shared" ref="BC9:BC10" si="21">IF(BB9&lt;427,1,0)</f>
        <v>1</v>
      </c>
      <c r="BD9" s="255"/>
      <c r="BE9" s="235">
        <f t="shared" ref="BE9:BE10" si="22">IF(BD9&lt;381,1,0)</f>
        <v>1</v>
      </c>
      <c r="BF9" s="242">
        <v>2045400</v>
      </c>
      <c r="BG9" s="242">
        <v>614050</v>
      </c>
      <c r="BH9" s="252">
        <v>6131741.4900000002</v>
      </c>
      <c r="BI9" s="252">
        <v>5696853</v>
      </c>
      <c r="BJ9" s="266">
        <f t="shared" ref="BJ9:BJ10" si="23">BI9-BH9</f>
        <v>-434888.49000000022</v>
      </c>
      <c r="BK9" s="252">
        <v>4781723.33</v>
      </c>
      <c r="BL9" s="725">
        <v>4187193.23</v>
      </c>
      <c r="BM9" s="238" t="s">
        <v>25</v>
      </c>
      <c r="BN9" s="528">
        <v>15.3</v>
      </c>
      <c r="BO9" s="246"/>
      <c r="BP9" s="256"/>
      <c r="BQ9" s="415"/>
    </row>
    <row r="10" spans="1:72">
      <c r="A10" s="241">
        <v>13073055</v>
      </c>
      <c r="B10" s="241">
        <v>313</v>
      </c>
      <c r="C10" s="241" t="s">
        <v>29</v>
      </c>
      <c r="D10" s="242">
        <v>4616</v>
      </c>
      <c r="E10" s="242">
        <v>-249900</v>
      </c>
      <c r="F10" s="242">
        <v>249900</v>
      </c>
      <c r="G10" s="242">
        <v>0</v>
      </c>
      <c r="H10" s="229">
        <v>249900</v>
      </c>
      <c r="I10" s="752">
        <v>-669800</v>
      </c>
      <c r="J10" s="231">
        <f t="shared" si="14"/>
        <v>0</v>
      </c>
      <c r="K10" s="229">
        <f t="shared" si="15"/>
        <v>-249900</v>
      </c>
      <c r="L10" s="230">
        <f t="shared" si="5"/>
        <v>0</v>
      </c>
      <c r="M10" s="888">
        <f>O10-I10</f>
        <v>1928792</v>
      </c>
      <c r="N10" s="229">
        <v>1072850</v>
      </c>
      <c r="O10" s="936">
        <v>1258992</v>
      </c>
      <c r="P10" s="231">
        <f>IF(O10&lt;0,0,1)</f>
        <v>1</v>
      </c>
      <c r="Q10" s="936">
        <v>14692</v>
      </c>
      <c r="R10" s="937">
        <v>112900</v>
      </c>
      <c r="S10" s="937">
        <v>112900</v>
      </c>
      <c r="T10" s="257">
        <v>-68000</v>
      </c>
      <c r="U10" s="938">
        <f t="shared" si="7"/>
        <v>1</v>
      </c>
      <c r="V10" s="231">
        <f t="shared" si="17"/>
        <v>0</v>
      </c>
      <c r="W10" s="939">
        <f>Y10-S10</f>
        <v>3804384</v>
      </c>
      <c r="X10" s="258">
        <v>5042083.74</v>
      </c>
      <c r="Y10" s="937">
        <v>3917284</v>
      </c>
      <c r="Z10" s="231">
        <f t="shared" si="9"/>
        <v>1</v>
      </c>
      <c r="AA10" s="233">
        <f t="shared" si="18"/>
        <v>4974083.74</v>
      </c>
      <c r="AB10" s="231">
        <f t="shared" si="19"/>
        <v>1</v>
      </c>
      <c r="AC10" s="937">
        <v>3515584</v>
      </c>
      <c r="AD10" s="857">
        <v>16804119</v>
      </c>
      <c r="AE10" s="857">
        <v>11694035</v>
      </c>
      <c r="AF10" s="857">
        <v>0</v>
      </c>
      <c r="AG10" s="857">
        <v>14199692</v>
      </c>
      <c r="AH10" s="243">
        <v>2136497.88</v>
      </c>
      <c r="AI10" s="243">
        <v>0</v>
      </c>
      <c r="AJ10" s="243">
        <v>0</v>
      </c>
      <c r="AK10" s="234">
        <f t="shared" si="10"/>
        <v>2136497.88</v>
      </c>
      <c r="AL10" s="231">
        <f t="shared" si="11"/>
        <v>1</v>
      </c>
      <c r="AM10" s="243">
        <v>2152245</v>
      </c>
      <c r="AN10" s="234">
        <f t="shared" si="12"/>
        <v>466.257582322357</v>
      </c>
      <c r="AO10" s="871">
        <v>0</v>
      </c>
      <c r="AP10" s="259">
        <v>0</v>
      </c>
      <c r="AQ10" s="935" t="s">
        <v>650</v>
      </c>
      <c r="AR10" s="244">
        <v>1.3</v>
      </c>
      <c r="AS10" s="244">
        <v>25.5</v>
      </c>
      <c r="AT10" s="244">
        <v>44.9</v>
      </c>
      <c r="AU10" s="259">
        <v>0</v>
      </c>
      <c r="AV10" s="259">
        <v>0</v>
      </c>
      <c r="AW10" s="731"/>
      <c r="AX10" s="259">
        <v>0</v>
      </c>
      <c r="AY10" s="731"/>
      <c r="AZ10" s="260"/>
      <c r="BA10" s="235">
        <f t="shared" si="20"/>
        <v>1</v>
      </c>
      <c r="BB10" s="260"/>
      <c r="BC10" s="235">
        <f t="shared" si="21"/>
        <v>1</v>
      </c>
      <c r="BD10" s="261"/>
      <c r="BE10" s="235">
        <f t="shared" si="22"/>
        <v>1</v>
      </c>
      <c r="BF10" s="242">
        <v>1136100</v>
      </c>
      <c r="BG10" s="242">
        <v>289600</v>
      </c>
      <c r="BH10" s="243">
        <v>5569547.2400000002</v>
      </c>
      <c r="BI10" s="243">
        <v>5029944</v>
      </c>
      <c r="BJ10" s="266">
        <f t="shared" si="23"/>
        <v>-539603.24000000022</v>
      </c>
      <c r="BK10" s="243">
        <v>0</v>
      </c>
      <c r="BL10" s="267">
        <v>2136880.5299999998</v>
      </c>
      <c r="BM10" s="238" t="s">
        <v>25</v>
      </c>
      <c r="BN10" s="528">
        <v>0.5</v>
      </c>
      <c r="BO10" s="263">
        <v>2.86</v>
      </c>
      <c r="BP10" s="256">
        <v>228600</v>
      </c>
      <c r="BQ10" s="349"/>
    </row>
    <row r="11" spans="1:72">
      <c r="A11" s="241">
        <v>13073070</v>
      </c>
      <c r="B11" s="241">
        <v>314</v>
      </c>
      <c r="C11" s="241" t="s">
        <v>30</v>
      </c>
      <c r="D11" s="242">
        <v>4487</v>
      </c>
      <c r="E11" s="242">
        <v>158200</v>
      </c>
      <c r="F11" s="242">
        <v>167400</v>
      </c>
      <c r="G11" s="242">
        <v>158200</v>
      </c>
      <c r="H11" s="229">
        <v>167400</v>
      </c>
      <c r="I11" s="229">
        <f t="shared" si="13"/>
        <v>-9200</v>
      </c>
      <c r="J11" s="231">
        <f t="shared" si="14"/>
        <v>0</v>
      </c>
      <c r="K11" s="229">
        <f t="shared" si="15"/>
        <v>-9200</v>
      </c>
      <c r="L11" s="230">
        <f t="shared" si="5"/>
        <v>0</v>
      </c>
      <c r="M11" s="229">
        <v>-1535863</v>
      </c>
      <c r="N11" s="229">
        <v>1736750.22</v>
      </c>
      <c r="O11" s="229">
        <f t="shared" si="6"/>
        <v>-1545063</v>
      </c>
      <c r="P11" s="231">
        <f t="shared" ref="P11:P71" si="24">IF(O11&lt;0,0,1)</f>
        <v>0</v>
      </c>
      <c r="Q11" s="232">
        <v>-1260262.52</v>
      </c>
      <c r="R11" s="857">
        <v>-205900</v>
      </c>
      <c r="S11" s="857">
        <v>0</v>
      </c>
      <c r="T11" s="257">
        <v>-205900</v>
      </c>
      <c r="U11" s="231">
        <f t="shared" si="7"/>
        <v>1</v>
      </c>
      <c r="V11" s="231">
        <f t="shared" ref="V11:V20" si="25">IF(T11&lt;0,0,1)</f>
        <v>0</v>
      </c>
      <c r="W11" s="232">
        <v>1076336</v>
      </c>
      <c r="X11" s="366"/>
      <c r="Y11" s="232">
        <f t="shared" si="8"/>
        <v>1076336</v>
      </c>
      <c r="Z11" s="231">
        <f t="shared" si="9"/>
        <v>1</v>
      </c>
      <c r="AA11" s="233">
        <f t="shared" ref="AA11:AA71" si="26">SUM(T11+X11)</f>
        <v>-205900</v>
      </c>
      <c r="AB11" s="231">
        <f t="shared" ref="AB11:AB71" si="27">IF(AA11&lt;0,0,1)</f>
        <v>0</v>
      </c>
      <c r="AC11" s="232">
        <v>1076336</v>
      </c>
      <c r="AD11" s="857">
        <v>18206182</v>
      </c>
      <c r="AE11" s="857">
        <v>17845724</v>
      </c>
      <c r="AF11" s="857">
        <v>0</v>
      </c>
      <c r="AG11" s="857">
        <v>19150000</v>
      </c>
      <c r="AH11" s="243">
        <v>600000</v>
      </c>
      <c r="AI11" s="243">
        <v>1101566.51</v>
      </c>
      <c r="AJ11" s="243">
        <v>0</v>
      </c>
      <c r="AK11" s="234">
        <f t="shared" si="10"/>
        <v>600000</v>
      </c>
      <c r="AL11" s="231">
        <f t="shared" si="11"/>
        <v>0</v>
      </c>
      <c r="AM11" s="243">
        <v>3313057.63</v>
      </c>
      <c r="AN11" s="234">
        <f t="shared" si="12"/>
        <v>738.36809226654782</v>
      </c>
      <c r="AO11" s="871">
        <v>1</v>
      </c>
      <c r="AP11" s="259">
        <v>1</v>
      </c>
      <c r="AQ11" s="935" t="s">
        <v>651</v>
      </c>
      <c r="AR11" s="244">
        <v>1.6</v>
      </c>
      <c r="AS11" s="244">
        <v>4.0999999999999996</v>
      </c>
      <c r="AT11" s="244">
        <v>32.799999999999997</v>
      </c>
      <c r="AU11" s="259">
        <v>0</v>
      </c>
      <c r="AV11" s="259">
        <v>0</v>
      </c>
      <c r="AW11" s="732"/>
      <c r="AX11" s="259">
        <v>0</v>
      </c>
      <c r="AY11" s="732"/>
      <c r="AZ11" s="260"/>
      <c r="BA11" s="235">
        <f t="shared" ref="BA11:BA41" si="28">IF(AZ11&lt;323,1,0)</f>
        <v>1</v>
      </c>
      <c r="BB11" s="260"/>
      <c r="BC11" s="235">
        <f t="shared" ref="BC11:BC41" si="29">IF(BB11&lt;427,1,0)</f>
        <v>1</v>
      </c>
      <c r="BD11" s="261"/>
      <c r="BE11" s="235">
        <f t="shared" ref="BE11:BE41" si="30">IF(BD11&lt;381,1,0)</f>
        <v>1</v>
      </c>
      <c r="BF11" s="242">
        <v>1265000</v>
      </c>
      <c r="BG11" s="242">
        <v>151000</v>
      </c>
      <c r="BH11" s="243">
        <v>2795532.61</v>
      </c>
      <c r="BI11" s="243">
        <v>2885263</v>
      </c>
      <c r="BJ11" s="266">
        <f t="shared" ref="BJ11:BJ71" si="31">BI11-BH11</f>
        <v>89730.39000000013</v>
      </c>
      <c r="BK11" s="243">
        <v>1797777.83</v>
      </c>
      <c r="BL11" s="726">
        <v>1762325.6</v>
      </c>
      <c r="BM11" s="238" t="s">
        <v>25</v>
      </c>
      <c r="BN11" s="528">
        <v>1</v>
      </c>
      <c r="BO11" s="264">
        <v>1</v>
      </c>
      <c r="BP11" s="256">
        <v>65588</v>
      </c>
      <c r="BQ11" s="349"/>
    </row>
    <row r="12" spans="1:72">
      <c r="A12" s="241">
        <v>13073080</v>
      </c>
      <c r="B12" s="241">
        <v>315</v>
      </c>
      <c r="C12" s="241" t="s">
        <v>31</v>
      </c>
      <c r="D12" s="242">
        <v>9191</v>
      </c>
      <c r="E12" s="242">
        <v>-3156900</v>
      </c>
      <c r="F12" s="242">
        <v>1061000</v>
      </c>
      <c r="G12" s="242">
        <v>-3156900</v>
      </c>
      <c r="H12" s="229">
        <v>1061000</v>
      </c>
      <c r="I12" s="229">
        <f t="shared" si="13"/>
        <v>-4217900</v>
      </c>
      <c r="J12" s="231">
        <f t="shared" si="14"/>
        <v>0</v>
      </c>
      <c r="K12" s="229">
        <f t="shared" ref="K12:K73" si="32">G12-H12</f>
        <v>-4217900</v>
      </c>
      <c r="L12" s="230">
        <f t="shared" si="5"/>
        <v>0</v>
      </c>
      <c r="M12" s="229">
        <v>-3198969</v>
      </c>
      <c r="N12" s="229">
        <v>3126459</v>
      </c>
      <c r="O12" s="229">
        <f t="shared" si="6"/>
        <v>-7416869</v>
      </c>
      <c r="P12" s="231">
        <f t="shared" si="24"/>
        <v>0</v>
      </c>
      <c r="Q12" s="232">
        <v>-13897869</v>
      </c>
      <c r="R12" s="857">
        <v>-3746800</v>
      </c>
      <c r="S12" s="857">
        <v>0</v>
      </c>
      <c r="T12" s="257">
        <v>-3746800</v>
      </c>
      <c r="U12" s="231">
        <f t="shared" si="7"/>
        <v>1</v>
      </c>
      <c r="V12" s="231">
        <f t="shared" si="25"/>
        <v>0</v>
      </c>
      <c r="W12" s="232">
        <v>6992411</v>
      </c>
      <c r="X12" s="258">
        <v>9832126.3699999992</v>
      </c>
      <c r="Y12" s="232">
        <f t="shared" si="8"/>
        <v>6992411</v>
      </c>
      <c r="Z12" s="231">
        <f t="shared" si="9"/>
        <v>1</v>
      </c>
      <c r="AA12" s="233">
        <f t="shared" si="26"/>
        <v>6085326.3699999992</v>
      </c>
      <c r="AB12" s="231">
        <f t="shared" si="27"/>
        <v>1</v>
      </c>
      <c r="AC12" s="232">
        <v>0</v>
      </c>
      <c r="AD12" s="857">
        <v>9995617</v>
      </c>
      <c r="AE12" s="857">
        <v>7599213</v>
      </c>
      <c r="AF12" s="857">
        <v>0</v>
      </c>
      <c r="AG12" s="857">
        <v>5727317</v>
      </c>
      <c r="AH12" s="243">
        <v>3000000</v>
      </c>
      <c r="AI12" s="243">
        <v>2900000</v>
      </c>
      <c r="AJ12" s="243">
        <v>0</v>
      </c>
      <c r="AK12" s="234">
        <f t="shared" si="10"/>
        <v>3000000</v>
      </c>
      <c r="AL12" s="231">
        <f t="shared" si="11"/>
        <v>1</v>
      </c>
      <c r="AM12" s="265">
        <v>8539378</v>
      </c>
      <c r="AN12" s="234">
        <f t="shared" si="12"/>
        <v>929.10216516157107</v>
      </c>
      <c r="AO12" s="871">
        <v>1</v>
      </c>
      <c r="AP12" s="259">
        <v>1</v>
      </c>
      <c r="AQ12" s="935" t="s">
        <v>652</v>
      </c>
      <c r="AR12" s="244">
        <v>0.2</v>
      </c>
      <c r="AS12" s="244">
        <v>0.8</v>
      </c>
      <c r="AT12" s="244">
        <v>61.8</v>
      </c>
      <c r="AU12" s="259">
        <v>0</v>
      </c>
      <c r="AV12" s="259">
        <v>0</v>
      </c>
      <c r="AW12" s="732"/>
      <c r="AX12" s="259">
        <v>0</v>
      </c>
      <c r="AY12" s="732"/>
      <c r="AZ12" s="260"/>
      <c r="BA12" s="235">
        <f t="shared" si="28"/>
        <v>1</v>
      </c>
      <c r="BB12" s="260"/>
      <c r="BC12" s="235">
        <f t="shared" si="29"/>
        <v>1</v>
      </c>
      <c r="BD12" s="261"/>
      <c r="BE12" s="235">
        <f t="shared" si="30"/>
        <v>1</v>
      </c>
      <c r="BF12" s="242">
        <v>2386900</v>
      </c>
      <c r="BG12" s="242">
        <v>662400</v>
      </c>
      <c r="BH12" s="243">
        <v>11061973.779999999</v>
      </c>
      <c r="BI12" s="243">
        <v>10713780</v>
      </c>
      <c r="BJ12" s="266">
        <f t="shared" si="31"/>
        <v>-348193.77999999933</v>
      </c>
      <c r="BK12" s="243">
        <v>0</v>
      </c>
      <c r="BL12" s="267">
        <v>4244171.99</v>
      </c>
      <c r="BM12" s="238" t="s">
        <v>25</v>
      </c>
      <c r="BN12" s="528">
        <v>4.5</v>
      </c>
      <c r="BO12" s="263">
        <v>3.63</v>
      </c>
      <c r="BP12" s="256">
        <v>712900</v>
      </c>
      <c r="BQ12" s="349"/>
    </row>
    <row r="13" spans="1:72">
      <c r="A13" s="241">
        <v>13073089</v>
      </c>
      <c r="B13" s="241">
        <v>316</v>
      </c>
      <c r="C13" s="241" t="s">
        <v>33</v>
      </c>
      <c r="D13" s="242">
        <v>4058</v>
      </c>
      <c r="E13" s="242">
        <v>-881900</v>
      </c>
      <c r="F13" s="242">
        <v>42800</v>
      </c>
      <c r="G13" s="242">
        <v>-260700</v>
      </c>
      <c r="H13" s="229">
        <v>42800</v>
      </c>
      <c r="I13" s="229">
        <f t="shared" si="13"/>
        <v>-924700</v>
      </c>
      <c r="J13" s="231">
        <f t="shared" si="14"/>
        <v>0</v>
      </c>
      <c r="K13" s="229">
        <f t="shared" si="32"/>
        <v>-303500</v>
      </c>
      <c r="L13" s="230">
        <f t="shared" si="5"/>
        <v>0</v>
      </c>
      <c r="M13" s="229">
        <v>2656180</v>
      </c>
      <c r="N13" s="229">
        <v>15300</v>
      </c>
      <c r="O13" s="229">
        <f t="shared" si="6"/>
        <v>1731480</v>
      </c>
      <c r="P13" s="231">
        <f t="shared" si="24"/>
        <v>1</v>
      </c>
      <c r="Q13" s="232">
        <v>250280</v>
      </c>
      <c r="R13" s="857">
        <v>48120</v>
      </c>
      <c r="S13" s="857">
        <v>48120</v>
      </c>
      <c r="T13" s="257">
        <v>-363700</v>
      </c>
      <c r="U13" s="231">
        <f t="shared" si="7"/>
        <v>1</v>
      </c>
      <c r="V13" s="231">
        <f t="shared" si="25"/>
        <v>0</v>
      </c>
      <c r="W13" s="232">
        <v>-1390744</v>
      </c>
      <c r="X13" s="258">
        <v>-363700</v>
      </c>
      <c r="Y13" s="232">
        <f t="shared" si="8"/>
        <v>-1342624</v>
      </c>
      <c r="Z13" s="231">
        <f t="shared" si="9"/>
        <v>0</v>
      </c>
      <c r="AA13" s="233">
        <f t="shared" si="26"/>
        <v>-727400</v>
      </c>
      <c r="AB13" s="231">
        <f t="shared" si="27"/>
        <v>0</v>
      </c>
      <c r="AC13" s="232">
        <v>-158500</v>
      </c>
      <c r="AD13" s="857">
        <v>19536956</v>
      </c>
      <c r="AE13" s="857">
        <v>21096959</v>
      </c>
      <c r="AF13" s="857">
        <v>0</v>
      </c>
      <c r="AG13" s="857">
        <v>19251376</v>
      </c>
      <c r="AH13" s="243">
        <v>1208598.67</v>
      </c>
      <c r="AI13" s="243">
        <v>0</v>
      </c>
      <c r="AJ13" s="243">
        <v>0</v>
      </c>
      <c r="AK13" s="234">
        <f t="shared" si="10"/>
        <v>1208598.67</v>
      </c>
      <c r="AL13" s="231">
        <f t="shared" si="11"/>
        <v>0</v>
      </c>
      <c r="AM13" s="243">
        <v>353323.92</v>
      </c>
      <c r="AN13" s="234">
        <f t="shared" si="12"/>
        <v>87.068486939379</v>
      </c>
      <c r="AO13" s="871">
        <v>0</v>
      </c>
      <c r="AP13" s="259">
        <v>0</v>
      </c>
      <c r="AQ13" s="935" t="s">
        <v>650</v>
      </c>
      <c r="AR13" s="244">
        <v>0.9</v>
      </c>
      <c r="AS13" s="244">
        <v>10.9</v>
      </c>
      <c r="AT13" s="244">
        <v>38</v>
      </c>
      <c r="AU13" s="259">
        <v>0</v>
      </c>
      <c r="AV13" s="259">
        <v>0</v>
      </c>
      <c r="AW13" s="732"/>
      <c r="AX13" s="259">
        <v>0</v>
      </c>
      <c r="AY13" s="732"/>
      <c r="AZ13" s="260"/>
      <c r="BA13" s="235">
        <f t="shared" si="28"/>
        <v>1</v>
      </c>
      <c r="BB13" s="260"/>
      <c r="BC13" s="235">
        <f t="shared" si="29"/>
        <v>1</v>
      </c>
      <c r="BD13" s="261"/>
      <c r="BE13" s="235">
        <f t="shared" si="30"/>
        <v>1</v>
      </c>
      <c r="BF13" s="242">
        <v>1416000</v>
      </c>
      <c r="BG13" s="242">
        <v>107600</v>
      </c>
      <c r="BH13" s="243">
        <v>3038024.46</v>
      </c>
      <c r="BI13" s="243">
        <v>2502797</v>
      </c>
      <c r="BJ13" s="266">
        <f t="shared" si="31"/>
        <v>-535227.46</v>
      </c>
      <c r="BK13" s="243">
        <v>1160427.27</v>
      </c>
      <c r="BL13" s="267">
        <v>1610829.28</v>
      </c>
      <c r="BM13" s="238" t="s">
        <v>25</v>
      </c>
      <c r="BN13" s="528">
        <v>0</v>
      </c>
      <c r="BO13" s="263">
        <v>0.17</v>
      </c>
      <c r="BP13" s="256">
        <v>10000</v>
      </c>
      <c r="BQ13" s="349"/>
    </row>
    <row r="14" spans="1:72">
      <c r="A14" s="241">
        <v>13073105</v>
      </c>
      <c r="B14" s="241">
        <v>317</v>
      </c>
      <c r="C14" s="241" t="s">
        <v>34</v>
      </c>
      <c r="D14" s="242">
        <v>3154</v>
      </c>
      <c r="E14" s="242">
        <v>471600</v>
      </c>
      <c r="F14" s="242">
        <v>358500</v>
      </c>
      <c r="G14" s="242">
        <v>471600</v>
      </c>
      <c r="H14" s="229">
        <v>358500</v>
      </c>
      <c r="I14" s="229">
        <f t="shared" si="13"/>
        <v>113100</v>
      </c>
      <c r="J14" s="231">
        <f t="shared" si="14"/>
        <v>1</v>
      </c>
      <c r="K14" s="229">
        <f t="shared" si="32"/>
        <v>113100</v>
      </c>
      <c r="L14" s="230">
        <f t="shared" si="5"/>
        <v>1</v>
      </c>
      <c r="M14" s="229">
        <v>2203966</v>
      </c>
      <c r="N14" s="229">
        <v>3903563.6199999996</v>
      </c>
      <c r="O14" s="229">
        <f t="shared" si="6"/>
        <v>2317066</v>
      </c>
      <c r="P14" s="231">
        <f t="shared" si="24"/>
        <v>1</v>
      </c>
      <c r="Q14" s="232">
        <v>2124266</v>
      </c>
      <c r="R14" s="857">
        <v>31300</v>
      </c>
      <c r="S14" s="857">
        <v>31300</v>
      </c>
      <c r="T14" s="257">
        <v>31300</v>
      </c>
      <c r="U14" s="231">
        <f t="shared" si="7"/>
        <v>1</v>
      </c>
      <c r="V14" s="231">
        <f t="shared" si="25"/>
        <v>1</v>
      </c>
      <c r="W14" s="232">
        <v>6889142</v>
      </c>
      <c r="X14" s="258">
        <f>6861441.73+1330069.33</f>
        <v>8191511.0600000005</v>
      </c>
      <c r="Y14" s="232">
        <f t="shared" si="8"/>
        <v>6920442</v>
      </c>
      <c r="Z14" s="231">
        <f t="shared" si="9"/>
        <v>1</v>
      </c>
      <c r="AA14" s="233">
        <f t="shared" si="26"/>
        <v>8222811.0600000005</v>
      </c>
      <c r="AB14" s="231">
        <f t="shared" si="27"/>
        <v>1</v>
      </c>
      <c r="AC14" s="232">
        <v>7373242</v>
      </c>
      <c r="AD14" s="857">
        <v>27620566</v>
      </c>
      <c r="AE14" s="857">
        <v>20700124</v>
      </c>
      <c r="AF14" s="857">
        <v>0</v>
      </c>
      <c r="AG14" s="857">
        <v>28662245</v>
      </c>
      <c r="AH14" s="268">
        <v>3671521.7799999993</v>
      </c>
      <c r="AI14" s="268">
        <v>0</v>
      </c>
      <c r="AJ14" s="268">
        <v>0</v>
      </c>
      <c r="AK14" s="234">
        <f t="shared" si="10"/>
        <v>3671521.7799999993</v>
      </c>
      <c r="AL14" s="231">
        <f t="shared" si="11"/>
        <v>1</v>
      </c>
      <c r="AM14" s="243">
        <f>7760038.02-358500</f>
        <v>7401538.0199999996</v>
      </c>
      <c r="AN14" s="234">
        <f t="shared" si="12"/>
        <v>2346.714654407102</v>
      </c>
      <c r="AO14" s="871">
        <v>0</v>
      </c>
      <c r="AP14" s="259">
        <v>0</v>
      </c>
      <c r="AQ14" s="935" t="s">
        <v>650</v>
      </c>
      <c r="AR14" s="244">
        <v>0.9</v>
      </c>
      <c r="AS14" s="244">
        <v>4.4000000000000004</v>
      </c>
      <c r="AT14" s="244">
        <v>10</v>
      </c>
      <c r="AU14" s="259">
        <v>0</v>
      </c>
      <c r="AV14" s="259">
        <v>0</v>
      </c>
      <c r="AW14" s="732"/>
      <c r="AX14" s="259">
        <v>0</v>
      </c>
      <c r="AY14" s="732"/>
      <c r="AZ14" s="260"/>
      <c r="BA14" s="235">
        <f>IF(AZ14&lt;323%,1,0)</f>
        <v>1</v>
      </c>
      <c r="BB14" s="260"/>
      <c r="BC14" s="235">
        <f>IF(BB14&lt;427%,1,0)</f>
        <v>1</v>
      </c>
      <c r="BD14" s="261"/>
      <c r="BE14" s="235">
        <f>IF(BD14&lt;381%,1,0)</f>
        <v>1</v>
      </c>
      <c r="BF14" s="242">
        <v>867900</v>
      </c>
      <c r="BG14" s="242">
        <v>362500</v>
      </c>
      <c r="BH14" s="243">
        <v>3820713.45</v>
      </c>
      <c r="BI14" s="243">
        <v>3785136</v>
      </c>
      <c r="BJ14" s="266">
        <f t="shared" si="31"/>
        <v>-35577.450000000186</v>
      </c>
      <c r="BK14" s="243">
        <v>0</v>
      </c>
      <c r="BL14" s="727">
        <v>1465901.6</v>
      </c>
      <c r="BM14" s="238" t="s">
        <v>25</v>
      </c>
      <c r="BN14" s="528">
        <v>8.5</v>
      </c>
      <c r="BO14" s="263">
        <v>8.52</v>
      </c>
      <c r="BP14" s="256">
        <v>694800</v>
      </c>
      <c r="BQ14" s="349"/>
    </row>
    <row r="15" spans="1:72">
      <c r="A15" s="241">
        <v>13073005</v>
      </c>
      <c r="B15" s="241">
        <v>5351</v>
      </c>
      <c r="C15" s="241" t="s">
        <v>35</v>
      </c>
      <c r="D15" s="242">
        <v>1000</v>
      </c>
      <c r="E15" s="242">
        <v>-12100</v>
      </c>
      <c r="F15" s="242">
        <v>0</v>
      </c>
      <c r="G15" s="242">
        <v>-12100</v>
      </c>
      <c r="H15" s="229">
        <v>0</v>
      </c>
      <c r="I15" s="229">
        <f t="shared" si="13"/>
        <v>-12100</v>
      </c>
      <c r="J15" s="231">
        <f t="shared" si="14"/>
        <v>0</v>
      </c>
      <c r="K15" s="229">
        <f t="shared" si="32"/>
        <v>-12100</v>
      </c>
      <c r="L15" s="230">
        <f t="shared" si="5"/>
        <v>0</v>
      </c>
      <c r="M15" s="229">
        <v>260409</v>
      </c>
      <c r="N15" s="229">
        <v>260409</v>
      </c>
      <c r="O15" s="229">
        <f t="shared" si="6"/>
        <v>248309</v>
      </c>
      <c r="P15" s="231">
        <f t="shared" si="24"/>
        <v>1</v>
      </c>
      <c r="Q15" s="232">
        <v>376209</v>
      </c>
      <c r="R15" s="857">
        <v>-42000</v>
      </c>
      <c r="S15" s="857">
        <v>-42000</v>
      </c>
      <c r="T15" s="257">
        <v>-42000</v>
      </c>
      <c r="U15" s="231">
        <f t="shared" si="7"/>
        <v>0</v>
      </c>
      <c r="V15" s="231">
        <f t="shared" si="25"/>
        <v>0</v>
      </c>
      <c r="W15" s="232">
        <v>-249133</v>
      </c>
      <c r="X15" s="258">
        <v>-249133</v>
      </c>
      <c r="Y15" s="232">
        <f t="shared" si="8"/>
        <v>-291133</v>
      </c>
      <c r="Z15" s="231">
        <f t="shared" si="9"/>
        <v>0</v>
      </c>
      <c r="AA15" s="233">
        <f t="shared" si="26"/>
        <v>-291133</v>
      </c>
      <c r="AB15" s="231">
        <f t="shared" si="27"/>
        <v>0</v>
      </c>
      <c r="AC15" s="232">
        <v>-333933</v>
      </c>
      <c r="AD15" s="857">
        <v>2248019.37</v>
      </c>
      <c r="AE15" s="857">
        <v>2509765.71</v>
      </c>
      <c r="AF15" s="857">
        <v>0</v>
      </c>
      <c r="AG15" s="857">
        <v>786862.79</v>
      </c>
      <c r="AH15" s="243">
        <v>105051</v>
      </c>
      <c r="AI15" s="243">
        <v>0</v>
      </c>
      <c r="AJ15" s="243">
        <v>0</v>
      </c>
      <c r="AK15" s="234">
        <f t="shared" si="10"/>
        <v>105051</v>
      </c>
      <c r="AL15" s="231">
        <f t="shared" si="11"/>
        <v>0</v>
      </c>
      <c r="AM15" s="243">
        <v>0</v>
      </c>
      <c r="AN15" s="234">
        <f t="shared" si="12"/>
        <v>0</v>
      </c>
      <c r="AO15" s="871">
        <v>1</v>
      </c>
      <c r="AP15" s="259">
        <v>0</v>
      </c>
      <c r="AQ15" s="935" t="s">
        <v>650</v>
      </c>
      <c r="AR15" s="244">
        <v>0.8</v>
      </c>
      <c r="AS15" s="244">
        <v>3.9</v>
      </c>
      <c r="AT15" s="244">
        <v>78</v>
      </c>
      <c r="AU15" s="259">
        <v>0</v>
      </c>
      <c r="AV15" s="259">
        <v>0</v>
      </c>
      <c r="AW15" s="732"/>
      <c r="AX15" s="259">
        <v>0</v>
      </c>
      <c r="AY15" s="732"/>
      <c r="AZ15" s="260"/>
      <c r="BA15" s="235">
        <f t="shared" si="28"/>
        <v>1</v>
      </c>
      <c r="BB15" s="260"/>
      <c r="BC15" s="235">
        <f t="shared" si="29"/>
        <v>1</v>
      </c>
      <c r="BD15" s="261"/>
      <c r="BE15" s="235">
        <f t="shared" si="30"/>
        <v>1</v>
      </c>
      <c r="BF15" s="242">
        <v>255100</v>
      </c>
      <c r="BG15" s="242">
        <v>10600</v>
      </c>
      <c r="BH15" s="243">
        <v>416183.89</v>
      </c>
      <c r="BI15" s="243">
        <v>409977</v>
      </c>
      <c r="BJ15" s="266">
        <f t="shared" si="31"/>
        <v>-6206.890000000014</v>
      </c>
      <c r="BK15" s="243">
        <v>604390.42000000004</v>
      </c>
      <c r="BL15" s="726">
        <v>391566.01</v>
      </c>
      <c r="BM15" s="263">
        <v>18.312100000000001</v>
      </c>
      <c r="BN15" s="874">
        <v>0</v>
      </c>
      <c r="BO15" s="263">
        <v>1.1200000000000001</v>
      </c>
      <c r="BP15" s="256">
        <v>14800</v>
      </c>
      <c r="BQ15" s="349"/>
    </row>
    <row r="16" spans="1:72">
      <c r="A16" s="241">
        <v>13073037</v>
      </c>
      <c r="B16" s="241">
        <v>5351</v>
      </c>
      <c r="C16" s="241" t="s">
        <v>36</v>
      </c>
      <c r="D16" s="242">
        <v>759</v>
      </c>
      <c r="E16" s="242">
        <v>44600</v>
      </c>
      <c r="F16" s="242">
        <v>17700</v>
      </c>
      <c r="G16" s="242">
        <v>44600</v>
      </c>
      <c r="H16" s="229">
        <v>17700</v>
      </c>
      <c r="I16" s="229">
        <f t="shared" si="13"/>
        <v>26900</v>
      </c>
      <c r="J16" s="231">
        <f t="shared" si="14"/>
        <v>1</v>
      </c>
      <c r="K16" s="229">
        <f t="shared" si="32"/>
        <v>26900</v>
      </c>
      <c r="L16" s="230">
        <f t="shared" si="5"/>
        <v>1</v>
      </c>
      <c r="M16" s="229">
        <v>499727</v>
      </c>
      <c r="N16" s="229">
        <v>499727</v>
      </c>
      <c r="O16" s="229">
        <f t="shared" si="6"/>
        <v>526627</v>
      </c>
      <c r="P16" s="231">
        <f t="shared" si="24"/>
        <v>1</v>
      </c>
      <c r="Q16" s="232">
        <v>553468</v>
      </c>
      <c r="R16" s="857">
        <v>23200</v>
      </c>
      <c r="S16" s="857">
        <v>23200</v>
      </c>
      <c r="T16" s="257">
        <v>23200</v>
      </c>
      <c r="U16" s="231">
        <f t="shared" si="7"/>
        <v>1</v>
      </c>
      <c r="V16" s="231">
        <f t="shared" si="25"/>
        <v>1</v>
      </c>
      <c r="W16" s="232">
        <v>548968</v>
      </c>
      <c r="X16" s="258">
        <v>548968</v>
      </c>
      <c r="Y16" s="232">
        <f t="shared" si="8"/>
        <v>572168</v>
      </c>
      <c r="Z16" s="231">
        <f t="shared" si="9"/>
        <v>1</v>
      </c>
      <c r="AA16" s="233">
        <f t="shared" si="26"/>
        <v>572168</v>
      </c>
      <c r="AB16" s="231">
        <f t="shared" si="27"/>
        <v>1</v>
      </c>
      <c r="AC16" s="232">
        <v>553468</v>
      </c>
      <c r="AD16" s="857">
        <v>1372493</v>
      </c>
      <c r="AE16" s="857">
        <v>1097672</v>
      </c>
      <c r="AF16" s="857">
        <v>0</v>
      </c>
      <c r="AG16" s="857">
        <v>1651140.6</v>
      </c>
      <c r="AH16" s="243">
        <v>546445</v>
      </c>
      <c r="AI16" s="243">
        <v>0</v>
      </c>
      <c r="AJ16" s="243">
        <v>0</v>
      </c>
      <c r="AK16" s="234">
        <f t="shared" si="10"/>
        <v>546445</v>
      </c>
      <c r="AL16" s="231">
        <f t="shared" si="11"/>
        <v>0</v>
      </c>
      <c r="AM16" s="243">
        <v>143413</v>
      </c>
      <c r="AN16" s="234">
        <f t="shared" si="12"/>
        <v>188.94993412384716</v>
      </c>
      <c r="AO16" s="871">
        <v>0</v>
      </c>
      <c r="AP16" s="259">
        <v>0</v>
      </c>
      <c r="AQ16" s="935" t="s">
        <v>650</v>
      </c>
      <c r="AR16" s="244">
        <v>0.4</v>
      </c>
      <c r="AS16" s="244">
        <v>15.3</v>
      </c>
      <c r="AT16" s="244">
        <v>60.4</v>
      </c>
      <c r="AU16" s="259">
        <v>0</v>
      </c>
      <c r="AV16" s="259">
        <v>0</v>
      </c>
      <c r="AW16" s="732"/>
      <c r="AX16" s="259">
        <v>1</v>
      </c>
      <c r="AY16" s="732"/>
      <c r="AZ16" s="260"/>
      <c r="BA16" s="235">
        <f t="shared" si="28"/>
        <v>1</v>
      </c>
      <c r="BB16" s="260"/>
      <c r="BC16" s="235">
        <f t="shared" si="29"/>
        <v>1</v>
      </c>
      <c r="BD16" s="261"/>
      <c r="BE16" s="235">
        <f t="shared" si="30"/>
        <v>1</v>
      </c>
      <c r="BF16" s="242">
        <v>263100</v>
      </c>
      <c r="BG16" s="242">
        <v>12900</v>
      </c>
      <c r="BH16" s="243">
        <v>486453.1</v>
      </c>
      <c r="BI16" s="243">
        <v>470239</v>
      </c>
      <c r="BJ16" s="266">
        <f t="shared" si="31"/>
        <v>-16214.099999999977</v>
      </c>
      <c r="BK16" s="243">
        <v>286084.68</v>
      </c>
      <c r="BL16" s="726">
        <v>296401.28000000003</v>
      </c>
      <c r="BM16" s="263">
        <v>18.312100000000001</v>
      </c>
      <c r="BN16" s="874">
        <v>0.7</v>
      </c>
      <c r="BO16" s="264">
        <v>0.7</v>
      </c>
      <c r="BP16" s="256">
        <v>6900</v>
      </c>
      <c r="BQ16" s="349"/>
    </row>
    <row r="17" spans="1:69">
      <c r="A17" s="241">
        <v>13073044</v>
      </c>
      <c r="B17" s="241">
        <v>5351</v>
      </c>
      <c r="C17" s="241" t="s">
        <v>37</v>
      </c>
      <c r="D17" s="242">
        <v>692</v>
      </c>
      <c r="E17" s="242">
        <v>-127400</v>
      </c>
      <c r="F17" s="242">
        <v>0</v>
      </c>
      <c r="G17" s="242">
        <v>-160100</v>
      </c>
      <c r="H17" s="229">
        <v>0</v>
      </c>
      <c r="I17" s="229">
        <f t="shared" si="13"/>
        <v>-127400</v>
      </c>
      <c r="J17" s="231">
        <f t="shared" si="14"/>
        <v>0</v>
      </c>
      <c r="K17" s="229">
        <f t="shared" si="32"/>
        <v>-160100</v>
      </c>
      <c r="L17" s="230">
        <f t="shared" si="5"/>
        <v>0</v>
      </c>
      <c r="M17" s="229">
        <v>634416</v>
      </c>
      <c r="N17" s="229">
        <v>634416</v>
      </c>
      <c r="O17" s="229">
        <f t="shared" si="6"/>
        <v>507016</v>
      </c>
      <c r="P17" s="231">
        <f t="shared" si="24"/>
        <v>1</v>
      </c>
      <c r="Q17" s="232">
        <v>31516.74</v>
      </c>
      <c r="R17" s="857">
        <v>-190500</v>
      </c>
      <c r="S17" s="857">
        <v>-190500</v>
      </c>
      <c r="T17" s="257">
        <v>-223200</v>
      </c>
      <c r="U17" s="231">
        <f t="shared" si="7"/>
        <v>0</v>
      </c>
      <c r="V17" s="231">
        <f t="shared" si="25"/>
        <v>0</v>
      </c>
      <c r="W17" s="232">
        <v>496630</v>
      </c>
      <c r="X17" s="258">
        <v>512401</v>
      </c>
      <c r="Y17" s="232">
        <f t="shared" si="8"/>
        <v>306130</v>
      </c>
      <c r="Z17" s="231">
        <f t="shared" si="9"/>
        <v>1</v>
      </c>
      <c r="AA17" s="233">
        <f t="shared" si="26"/>
        <v>289201</v>
      </c>
      <c r="AB17" s="231">
        <f t="shared" si="27"/>
        <v>1</v>
      </c>
      <c r="AC17" s="232">
        <v>-405169</v>
      </c>
      <c r="AD17" s="857">
        <v>2511533.7400000002</v>
      </c>
      <c r="AE17" s="857">
        <v>2511533.7400000002</v>
      </c>
      <c r="AF17" s="857">
        <v>0</v>
      </c>
      <c r="AG17" s="857">
        <v>2416433.7400000002</v>
      </c>
      <c r="AH17" s="243">
        <v>422729</v>
      </c>
      <c r="AI17" s="243">
        <v>0</v>
      </c>
      <c r="AJ17" s="243">
        <v>0</v>
      </c>
      <c r="AK17" s="234">
        <f t="shared" si="10"/>
        <v>422729</v>
      </c>
      <c r="AL17" s="231">
        <f t="shared" si="11"/>
        <v>0</v>
      </c>
      <c r="AM17" s="243">
        <v>0</v>
      </c>
      <c r="AN17" s="234">
        <f t="shared" si="12"/>
        <v>0</v>
      </c>
      <c r="AO17" s="871">
        <v>1</v>
      </c>
      <c r="AP17" s="259">
        <v>0</v>
      </c>
      <c r="AQ17" s="935" t="s">
        <v>651</v>
      </c>
      <c r="AR17" s="244"/>
      <c r="AS17" s="244"/>
      <c r="AT17" s="244">
        <v>45.3</v>
      </c>
      <c r="AU17" s="259">
        <v>0</v>
      </c>
      <c r="AV17" s="259">
        <v>0</v>
      </c>
      <c r="AW17" s="732"/>
      <c r="AX17" s="259">
        <v>0</v>
      </c>
      <c r="AY17" s="732"/>
      <c r="AZ17" s="260"/>
      <c r="BA17" s="235">
        <f t="shared" si="28"/>
        <v>1</v>
      </c>
      <c r="BB17" s="260"/>
      <c r="BC17" s="235">
        <f t="shared" si="29"/>
        <v>1</v>
      </c>
      <c r="BD17" s="261"/>
      <c r="BE17" s="235">
        <f t="shared" si="30"/>
        <v>1</v>
      </c>
      <c r="BF17" s="242">
        <v>265100</v>
      </c>
      <c r="BG17" s="242">
        <v>19600</v>
      </c>
      <c r="BH17" s="243">
        <v>693557.53</v>
      </c>
      <c r="BI17" s="243">
        <v>666434</v>
      </c>
      <c r="BJ17" s="266">
        <f t="shared" si="31"/>
        <v>-27123.530000000028</v>
      </c>
      <c r="BK17" s="243">
        <v>42029.83</v>
      </c>
      <c r="BL17" s="726">
        <v>282224.43</v>
      </c>
      <c r="BM17" s="263">
        <v>18.312100000000001</v>
      </c>
      <c r="BN17" s="874">
        <v>0.9</v>
      </c>
      <c r="BO17" s="264">
        <v>1.32</v>
      </c>
      <c r="BP17" s="256">
        <v>9700</v>
      </c>
      <c r="BQ17" s="349"/>
    </row>
    <row r="18" spans="1:69">
      <c r="A18" s="241">
        <v>13073046</v>
      </c>
      <c r="B18" s="241">
        <v>5351</v>
      </c>
      <c r="C18" s="241" t="s">
        <v>38</v>
      </c>
      <c r="D18" s="242">
        <v>1894</v>
      </c>
      <c r="E18" s="242">
        <v>385900</v>
      </c>
      <c r="F18" s="242">
        <v>103600</v>
      </c>
      <c r="G18" s="242">
        <v>385900</v>
      </c>
      <c r="H18" s="229">
        <v>103600</v>
      </c>
      <c r="I18" s="229">
        <f t="shared" si="13"/>
        <v>282300</v>
      </c>
      <c r="J18" s="231">
        <f t="shared" si="14"/>
        <v>1</v>
      </c>
      <c r="K18" s="229">
        <f t="shared" si="32"/>
        <v>282300</v>
      </c>
      <c r="L18" s="230">
        <f t="shared" si="5"/>
        <v>1</v>
      </c>
      <c r="M18" s="229">
        <v>958507</v>
      </c>
      <c r="N18" s="229">
        <v>958507</v>
      </c>
      <c r="O18" s="229">
        <f t="shared" si="6"/>
        <v>1240807</v>
      </c>
      <c r="P18" s="231">
        <f t="shared" si="24"/>
        <v>1</v>
      </c>
      <c r="Q18" s="232">
        <v>2088807</v>
      </c>
      <c r="R18" s="857">
        <v>164400</v>
      </c>
      <c r="S18" s="857">
        <v>164400</v>
      </c>
      <c r="T18" s="257">
        <v>164400</v>
      </c>
      <c r="U18" s="231">
        <f t="shared" si="7"/>
        <v>1</v>
      </c>
      <c r="V18" s="231">
        <f t="shared" si="25"/>
        <v>1</v>
      </c>
      <c r="W18" s="232">
        <v>3139386</v>
      </c>
      <c r="X18" s="258">
        <v>3139386</v>
      </c>
      <c r="Y18" s="232">
        <f t="shared" si="8"/>
        <v>3303786</v>
      </c>
      <c r="Z18" s="231">
        <f t="shared" si="9"/>
        <v>1</v>
      </c>
      <c r="AA18" s="233">
        <f t="shared" si="26"/>
        <v>3303786</v>
      </c>
      <c r="AB18" s="231">
        <f t="shared" si="27"/>
        <v>1</v>
      </c>
      <c r="AC18" s="232">
        <v>2740986</v>
      </c>
      <c r="AD18" s="857">
        <v>5592023</v>
      </c>
      <c r="AE18" s="857">
        <v>4358988</v>
      </c>
      <c r="AF18" s="857">
        <v>0</v>
      </c>
      <c r="AG18" s="867">
        <v>7662774</v>
      </c>
      <c r="AH18" s="243">
        <v>1131813</v>
      </c>
      <c r="AI18" s="243">
        <v>0</v>
      </c>
      <c r="AJ18" s="243">
        <v>0</v>
      </c>
      <c r="AK18" s="234">
        <f t="shared" si="10"/>
        <v>1131813</v>
      </c>
      <c r="AL18" s="231">
        <f t="shared" si="11"/>
        <v>0</v>
      </c>
      <c r="AM18" s="243">
        <v>190523</v>
      </c>
      <c r="AN18" s="234">
        <f t="shared" si="12"/>
        <v>100.59292502639916</v>
      </c>
      <c r="AO18" s="871">
        <v>0</v>
      </c>
      <c r="AP18" s="259">
        <v>0</v>
      </c>
      <c r="AQ18" s="935" t="s">
        <v>650</v>
      </c>
      <c r="AR18" s="244">
        <v>2.8</v>
      </c>
      <c r="AS18" s="244">
        <v>36.200000000000003</v>
      </c>
      <c r="AT18" s="244">
        <v>48.6</v>
      </c>
      <c r="AU18" s="259">
        <v>0</v>
      </c>
      <c r="AV18" s="259">
        <v>0</v>
      </c>
      <c r="AW18" s="732"/>
      <c r="AX18" s="259">
        <v>0</v>
      </c>
      <c r="AY18" s="732"/>
      <c r="AZ18" s="260"/>
      <c r="BA18" s="235">
        <f t="shared" si="28"/>
        <v>1</v>
      </c>
      <c r="BB18" s="260"/>
      <c r="BC18" s="235">
        <f t="shared" si="29"/>
        <v>1</v>
      </c>
      <c r="BD18" s="261"/>
      <c r="BE18" s="235">
        <f t="shared" si="30"/>
        <v>1</v>
      </c>
      <c r="BF18" s="242">
        <v>803200</v>
      </c>
      <c r="BG18" s="242">
        <v>54200</v>
      </c>
      <c r="BH18" s="243">
        <v>2018860</v>
      </c>
      <c r="BI18" s="243">
        <v>1958205</v>
      </c>
      <c r="BJ18" s="266">
        <f t="shared" si="31"/>
        <v>-60655</v>
      </c>
      <c r="BK18" s="243">
        <v>61362.73</v>
      </c>
      <c r="BL18" s="726">
        <v>798123.67</v>
      </c>
      <c r="BM18" s="263">
        <v>18.312100000000001</v>
      </c>
      <c r="BN18" s="874">
        <v>0.5</v>
      </c>
      <c r="BO18" s="264">
        <v>0.56999999999999995</v>
      </c>
      <c r="BP18" s="256">
        <v>15400</v>
      </c>
      <c r="BQ18" s="349"/>
    </row>
    <row r="19" spans="1:69">
      <c r="A19" s="241">
        <v>13073066</v>
      </c>
      <c r="B19" s="241">
        <v>5351</v>
      </c>
      <c r="C19" s="241" t="s">
        <v>39</v>
      </c>
      <c r="D19" s="242">
        <v>1016</v>
      </c>
      <c r="E19" s="242">
        <v>-366200</v>
      </c>
      <c r="F19" s="242">
        <v>0</v>
      </c>
      <c r="G19" s="242">
        <v>-366200</v>
      </c>
      <c r="H19" s="229">
        <v>0</v>
      </c>
      <c r="I19" s="229">
        <f t="shared" si="13"/>
        <v>-366200</v>
      </c>
      <c r="J19" s="231">
        <f t="shared" si="14"/>
        <v>0</v>
      </c>
      <c r="K19" s="229">
        <f t="shared" si="32"/>
        <v>-366200</v>
      </c>
      <c r="L19" s="230">
        <f t="shared" si="5"/>
        <v>0</v>
      </c>
      <c r="M19" s="229">
        <v>562066</v>
      </c>
      <c r="N19" s="229">
        <v>562066</v>
      </c>
      <c r="O19" s="229">
        <f t="shared" si="6"/>
        <v>195866</v>
      </c>
      <c r="P19" s="231">
        <f t="shared" si="24"/>
        <v>1</v>
      </c>
      <c r="Q19" s="232">
        <v>-945233</v>
      </c>
      <c r="R19" s="857">
        <v>-284200</v>
      </c>
      <c r="S19" s="857">
        <v>-284200</v>
      </c>
      <c r="T19" s="257">
        <v>-284200</v>
      </c>
      <c r="U19" s="231">
        <f t="shared" si="7"/>
        <v>0</v>
      </c>
      <c r="V19" s="231">
        <f t="shared" si="25"/>
        <v>0</v>
      </c>
      <c r="W19" s="232">
        <v>548971</v>
      </c>
      <c r="X19" s="258">
        <v>548971</v>
      </c>
      <c r="Y19" s="232">
        <f t="shared" si="8"/>
        <v>264771</v>
      </c>
      <c r="Z19" s="231">
        <f t="shared" si="9"/>
        <v>1</v>
      </c>
      <c r="AA19" s="233">
        <f t="shared" si="26"/>
        <v>264771</v>
      </c>
      <c r="AB19" s="231">
        <f t="shared" si="27"/>
        <v>1</v>
      </c>
      <c r="AC19" s="232">
        <v>-427000</v>
      </c>
      <c r="AD19" s="857">
        <v>1667608</v>
      </c>
      <c r="AE19" s="857">
        <v>1595516</v>
      </c>
      <c r="AF19" s="857">
        <v>0</v>
      </c>
      <c r="AG19" s="857">
        <v>554787.51</v>
      </c>
      <c r="AH19" s="243">
        <v>65510</v>
      </c>
      <c r="AI19" s="243">
        <v>0</v>
      </c>
      <c r="AJ19" s="243">
        <v>0</v>
      </c>
      <c r="AK19" s="234">
        <f t="shared" si="10"/>
        <v>65510</v>
      </c>
      <c r="AL19" s="231">
        <f t="shared" si="11"/>
        <v>0</v>
      </c>
      <c r="AM19" s="243">
        <v>0</v>
      </c>
      <c r="AN19" s="234">
        <f t="shared" si="12"/>
        <v>0</v>
      </c>
      <c r="AO19" s="871">
        <v>0</v>
      </c>
      <c r="AP19" s="259">
        <v>0</v>
      </c>
      <c r="AQ19" s="935" t="s">
        <v>650</v>
      </c>
      <c r="AR19" s="244"/>
      <c r="AS19" s="244"/>
      <c r="AT19" s="244">
        <v>52.5</v>
      </c>
      <c r="AU19" s="259">
        <v>0</v>
      </c>
      <c r="AV19" s="259">
        <v>0</v>
      </c>
      <c r="AW19" s="732"/>
      <c r="AX19" s="259">
        <v>0</v>
      </c>
      <c r="AY19" s="732"/>
      <c r="AZ19" s="260"/>
      <c r="BA19" s="235">
        <f t="shared" si="28"/>
        <v>1</v>
      </c>
      <c r="BB19" s="260"/>
      <c r="BC19" s="235">
        <f t="shared" si="29"/>
        <v>1</v>
      </c>
      <c r="BD19" s="261"/>
      <c r="BE19" s="235">
        <f t="shared" si="30"/>
        <v>1</v>
      </c>
      <c r="BF19" s="242">
        <v>389300</v>
      </c>
      <c r="BG19" s="242">
        <v>14900</v>
      </c>
      <c r="BH19" s="243">
        <v>1017149.2</v>
      </c>
      <c r="BI19" s="243">
        <v>1008341</v>
      </c>
      <c r="BJ19" s="266">
        <f t="shared" si="31"/>
        <v>-8808.1999999999534</v>
      </c>
      <c r="BK19" s="243">
        <v>122207.8</v>
      </c>
      <c r="BL19" s="726">
        <v>437139.62</v>
      </c>
      <c r="BM19" s="263">
        <v>18.312100000000001</v>
      </c>
      <c r="BN19" s="874">
        <v>0.1</v>
      </c>
      <c r="BO19" s="264">
        <v>0.12</v>
      </c>
      <c r="BP19" s="256">
        <v>2000</v>
      </c>
      <c r="BQ19" s="349"/>
    </row>
    <row r="20" spans="1:69">
      <c r="A20" s="241">
        <v>13073068</v>
      </c>
      <c r="B20" s="241">
        <v>5351</v>
      </c>
      <c r="C20" s="241" t="s">
        <v>40</v>
      </c>
      <c r="D20" s="242">
        <v>2166</v>
      </c>
      <c r="E20" s="242">
        <v>51700</v>
      </c>
      <c r="F20" s="242">
        <v>83600</v>
      </c>
      <c r="G20" s="242">
        <v>51700</v>
      </c>
      <c r="H20" s="229">
        <v>83600</v>
      </c>
      <c r="I20" s="229">
        <f t="shared" si="13"/>
        <v>-31900</v>
      </c>
      <c r="J20" s="231">
        <f t="shared" si="14"/>
        <v>0</v>
      </c>
      <c r="K20" s="229">
        <f t="shared" si="32"/>
        <v>-31900</v>
      </c>
      <c r="L20" s="230">
        <f t="shared" si="5"/>
        <v>0</v>
      </c>
      <c r="M20" s="229">
        <v>1258546</v>
      </c>
      <c r="N20" s="229">
        <v>1258546</v>
      </c>
      <c r="O20" s="229">
        <f t="shared" si="6"/>
        <v>1226646</v>
      </c>
      <c r="P20" s="231">
        <f t="shared" si="24"/>
        <v>1</v>
      </c>
      <c r="Q20" s="232">
        <v>1661046</v>
      </c>
      <c r="R20" s="857">
        <v>-68400</v>
      </c>
      <c r="S20" s="857">
        <v>-68400</v>
      </c>
      <c r="T20" s="257">
        <v>-68400</v>
      </c>
      <c r="U20" s="231">
        <f t="shared" si="7"/>
        <v>0</v>
      </c>
      <c r="V20" s="231">
        <f t="shared" si="25"/>
        <v>0</v>
      </c>
      <c r="W20" s="232">
        <v>1057905</v>
      </c>
      <c r="X20" s="258">
        <v>1057905</v>
      </c>
      <c r="Y20" s="232">
        <f t="shared" si="8"/>
        <v>989505</v>
      </c>
      <c r="Z20" s="231">
        <f t="shared" si="9"/>
        <v>1</v>
      </c>
      <c r="AA20" s="233">
        <f t="shared" si="26"/>
        <v>989505</v>
      </c>
      <c r="AB20" s="231">
        <f t="shared" si="27"/>
        <v>1</v>
      </c>
      <c r="AC20" s="232">
        <v>1344605</v>
      </c>
      <c r="AD20" s="857">
        <v>2773015</v>
      </c>
      <c r="AE20" s="857">
        <v>2405901</v>
      </c>
      <c r="AF20" s="857">
        <v>0</v>
      </c>
      <c r="AG20" s="857">
        <v>3750507.14</v>
      </c>
      <c r="AH20" s="243">
        <v>336578</v>
      </c>
      <c r="AI20" s="243">
        <v>0</v>
      </c>
      <c r="AJ20" s="243">
        <v>0</v>
      </c>
      <c r="AK20" s="234">
        <f t="shared" si="10"/>
        <v>336578</v>
      </c>
      <c r="AL20" s="231">
        <f t="shared" si="11"/>
        <v>0</v>
      </c>
      <c r="AM20" s="243">
        <v>688344</v>
      </c>
      <c r="AN20" s="234">
        <f t="shared" si="12"/>
        <v>317.7950138504155</v>
      </c>
      <c r="AO20" s="871">
        <v>0</v>
      </c>
      <c r="AP20" s="259">
        <v>0</v>
      </c>
      <c r="AQ20" s="935" t="s">
        <v>650</v>
      </c>
      <c r="AR20" s="244">
        <v>1.9</v>
      </c>
      <c r="AS20" s="244">
        <v>12.1</v>
      </c>
      <c r="AT20" s="244">
        <v>50.8</v>
      </c>
      <c r="AU20" s="259">
        <v>0</v>
      </c>
      <c r="AV20" s="259">
        <v>0</v>
      </c>
      <c r="AW20" s="732"/>
      <c r="AX20" s="259">
        <v>1</v>
      </c>
      <c r="AY20" s="732"/>
      <c r="AZ20" s="260"/>
      <c r="BA20" s="235">
        <f t="shared" si="28"/>
        <v>1</v>
      </c>
      <c r="BB20" s="260"/>
      <c r="BC20" s="235">
        <f t="shared" si="29"/>
        <v>1</v>
      </c>
      <c r="BD20" s="261"/>
      <c r="BE20" s="235">
        <f t="shared" si="30"/>
        <v>1</v>
      </c>
      <c r="BF20" s="242">
        <v>686800</v>
      </c>
      <c r="BG20" s="242">
        <v>54900</v>
      </c>
      <c r="BH20" s="243">
        <v>1240568.73</v>
      </c>
      <c r="BI20" s="243">
        <v>1228191</v>
      </c>
      <c r="BJ20" s="266">
        <f t="shared" si="31"/>
        <v>-12377.729999999981</v>
      </c>
      <c r="BK20" s="243">
        <v>974184.05</v>
      </c>
      <c r="BL20" s="726">
        <v>849739.11</v>
      </c>
      <c r="BM20" s="263">
        <v>18.312100000000001</v>
      </c>
      <c r="BN20" s="874">
        <v>0.4</v>
      </c>
      <c r="BO20" s="264">
        <v>0.4</v>
      </c>
      <c r="BP20" s="256">
        <v>11000</v>
      </c>
      <c r="BQ20" s="349"/>
    </row>
    <row r="21" spans="1:69">
      <c r="A21" s="241">
        <v>13073009</v>
      </c>
      <c r="B21" s="241">
        <v>5352</v>
      </c>
      <c r="C21" s="241" t="s">
        <v>41</v>
      </c>
      <c r="D21" s="271">
        <v>8609</v>
      </c>
      <c r="E21" s="271">
        <v>-332930</v>
      </c>
      <c r="F21" s="271">
        <v>589560</v>
      </c>
      <c r="G21" s="271">
        <v>-317230</v>
      </c>
      <c r="H21" s="229">
        <v>-589560</v>
      </c>
      <c r="I21" s="229">
        <f t="shared" si="13"/>
        <v>-922490</v>
      </c>
      <c r="J21" s="231">
        <f t="shared" si="14"/>
        <v>0</v>
      </c>
      <c r="K21" s="229">
        <f t="shared" si="32"/>
        <v>272330</v>
      </c>
      <c r="L21" s="230">
        <f t="shared" si="5"/>
        <v>1</v>
      </c>
      <c r="M21" s="229">
        <v>984110</v>
      </c>
      <c r="N21" s="257">
        <v>984110</v>
      </c>
      <c r="O21" s="229">
        <f t="shared" si="6"/>
        <v>61620</v>
      </c>
      <c r="P21" s="231">
        <f t="shared" si="24"/>
        <v>1</v>
      </c>
      <c r="Q21" s="232">
        <v>-2137690</v>
      </c>
      <c r="R21" s="857">
        <v>-149110</v>
      </c>
      <c r="S21" s="857">
        <v>-149110</v>
      </c>
      <c r="T21" s="242">
        <v>-133410</v>
      </c>
      <c r="U21" s="231">
        <f t="shared" si="7"/>
        <v>0</v>
      </c>
      <c r="V21" s="259">
        <v>0</v>
      </c>
      <c r="W21" s="242">
        <v>9855420</v>
      </c>
      <c r="X21" s="242">
        <v>9855420</v>
      </c>
      <c r="Y21" s="232">
        <f t="shared" si="8"/>
        <v>9706310</v>
      </c>
      <c r="Z21" s="231">
        <f t="shared" si="9"/>
        <v>1</v>
      </c>
      <c r="AA21" s="244">
        <v>0</v>
      </c>
      <c r="AB21" s="231">
        <f t="shared" si="27"/>
        <v>1</v>
      </c>
      <c r="AC21" s="232">
        <v>7875650</v>
      </c>
      <c r="AD21" s="857">
        <v>35749808</v>
      </c>
      <c r="AE21" s="857">
        <v>26025818</v>
      </c>
      <c r="AF21" s="857">
        <v>0</v>
      </c>
      <c r="AG21" s="857">
        <v>33859898</v>
      </c>
      <c r="AH21" s="904">
        <v>0</v>
      </c>
      <c r="AI21" s="273">
        <v>2268070</v>
      </c>
      <c r="AJ21" s="273">
        <v>1907679</v>
      </c>
      <c r="AK21" s="234">
        <f t="shared" si="10"/>
        <v>-1907679</v>
      </c>
      <c r="AL21" s="231">
        <f t="shared" si="11"/>
        <v>0</v>
      </c>
      <c r="AM21" s="270">
        <v>5001037</v>
      </c>
      <c r="AN21" s="234">
        <f t="shared" si="12"/>
        <v>580.90800325241025</v>
      </c>
      <c r="AO21" s="871">
        <v>1</v>
      </c>
      <c r="AP21" s="259">
        <v>0</v>
      </c>
      <c r="AQ21" s="935" t="s">
        <v>652</v>
      </c>
      <c r="AR21" s="244">
        <v>1</v>
      </c>
      <c r="AS21" s="244">
        <v>11.8</v>
      </c>
      <c r="AT21" s="244">
        <v>45.5</v>
      </c>
      <c r="AU21" s="259">
        <v>0</v>
      </c>
      <c r="AV21" s="259">
        <v>0</v>
      </c>
      <c r="AW21" s="732"/>
      <c r="AX21" s="259">
        <v>0</v>
      </c>
      <c r="AY21" s="732"/>
      <c r="AZ21" s="260"/>
      <c r="BA21" s="235">
        <f t="shared" si="28"/>
        <v>1</v>
      </c>
      <c r="BB21" s="260"/>
      <c r="BC21" s="235">
        <f t="shared" si="29"/>
        <v>1</v>
      </c>
      <c r="BD21" s="261"/>
      <c r="BE21" s="235">
        <f t="shared" si="30"/>
        <v>1</v>
      </c>
      <c r="BF21" s="271">
        <v>1654400</v>
      </c>
      <c r="BG21" s="271">
        <v>398670</v>
      </c>
      <c r="BH21" s="262">
        <v>4767637.3600000003</v>
      </c>
      <c r="BI21" s="262">
        <v>4438645</v>
      </c>
      <c r="BJ21" s="266">
        <f>BI21-BH21</f>
        <v>-328992.36000000034</v>
      </c>
      <c r="BK21" s="273">
        <v>4118354.47</v>
      </c>
      <c r="BL21" s="728">
        <v>3409308.18</v>
      </c>
      <c r="BM21" s="263">
        <v>17.198699999999999</v>
      </c>
      <c r="BN21" s="874">
        <v>7.3</v>
      </c>
      <c r="BO21" s="274">
        <v>7.3</v>
      </c>
      <c r="BP21" s="270">
        <v>1486180</v>
      </c>
      <c r="BQ21" s="349"/>
    </row>
    <row r="22" spans="1:69">
      <c r="A22" s="241">
        <v>13073018</v>
      </c>
      <c r="B22" s="241">
        <v>5352</v>
      </c>
      <c r="C22" s="241" t="s">
        <v>42</v>
      </c>
      <c r="D22" s="271">
        <v>451</v>
      </c>
      <c r="E22" s="271">
        <v>4680</v>
      </c>
      <c r="F22" s="271">
        <v>25250</v>
      </c>
      <c r="G22" s="271">
        <v>4680</v>
      </c>
      <c r="H22" s="229">
        <v>25250</v>
      </c>
      <c r="I22" s="229">
        <f t="shared" si="13"/>
        <v>-20570</v>
      </c>
      <c r="J22" s="231">
        <f t="shared" si="14"/>
        <v>0</v>
      </c>
      <c r="K22" s="229">
        <f t="shared" si="32"/>
        <v>-20570</v>
      </c>
      <c r="L22" s="230">
        <f t="shared" ref="L22:L47" si="33">IF(K22&lt;0,0,1)</f>
        <v>0</v>
      </c>
      <c r="M22" s="229">
        <v>-24838</v>
      </c>
      <c r="N22" s="229">
        <v>-24838</v>
      </c>
      <c r="O22" s="229">
        <f t="shared" si="6"/>
        <v>-45408</v>
      </c>
      <c r="P22" s="231">
        <f t="shared" ref="P22:P47" si="34">IF(O22&lt;0,0,1)</f>
        <v>0</v>
      </c>
      <c r="Q22" s="232">
        <v>-131258</v>
      </c>
      <c r="R22" s="857">
        <v>-26820</v>
      </c>
      <c r="S22" s="857">
        <v>-26820</v>
      </c>
      <c r="T22" s="257">
        <v>-26820</v>
      </c>
      <c r="U22" s="231">
        <f t="shared" si="7"/>
        <v>0</v>
      </c>
      <c r="V22" s="231">
        <f t="shared" ref="V22:V47" si="35">IF(T22&lt;0,0,1)</f>
        <v>0</v>
      </c>
      <c r="W22" s="232">
        <v>-104257</v>
      </c>
      <c r="X22" s="258">
        <v>-104257</v>
      </c>
      <c r="Y22" s="232">
        <f t="shared" si="8"/>
        <v>-131077</v>
      </c>
      <c r="Z22" s="231">
        <f t="shared" si="9"/>
        <v>0</v>
      </c>
      <c r="AA22" s="233">
        <f t="shared" ref="AA22:AA47" si="36">SUM(T22+X22)</f>
        <v>-131077</v>
      </c>
      <c r="AB22" s="231">
        <f t="shared" ref="AB22:AB47" si="37">IF(AA22&lt;0,0,1)</f>
        <v>0</v>
      </c>
      <c r="AC22" s="232">
        <v>-216117</v>
      </c>
      <c r="AD22" s="857">
        <v>912213</v>
      </c>
      <c r="AE22" s="857">
        <v>1043290</v>
      </c>
      <c r="AF22" s="857">
        <v>0</v>
      </c>
      <c r="AG22" s="857">
        <v>827173</v>
      </c>
      <c r="AH22" s="275">
        <v>37456</v>
      </c>
      <c r="AI22" s="275">
        <v>0</v>
      </c>
      <c r="AJ22" s="275">
        <v>0</v>
      </c>
      <c r="AK22" s="234">
        <f t="shared" si="10"/>
        <v>37456</v>
      </c>
      <c r="AL22" s="231">
        <f t="shared" si="11"/>
        <v>0</v>
      </c>
      <c r="AM22" s="243">
        <v>523330</v>
      </c>
      <c r="AN22" s="234">
        <f t="shared" si="12"/>
        <v>1160.3769401330378</v>
      </c>
      <c r="AO22" s="871">
        <v>1</v>
      </c>
      <c r="AP22" s="259">
        <v>1</v>
      </c>
      <c r="AQ22" s="935" t="s">
        <v>651</v>
      </c>
      <c r="AR22" s="244">
        <v>1</v>
      </c>
      <c r="AS22" s="244">
        <v>4.8</v>
      </c>
      <c r="AT22" s="244">
        <v>78</v>
      </c>
      <c r="AU22" s="259">
        <v>0</v>
      </c>
      <c r="AV22" s="259">
        <v>0</v>
      </c>
      <c r="AW22" s="732"/>
      <c r="AX22" s="259">
        <v>0</v>
      </c>
      <c r="AY22" s="732"/>
      <c r="AZ22" s="260"/>
      <c r="BA22" s="235">
        <f t="shared" si="28"/>
        <v>1</v>
      </c>
      <c r="BB22" s="260"/>
      <c r="BC22" s="235">
        <f t="shared" si="29"/>
        <v>1</v>
      </c>
      <c r="BD22" s="261"/>
      <c r="BE22" s="235">
        <f t="shared" si="30"/>
        <v>1</v>
      </c>
      <c r="BF22" s="271">
        <v>95950</v>
      </c>
      <c r="BG22" s="271">
        <v>8070</v>
      </c>
      <c r="BH22" s="273">
        <v>195607.91</v>
      </c>
      <c r="BI22" s="273">
        <v>181505</v>
      </c>
      <c r="BJ22" s="266">
        <f t="shared" ref="BJ22:BJ41" si="38">BI22-BH22</f>
        <v>-14102.910000000003</v>
      </c>
      <c r="BK22" s="273">
        <v>278555.78999999998</v>
      </c>
      <c r="BL22" s="728">
        <v>181923.43</v>
      </c>
      <c r="BM22" s="263">
        <v>17.198699999999999</v>
      </c>
      <c r="BN22" s="874">
        <v>1.7</v>
      </c>
      <c r="BO22" s="263">
        <v>1.63</v>
      </c>
      <c r="BP22" s="256">
        <v>15060</v>
      </c>
      <c r="BQ22" s="349"/>
    </row>
    <row r="23" spans="1:69">
      <c r="A23" s="241">
        <v>13073025</v>
      </c>
      <c r="B23" s="241">
        <v>5352</v>
      </c>
      <c r="C23" s="241" t="s">
        <v>43</v>
      </c>
      <c r="D23" s="271">
        <v>819</v>
      </c>
      <c r="E23" s="271">
        <v>-430460</v>
      </c>
      <c r="F23" s="271">
        <v>78000</v>
      </c>
      <c r="G23" s="271">
        <v>-430460</v>
      </c>
      <c r="H23" s="229">
        <v>78000</v>
      </c>
      <c r="I23" s="229">
        <f t="shared" si="13"/>
        <v>-508460</v>
      </c>
      <c r="J23" s="231">
        <f t="shared" si="14"/>
        <v>0</v>
      </c>
      <c r="K23" s="229">
        <f t="shared" si="32"/>
        <v>-508460</v>
      </c>
      <c r="L23" s="230">
        <f t="shared" si="33"/>
        <v>0</v>
      </c>
      <c r="M23" s="229">
        <v>1149226</v>
      </c>
      <c r="N23" s="229">
        <v>799633</v>
      </c>
      <c r="O23" s="229">
        <f t="shared" si="6"/>
        <v>640766</v>
      </c>
      <c r="P23" s="231">
        <f t="shared" si="34"/>
        <v>1</v>
      </c>
      <c r="Q23" s="232">
        <v>599866</v>
      </c>
      <c r="R23" s="857">
        <v>-31410</v>
      </c>
      <c r="S23" s="857">
        <v>-31410</v>
      </c>
      <c r="T23" s="257">
        <v>-35510</v>
      </c>
      <c r="U23" s="231">
        <f t="shared" si="7"/>
        <v>0</v>
      </c>
      <c r="V23" s="231">
        <f t="shared" si="35"/>
        <v>0</v>
      </c>
      <c r="W23" s="232">
        <v>294232</v>
      </c>
      <c r="X23" s="258">
        <v>200150</v>
      </c>
      <c r="Y23" s="232">
        <f t="shared" si="8"/>
        <v>262822</v>
      </c>
      <c r="Z23" s="231">
        <f t="shared" si="9"/>
        <v>1</v>
      </c>
      <c r="AA23" s="233">
        <f t="shared" si="36"/>
        <v>164640</v>
      </c>
      <c r="AB23" s="231">
        <f t="shared" si="37"/>
        <v>1</v>
      </c>
      <c r="AC23" s="232">
        <v>684192</v>
      </c>
      <c r="AD23" s="857">
        <v>2528097</v>
      </c>
      <c r="AE23" s="857">
        <v>2233864.5099999998</v>
      </c>
      <c r="AF23" s="857">
        <v>0</v>
      </c>
      <c r="AG23" s="857">
        <v>2728816.51</v>
      </c>
      <c r="AH23" s="275">
        <v>0</v>
      </c>
      <c r="AI23" s="275">
        <v>0</v>
      </c>
      <c r="AJ23" s="275">
        <v>170955</v>
      </c>
      <c r="AK23" s="234">
        <f t="shared" si="10"/>
        <v>-170955</v>
      </c>
      <c r="AL23" s="231">
        <f t="shared" si="11"/>
        <v>0</v>
      </c>
      <c r="AM23" s="243">
        <v>898961</v>
      </c>
      <c r="AN23" s="234">
        <f t="shared" si="12"/>
        <v>1097.6324786324785</v>
      </c>
      <c r="AO23" s="871">
        <v>1</v>
      </c>
      <c r="AP23" s="259">
        <v>0</v>
      </c>
      <c r="AQ23" s="935" t="s">
        <v>653</v>
      </c>
      <c r="AR23" s="244">
        <v>0.8</v>
      </c>
      <c r="AS23" s="244">
        <v>8.6999999999999993</v>
      </c>
      <c r="AT23" s="244">
        <v>66.900000000000006</v>
      </c>
      <c r="AU23" s="259">
        <v>0</v>
      </c>
      <c r="AV23" s="259">
        <v>0</v>
      </c>
      <c r="AW23" s="732"/>
      <c r="AX23" s="259">
        <v>0</v>
      </c>
      <c r="AY23" s="732"/>
      <c r="AZ23" s="260"/>
      <c r="BA23" s="235">
        <f t="shared" si="28"/>
        <v>1</v>
      </c>
      <c r="BB23" s="260"/>
      <c r="BC23" s="235">
        <f t="shared" si="29"/>
        <v>1</v>
      </c>
      <c r="BD23" s="261"/>
      <c r="BE23" s="235">
        <f t="shared" si="30"/>
        <v>1</v>
      </c>
      <c r="BF23" s="271">
        <v>199780</v>
      </c>
      <c r="BG23" s="271">
        <v>25610</v>
      </c>
      <c r="BH23" s="273">
        <v>409879.01</v>
      </c>
      <c r="BI23" s="273">
        <v>396207</v>
      </c>
      <c r="BJ23" s="266">
        <f t="shared" si="38"/>
        <v>-13672.010000000009</v>
      </c>
      <c r="BK23" s="273">
        <v>422012.56</v>
      </c>
      <c r="BL23" s="728">
        <v>319173.68</v>
      </c>
      <c r="BM23" s="263">
        <v>17.198699999999999</v>
      </c>
      <c r="BN23" s="874">
        <v>6.4</v>
      </c>
      <c r="BO23" s="263">
        <v>1.04</v>
      </c>
      <c r="BP23" s="256">
        <v>23460</v>
      </c>
      <c r="BQ23" s="349"/>
    </row>
    <row r="24" spans="1:69">
      <c r="A24" s="241">
        <v>13073042</v>
      </c>
      <c r="B24" s="241">
        <v>5352</v>
      </c>
      <c r="C24" s="241" t="s">
        <v>44</v>
      </c>
      <c r="D24" s="271">
        <v>212</v>
      </c>
      <c r="E24" s="271">
        <v>-36770</v>
      </c>
      <c r="F24" s="271">
        <v>4250</v>
      </c>
      <c r="G24" s="271">
        <v>-36770</v>
      </c>
      <c r="H24" s="229">
        <v>4250</v>
      </c>
      <c r="I24" s="229">
        <f t="shared" si="13"/>
        <v>-41020</v>
      </c>
      <c r="J24" s="231">
        <f t="shared" si="14"/>
        <v>0</v>
      </c>
      <c r="K24" s="229">
        <f t="shared" si="32"/>
        <v>-41020</v>
      </c>
      <c r="L24" s="230">
        <f t="shared" si="33"/>
        <v>0</v>
      </c>
      <c r="M24" s="229">
        <v>183383</v>
      </c>
      <c r="N24" s="229">
        <v>183383</v>
      </c>
      <c r="O24" s="229">
        <f t="shared" si="6"/>
        <v>142363</v>
      </c>
      <c r="P24" s="231">
        <f t="shared" si="34"/>
        <v>1</v>
      </c>
      <c r="Q24" s="232">
        <v>4903</v>
      </c>
      <c r="R24" s="857">
        <v>-61070</v>
      </c>
      <c r="S24" s="857">
        <v>-29427</v>
      </c>
      <c r="T24" s="257">
        <v>-29427</v>
      </c>
      <c r="U24" s="231">
        <f t="shared" si="7"/>
        <v>0</v>
      </c>
      <c r="V24" s="231">
        <f t="shared" si="35"/>
        <v>0</v>
      </c>
      <c r="W24" s="232">
        <v>112061</v>
      </c>
      <c r="X24" s="258">
        <v>112061</v>
      </c>
      <c r="Y24" s="232">
        <f t="shared" si="8"/>
        <v>82634</v>
      </c>
      <c r="Z24" s="231">
        <f t="shared" si="9"/>
        <v>1</v>
      </c>
      <c r="AA24" s="233">
        <f t="shared" si="36"/>
        <v>82634</v>
      </c>
      <c r="AB24" s="231">
        <f t="shared" si="37"/>
        <v>1</v>
      </c>
      <c r="AC24" s="232">
        <v>-55596</v>
      </c>
      <c r="AD24" s="857">
        <v>866436</v>
      </c>
      <c r="AE24" s="857">
        <v>783802</v>
      </c>
      <c r="AF24" s="857">
        <v>0</v>
      </c>
      <c r="AG24" s="857">
        <v>728206</v>
      </c>
      <c r="AH24" s="275">
        <v>0</v>
      </c>
      <c r="AI24" s="275">
        <v>54280</v>
      </c>
      <c r="AJ24" s="275">
        <v>41098</v>
      </c>
      <c r="AK24" s="234">
        <f t="shared" si="10"/>
        <v>-41098</v>
      </c>
      <c r="AL24" s="231">
        <f t="shared" si="11"/>
        <v>0</v>
      </c>
      <c r="AM24" s="243">
        <v>77350</v>
      </c>
      <c r="AN24" s="234">
        <f t="shared" si="12"/>
        <v>364.85849056603774</v>
      </c>
      <c r="AO24" s="871">
        <v>1</v>
      </c>
      <c r="AP24" s="259">
        <v>1</v>
      </c>
      <c r="AQ24" s="935" t="s">
        <v>651</v>
      </c>
      <c r="AR24" s="244">
        <v>1.8</v>
      </c>
      <c r="AS24" s="244">
        <v>5.5</v>
      </c>
      <c r="AT24" s="244">
        <v>47.3</v>
      </c>
      <c r="AU24" s="259">
        <v>0</v>
      </c>
      <c r="AV24" s="259">
        <v>0</v>
      </c>
      <c r="AW24" s="732"/>
      <c r="AX24" s="259">
        <v>0</v>
      </c>
      <c r="AY24" s="732"/>
      <c r="AZ24" s="260"/>
      <c r="BA24" s="235">
        <f t="shared" si="28"/>
        <v>1</v>
      </c>
      <c r="BB24" s="260"/>
      <c r="BC24" s="235">
        <f t="shared" si="29"/>
        <v>1</v>
      </c>
      <c r="BD24" s="261"/>
      <c r="BE24" s="235">
        <f t="shared" si="30"/>
        <v>1</v>
      </c>
      <c r="BF24" s="271">
        <v>69480</v>
      </c>
      <c r="BG24" s="271">
        <v>9090</v>
      </c>
      <c r="BH24" s="273">
        <v>193442.33</v>
      </c>
      <c r="BI24" s="273">
        <v>182166</v>
      </c>
      <c r="BJ24" s="266">
        <f t="shared" si="38"/>
        <v>-11276.329999999987</v>
      </c>
      <c r="BK24" s="273">
        <v>30692.45</v>
      </c>
      <c r="BL24" s="728">
        <v>85994.29</v>
      </c>
      <c r="BM24" s="263">
        <v>17.198699999999999</v>
      </c>
      <c r="BN24" s="874">
        <v>7.3</v>
      </c>
      <c r="BO24" s="263">
        <v>6.18</v>
      </c>
      <c r="BP24" s="256">
        <v>24370</v>
      </c>
      <c r="BQ24" s="349"/>
    </row>
    <row r="25" spans="1:69">
      <c r="A25" s="808">
        <v>13073043</v>
      </c>
      <c r="B25" s="808">
        <v>5352</v>
      </c>
      <c r="C25" s="808" t="s">
        <v>45</v>
      </c>
      <c r="D25" s="271">
        <v>533</v>
      </c>
      <c r="E25" s="271">
        <v>-239990</v>
      </c>
      <c r="F25" s="271">
        <v>11800</v>
      </c>
      <c r="G25" s="271">
        <v>-239990</v>
      </c>
      <c r="H25" s="229">
        <v>11800</v>
      </c>
      <c r="I25" s="229">
        <f t="shared" si="13"/>
        <v>-251790</v>
      </c>
      <c r="J25" s="231">
        <f t="shared" si="14"/>
        <v>0</v>
      </c>
      <c r="K25" s="229">
        <f t="shared" si="32"/>
        <v>-251790</v>
      </c>
      <c r="L25" s="230">
        <f t="shared" si="33"/>
        <v>0</v>
      </c>
      <c r="M25" s="229">
        <v>488390</v>
      </c>
      <c r="N25" s="229">
        <v>395856</v>
      </c>
      <c r="O25" s="229">
        <f t="shared" si="6"/>
        <v>236600</v>
      </c>
      <c r="P25" s="231">
        <f t="shared" si="34"/>
        <v>1</v>
      </c>
      <c r="Q25" s="232">
        <v>209820</v>
      </c>
      <c r="R25" s="857">
        <v>-91000</v>
      </c>
      <c r="S25" s="857">
        <v>-91000</v>
      </c>
      <c r="T25" s="257">
        <v>-88140</v>
      </c>
      <c r="U25" s="231">
        <f t="shared" si="7"/>
        <v>0</v>
      </c>
      <c r="V25" s="231">
        <f t="shared" si="35"/>
        <v>0</v>
      </c>
      <c r="W25" s="232">
        <v>20545</v>
      </c>
      <c r="X25" s="258">
        <v>90970</v>
      </c>
      <c r="Y25" s="232">
        <f t="shared" si="8"/>
        <v>-70455</v>
      </c>
      <c r="Z25" s="231">
        <f t="shared" si="9"/>
        <v>0</v>
      </c>
      <c r="AA25" s="233">
        <f t="shared" si="36"/>
        <v>2830</v>
      </c>
      <c r="AB25" s="231">
        <f t="shared" si="37"/>
        <v>1</v>
      </c>
      <c r="AC25" s="232">
        <v>-199255</v>
      </c>
      <c r="AD25" s="857">
        <v>1400722</v>
      </c>
      <c r="AE25" s="857">
        <v>1380176.9</v>
      </c>
      <c r="AF25" s="857">
        <v>0</v>
      </c>
      <c r="AG25" s="857">
        <v>1214591.8999999999</v>
      </c>
      <c r="AH25" s="275">
        <v>276572</v>
      </c>
      <c r="AI25" s="275">
        <v>0</v>
      </c>
      <c r="AJ25" s="275">
        <v>0</v>
      </c>
      <c r="AK25" s="234">
        <f t="shared" si="10"/>
        <v>276572</v>
      </c>
      <c r="AL25" s="231">
        <f t="shared" si="11"/>
        <v>0</v>
      </c>
      <c r="AM25" s="243">
        <v>469450</v>
      </c>
      <c r="AN25" s="234">
        <f t="shared" si="12"/>
        <v>880.76923076923072</v>
      </c>
      <c r="AO25" s="871">
        <v>0</v>
      </c>
      <c r="AP25" s="259">
        <v>0</v>
      </c>
      <c r="AQ25" s="935" t="s">
        <v>650</v>
      </c>
      <c r="AR25" s="244">
        <v>0.9</v>
      </c>
      <c r="AS25" s="244">
        <v>4.5</v>
      </c>
      <c r="AT25" s="244">
        <v>72.2</v>
      </c>
      <c r="AU25" s="259">
        <v>0</v>
      </c>
      <c r="AV25" s="259">
        <v>0</v>
      </c>
      <c r="AW25" s="732"/>
      <c r="AX25" s="259">
        <v>0</v>
      </c>
      <c r="AY25" s="732"/>
      <c r="AZ25" s="260"/>
      <c r="BA25" s="235">
        <f t="shared" si="28"/>
        <v>1</v>
      </c>
      <c r="BB25" s="260"/>
      <c r="BC25" s="235">
        <f t="shared" si="29"/>
        <v>1</v>
      </c>
      <c r="BD25" s="261"/>
      <c r="BE25" s="235">
        <f t="shared" si="30"/>
        <v>1</v>
      </c>
      <c r="BF25" s="271">
        <v>145680</v>
      </c>
      <c r="BG25" s="271">
        <v>4300</v>
      </c>
      <c r="BH25" s="273">
        <v>245447.62</v>
      </c>
      <c r="BI25" s="273">
        <v>229145</v>
      </c>
      <c r="BJ25" s="266">
        <f t="shared" si="38"/>
        <v>-16302.619999999995</v>
      </c>
      <c r="BK25" s="273">
        <v>303966.26</v>
      </c>
      <c r="BL25" s="728">
        <v>210794.84</v>
      </c>
      <c r="BM25" s="263">
        <v>17.198699999999999</v>
      </c>
      <c r="BN25" s="874">
        <v>1.6</v>
      </c>
      <c r="BO25" s="263">
        <v>1.43</v>
      </c>
      <c r="BP25" s="256">
        <v>14030</v>
      </c>
      <c r="BQ25" s="349"/>
    </row>
    <row r="26" spans="1:69">
      <c r="A26" s="241">
        <v>13073051</v>
      </c>
      <c r="B26" s="241">
        <v>5352</v>
      </c>
      <c r="C26" s="241" t="s">
        <v>46</v>
      </c>
      <c r="D26" s="271">
        <v>574</v>
      </c>
      <c r="E26" s="271">
        <v>-18880</v>
      </c>
      <c r="F26" s="271">
        <v>117630</v>
      </c>
      <c r="G26" s="271">
        <v>-18880</v>
      </c>
      <c r="H26" s="229">
        <v>117630</v>
      </c>
      <c r="I26" s="229">
        <f t="shared" si="13"/>
        <v>-136510</v>
      </c>
      <c r="J26" s="231">
        <f t="shared" si="14"/>
        <v>0</v>
      </c>
      <c r="K26" s="229">
        <f t="shared" si="32"/>
        <v>-136510</v>
      </c>
      <c r="L26" s="230">
        <f t="shared" si="33"/>
        <v>0</v>
      </c>
      <c r="M26" s="229">
        <v>-804534</v>
      </c>
      <c r="N26" s="229">
        <v>-804534</v>
      </c>
      <c r="O26" s="229">
        <f t="shared" si="6"/>
        <v>-941044</v>
      </c>
      <c r="P26" s="231">
        <f t="shared" si="34"/>
        <v>0</v>
      </c>
      <c r="Q26" s="232">
        <v>-1186364</v>
      </c>
      <c r="R26" s="857">
        <v>-75440</v>
      </c>
      <c r="S26" s="857">
        <v>-75440</v>
      </c>
      <c r="T26" s="257">
        <v>-75440</v>
      </c>
      <c r="U26" s="231">
        <f t="shared" si="7"/>
        <v>0</v>
      </c>
      <c r="V26" s="231">
        <f t="shared" si="35"/>
        <v>0</v>
      </c>
      <c r="W26" s="232">
        <v>275267</v>
      </c>
      <c r="X26" s="258">
        <v>275267</v>
      </c>
      <c r="Y26" s="232">
        <f t="shared" si="8"/>
        <v>199827</v>
      </c>
      <c r="Z26" s="231">
        <f t="shared" si="9"/>
        <v>1</v>
      </c>
      <c r="AA26" s="233">
        <f t="shared" si="36"/>
        <v>199827</v>
      </c>
      <c r="AB26" s="231">
        <f t="shared" si="37"/>
        <v>1</v>
      </c>
      <c r="AC26" s="232">
        <v>113247</v>
      </c>
      <c r="AD26" s="857">
        <v>-251354</v>
      </c>
      <c r="AE26" s="857">
        <v>175914</v>
      </c>
      <c r="AF26" s="857">
        <v>0</v>
      </c>
      <c r="AG26" s="857">
        <v>-204154</v>
      </c>
      <c r="AH26" s="275">
        <v>0</v>
      </c>
      <c r="AI26" s="275">
        <v>898014</v>
      </c>
      <c r="AJ26" s="275">
        <v>898014</v>
      </c>
      <c r="AK26" s="234">
        <f t="shared" si="10"/>
        <v>-898014</v>
      </c>
      <c r="AL26" s="231">
        <f t="shared" si="11"/>
        <v>0</v>
      </c>
      <c r="AM26" s="243">
        <v>1879350</v>
      </c>
      <c r="AN26" s="234">
        <f t="shared" si="12"/>
        <v>3274.1289198606273</v>
      </c>
      <c r="AO26" s="871">
        <v>1</v>
      </c>
      <c r="AP26" s="259">
        <v>1</v>
      </c>
      <c r="AQ26" s="935" t="s">
        <v>651</v>
      </c>
      <c r="AR26" s="244">
        <v>2</v>
      </c>
      <c r="AS26" s="244">
        <v>12</v>
      </c>
      <c r="AT26" s="244">
        <v>63.3</v>
      </c>
      <c r="AU26" s="259">
        <v>0</v>
      </c>
      <c r="AV26" s="259">
        <v>1</v>
      </c>
      <c r="AW26" s="732">
        <v>118029.71</v>
      </c>
      <c r="AX26" s="259">
        <v>0</v>
      </c>
      <c r="AY26" s="732"/>
      <c r="AZ26" s="260"/>
      <c r="BA26" s="235">
        <f t="shared" si="28"/>
        <v>1</v>
      </c>
      <c r="BB26" s="260"/>
      <c r="BC26" s="235">
        <f t="shared" si="29"/>
        <v>1</v>
      </c>
      <c r="BD26" s="261"/>
      <c r="BE26" s="235">
        <f t="shared" si="30"/>
        <v>1</v>
      </c>
      <c r="BF26" s="271">
        <v>143420</v>
      </c>
      <c r="BG26" s="271">
        <v>11500</v>
      </c>
      <c r="BH26" s="273">
        <v>291412.17</v>
      </c>
      <c r="BI26" s="273">
        <v>290368</v>
      </c>
      <c r="BJ26" s="266">
        <f t="shared" si="38"/>
        <v>-1044.1699999999837</v>
      </c>
      <c r="BK26" s="273">
        <v>308991.76</v>
      </c>
      <c r="BL26" s="728">
        <v>230358.31</v>
      </c>
      <c r="BM26" s="263">
        <v>17.198699999999999</v>
      </c>
      <c r="BN26" s="874">
        <v>1.9</v>
      </c>
      <c r="BO26" s="263">
        <v>1.81</v>
      </c>
      <c r="BP26" s="256">
        <v>22590</v>
      </c>
      <c r="BQ26" s="349"/>
    </row>
    <row r="27" spans="1:69">
      <c r="A27" s="241">
        <v>13073053</v>
      </c>
      <c r="B27" s="241">
        <v>5352</v>
      </c>
      <c r="C27" s="241" t="s">
        <v>47</v>
      </c>
      <c r="D27" s="271">
        <v>565</v>
      </c>
      <c r="E27" s="271">
        <v>-47470</v>
      </c>
      <c r="F27" s="271">
        <v>23330</v>
      </c>
      <c r="G27" s="271">
        <v>-41770</v>
      </c>
      <c r="H27" s="229">
        <v>23330</v>
      </c>
      <c r="I27" s="229">
        <f t="shared" si="13"/>
        <v>-70800</v>
      </c>
      <c r="J27" s="231">
        <f t="shared" si="14"/>
        <v>0</v>
      </c>
      <c r="K27" s="229">
        <f t="shared" si="32"/>
        <v>-65100</v>
      </c>
      <c r="L27" s="230">
        <f t="shared" si="33"/>
        <v>0</v>
      </c>
      <c r="M27" s="229">
        <v>709543</v>
      </c>
      <c r="N27" s="229">
        <v>640353</v>
      </c>
      <c r="O27" s="229">
        <f t="shared" si="6"/>
        <v>638743</v>
      </c>
      <c r="P27" s="231">
        <f t="shared" si="34"/>
        <v>1</v>
      </c>
      <c r="Q27" s="232">
        <v>504763</v>
      </c>
      <c r="R27" s="857">
        <v>-106860</v>
      </c>
      <c r="S27" s="857">
        <v>-106860</v>
      </c>
      <c r="T27" s="257">
        <v>-100780</v>
      </c>
      <c r="U27" s="231">
        <f t="shared" si="7"/>
        <v>0</v>
      </c>
      <c r="V27" s="231">
        <f t="shared" si="35"/>
        <v>0</v>
      </c>
      <c r="W27" s="232">
        <v>366629</v>
      </c>
      <c r="X27" s="258">
        <v>286900</v>
      </c>
      <c r="Y27" s="232">
        <f t="shared" si="8"/>
        <v>259769</v>
      </c>
      <c r="Z27" s="231">
        <f t="shared" si="9"/>
        <v>1</v>
      </c>
      <c r="AA27" s="233">
        <f t="shared" si="36"/>
        <v>186120</v>
      </c>
      <c r="AB27" s="231">
        <f t="shared" si="37"/>
        <v>1</v>
      </c>
      <c r="AC27" s="232">
        <v>13299</v>
      </c>
      <c r="AD27" s="857">
        <v>1918233</v>
      </c>
      <c r="AE27" s="857">
        <v>1414988</v>
      </c>
      <c r="AF27" s="857">
        <v>76301</v>
      </c>
      <c r="AG27" s="857">
        <v>1638163</v>
      </c>
      <c r="AH27" s="275">
        <v>438171</v>
      </c>
      <c r="AI27" s="275">
        <v>0</v>
      </c>
      <c r="AJ27" s="275">
        <v>0</v>
      </c>
      <c r="AK27" s="234">
        <f t="shared" si="10"/>
        <v>438171</v>
      </c>
      <c r="AL27" s="231">
        <f t="shared" si="11"/>
        <v>0</v>
      </c>
      <c r="AM27" s="243">
        <v>313310</v>
      </c>
      <c r="AN27" s="234">
        <f t="shared" si="12"/>
        <v>554.53097345132744</v>
      </c>
      <c r="AO27" s="871">
        <v>0</v>
      </c>
      <c r="AP27" s="259">
        <v>0</v>
      </c>
      <c r="AQ27" s="935" t="s">
        <v>650</v>
      </c>
      <c r="AR27" s="244">
        <v>1.1000000000000001</v>
      </c>
      <c r="AS27" s="244">
        <v>7.5</v>
      </c>
      <c r="AT27" s="244">
        <v>61.4</v>
      </c>
      <c r="AU27" s="259">
        <v>0</v>
      </c>
      <c r="AV27" s="259">
        <v>0</v>
      </c>
      <c r="AW27" s="732"/>
      <c r="AX27" s="259">
        <v>0</v>
      </c>
      <c r="AY27" s="732"/>
      <c r="AZ27" s="260"/>
      <c r="BA27" s="235">
        <f t="shared" si="28"/>
        <v>1</v>
      </c>
      <c r="BB27" s="260"/>
      <c r="BC27" s="235">
        <f t="shared" si="29"/>
        <v>1</v>
      </c>
      <c r="BD27" s="261"/>
      <c r="BE27" s="235">
        <f t="shared" si="30"/>
        <v>1</v>
      </c>
      <c r="BF27" s="271">
        <v>148420</v>
      </c>
      <c r="BG27" s="271">
        <v>13960</v>
      </c>
      <c r="BH27" s="273">
        <v>354104.21</v>
      </c>
      <c r="BI27" s="273">
        <v>328887</v>
      </c>
      <c r="BJ27" s="266">
        <f t="shared" si="38"/>
        <v>-25217.210000000021</v>
      </c>
      <c r="BK27" s="273">
        <v>208155.54</v>
      </c>
      <c r="BL27" s="728">
        <v>215723.45</v>
      </c>
      <c r="BM27" s="263">
        <v>17.198699999999999</v>
      </c>
      <c r="BN27" s="874">
        <v>0.5</v>
      </c>
      <c r="BO27" s="263">
        <v>0.41</v>
      </c>
      <c r="BP27" s="256">
        <v>3890</v>
      </c>
      <c r="BQ27" s="349"/>
    </row>
    <row r="28" spans="1:69">
      <c r="A28" s="241">
        <v>13073069</v>
      </c>
      <c r="B28" s="241">
        <v>5352</v>
      </c>
      <c r="C28" s="241" t="s">
        <v>48</v>
      </c>
      <c r="D28" s="271">
        <v>715</v>
      </c>
      <c r="E28" s="271">
        <v>-244660</v>
      </c>
      <c r="F28" s="271">
        <v>24850</v>
      </c>
      <c r="G28" s="271">
        <v>-244660</v>
      </c>
      <c r="H28" s="229">
        <v>24850</v>
      </c>
      <c r="I28" s="229">
        <f t="shared" si="13"/>
        <v>-269510</v>
      </c>
      <c r="J28" s="231">
        <f t="shared" si="14"/>
        <v>0</v>
      </c>
      <c r="K28" s="229">
        <f t="shared" si="32"/>
        <v>-269510</v>
      </c>
      <c r="L28" s="230">
        <f t="shared" si="33"/>
        <v>0</v>
      </c>
      <c r="M28" s="229">
        <v>661484</v>
      </c>
      <c r="N28" s="229">
        <v>459925</v>
      </c>
      <c r="O28" s="229">
        <f t="shared" si="6"/>
        <v>391974</v>
      </c>
      <c r="P28" s="231">
        <f t="shared" si="34"/>
        <v>1</v>
      </c>
      <c r="Q28" s="232">
        <v>116309</v>
      </c>
      <c r="R28" s="857">
        <v>25800</v>
      </c>
      <c r="S28" s="857">
        <v>52606</v>
      </c>
      <c r="T28" s="257">
        <v>16986</v>
      </c>
      <c r="U28" s="231">
        <f t="shared" si="7"/>
        <v>1</v>
      </c>
      <c r="V28" s="231">
        <f t="shared" si="35"/>
        <v>1</v>
      </c>
      <c r="W28" s="232">
        <v>591145</v>
      </c>
      <c r="X28" s="258">
        <v>436708</v>
      </c>
      <c r="Y28" s="232">
        <f t="shared" si="8"/>
        <v>643751</v>
      </c>
      <c r="Z28" s="231">
        <f t="shared" si="9"/>
        <v>1</v>
      </c>
      <c r="AA28" s="233">
        <f t="shared" si="36"/>
        <v>453694</v>
      </c>
      <c r="AB28" s="231">
        <f t="shared" si="37"/>
        <v>1</v>
      </c>
      <c r="AC28" s="232">
        <v>148107</v>
      </c>
      <c r="AD28" s="857">
        <v>2246277.58</v>
      </c>
      <c r="AE28" s="857">
        <v>1628326.58</v>
      </c>
      <c r="AF28" s="857">
        <v>0</v>
      </c>
      <c r="AG28" s="857">
        <v>2381477</v>
      </c>
      <c r="AH28" s="275">
        <v>317555</v>
      </c>
      <c r="AI28" s="275">
        <v>0</v>
      </c>
      <c r="AJ28" s="275">
        <v>0</v>
      </c>
      <c r="AK28" s="234">
        <f t="shared" si="10"/>
        <v>317555</v>
      </c>
      <c r="AL28" s="231">
        <f t="shared" si="11"/>
        <v>0</v>
      </c>
      <c r="AM28" s="243">
        <v>28928</v>
      </c>
      <c r="AN28" s="234">
        <f t="shared" si="12"/>
        <v>40.458741258741256</v>
      </c>
      <c r="AO28" s="871">
        <v>0</v>
      </c>
      <c r="AP28" s="259">
        <v>0</v>
      </c>
      <c r="AQ28" s="935" t="s">
        <v>650</v>
      </c>
      <c r="AR28" s="244">
        <v>35.200000000000003</v>
      </c>
      <c r="AS28" s="244">
        <v>85.9</v>
      </c>
      <c r="AT28" s="244">
        <v>62.5</v>
      </c>
      <c r="AU28" s="259">
        <v>0</v>
      </c>
      <c r="AV28" s="259">
        <v>0</v>
      </c>
      <c r="AW28" s="732"/>
      <c r="AX28" s="259">
        <v>0</v>
      </c>
      <c r="AY28" s="732"/>
      <c r="AZ28" s="260"/>
      <c r="BA28" s="235">
        <f t="shared" si="28"/>
        <v>1</v>
      </c>
      <c r="BB28" s="260"/>
      <c r="BC28" s="235">
        <f t="shared" si="29"/>
        <v>1</v>
      </c>
      <c r="BD28" s="261"/>
      <c r="BE28" s="235">
        <f t="shared" si="30"/>
        <v>1</v>
      </c>
      <c r="BF28" s="271">
        <v>198890</v>
      </c>
      <c r="BG28" s="271">
        <v>16780</v>
      </c>
      <c r="BH28" s="273">
        <v>445083.89</v>
      </c>
      <c r="BI28" s="273">
        <v>415271</v>
      </c>
      <c r="BJ28" s="266">
        <f t="shared" si="38"/>
        <v>-29812.890000000014</v>
      </c>
      <c r="BK28" s="273">
        <v>287452.81</v>
      </c>
      <c r="BL28" s="728">
        <v>281053.98</v>
      </c>
      <c r="BM28" s="263">
        <v>17.198699999999999</v>
      </c>
      <c r="BN28" s="874">
        <v>1.5</v>
      </c>
      <c r="BO28" s="263">
        <v>1.51</v>
      </c>
      <c r="BP28" s="256">
        <v>26800</v>
      </c>
      <c r="BQ28" s="349"/>
    </row>
    <row r="29" spans="1:69">
      <c r="A29" s="241">
        <v>13073077</v>
      </c>
      <c r="B29" s="241">
        <v>5352</v>
      </c>
      <c r="C29" s="241" t="s">
        <v>49</v>
      </c>
      <c r="D29" s="271">
        <v>1411</v>
      </c>
      <c r="E29" s="271">
        <v>47680</v>
      </c>
      <c r="F29" s="271">
        <v>46370</v>
      </c>
      <c r="G29" s="271">
        <v>47680</v>
      </c>
      <c r="H29" s="229">
        <v>46370</v>
      </c>
      <c r="I29" s="229">
        <f t="shared" si="13"/>
        <v>1310</v>
      </c>
      <c r="J29" s="231">
        <f t="shared" si="14"/>
        <v>1</v>
      </c>
      <c r="K29" s="229">
        <f t="shared" si="32"/>
        <v>1310</v>
      </c>
      <c r="L29" s="230">
        <f t="shared" si="33"/>
        <v>1</v>
      </c>
      <c r="M29" s="229">
        <v>496874</v>
      </c>
      <c r="N29" s="229">
        <v>496874</v>
      </c>
      <c r="O29" s="229">
        <f t="shared" si="6"/>
        <v>498184</v>
      </c>
      <c r="P29" s="231">
        <f t="shared" si="34"/>
        <v>1</v>
      </c>
      <c r="Q29" s="232">
        <v>213124</v>
      </c>
      <c r="R29" s="857">
        <v>253920</v>
      </c>
      <c r="S29" s="857">
        <v>253920</v>
      </c>
      <c r="T29" s="257">
        <v>253920</v>
      </c>
      <c r="U29" s="231">
        <f t="shared" si="7"/>
        <v>1</v>
      </c>
      <c r="V29" s="231">
        <f t="shared" si="35"/>
        <v>1</v>
      </c>
      <c r="W29" s="232">
        <v>271815</v>
      </c>
      <c r="X29" s="258">
        <v>271815</v>
      </c>
      <c r="Y29" s="232">
        <f t="shared" si="8"/>
        <v>525735</v>
      </c>
      <c r="Z29" s="231">
        <f t="shared" si="9"/>
        <v>1</v>
      </c>
      <c r="AA29" s="233">
        <f t="shared" si="36"/>
        <v>525735</v>
      </c>
      <c r="AB29" s="231">
        <f t="shared" si="37"/>
        <v>1</v>
      </c>
      <c r="AC29" s="232">
        <v>422835</v>
      </c>
      <c r="AD29" s="857">
        <v>6106964</v>
      </c>
      <c r="AE29" s="857">
        <v>5581229</v>
      </c>
      <c r="AF29" s="857">
        <v>0</v>
      </c>
      <c r="AG29" s="857">
        <v>6004064</v>
      </c>
      <c r="AH29" s="275">
        <v>736680</v>
      </c>
      <c r="AI29" s="275">
        <v>0</v>
      </c>
      <c r="AJ29" s="275">
        <v>0</v>
      </c>
      <c r="AK29" s="234">
        <f t="shared" si="10"/>
        <v>736680</v>
      </c>
      <c r="AL29" s="231">
        <f t="shared" si="11"/>
        <v>0</v>
      </c>
      <c r="AM29" s="243">
        <v>491680</v>
      </c>
      <c r="AN29" s="234">
        <f t="shared" si="12"/>
        <v>348.46208362863217</v>
      </c>
      <c r="AO29" s="871">
        <v>0</v>
      </c>
      <c r="AP29" s="259">
        <v>0</v>
      </c>
      <c r="AQ29" s="935" t="s">
        <v>650</v>
      </c>
      <c r="AR29" s="244">
        <v>1.2</v>
      </c>
      <c r="AS29" s="244">
        <v>9.4</v>
      </c>
      <c r="AT29" s="244">
        <v>54.8</v>
      </c>
      <c r="AU29" s="259">
        <v>0</v>
      </c>
      <c r="AV29" s="259">
        <v>0</v>
      </c>
      <c r="AW29" s="732"/>
      <c r="AX29" s="259">
        <v>0</v>
      </c>
      <c r="AY29" s="732"/>
      <c r="AZ29" s="260"/>
      <c r="BA29" s="235">
        <f t="shared" si="28"/>
        <v>1</v>
      </c>
      <c r="BB29" s="260"/>
      <c r="BC29" s="235">
        <f t="shared" si="29"/>
        <v>1</v>
      </c>
      <c r="BD29" s="261"/>
      <c r="BE29" s="235">
        <f t="shared" si="30"/>
        <v>1</v>
      </c>
      <c r="BF29" s="271">
        <v>328670</v>
      </c>
      <c r="BG29" s="271">
        <v>27390</v>
      </c>
      <c r="BH29" s="273">
        <v>636952.44999999995</v>
      </c>
      <c r="BI29" s="273">
        <v>617304</v>
      </c>
      <c r="BJ29" s="266">
        <f t="shared" si="38"/>
        <v>-19648.449999999953</v>
      </c>
      <c r="BK29" s="273">
        <v>832431.11</v>
      </c>
      <c r="BL29" s="728">
        <v>563761.65</v>
      </c>
      <c r="BM29" s="263">
        <v>17.198699999999999</v>
      </c>
      <c r="BN29" s="874">
        <v>0.3</v>
      </c>
      <c r="BO29" s="263">
        <v>0.31</v>
      </c>
      <c r="BP29" s="256">
        <v>8650</v>
      </c>
      <c r="BQ29" s="349"/>
    </row>
    <row r="30" spans="1:69">
      <c r="A30" s="241">
        <v>13073094</v>
      </c>
      <c r="B30" s="241">
        <v>5352</v>
      </c>
      <c r="C30" s="241" t="s">
        <v>50</v>
      </c>
      <c r="D30" s="271">
        <v>1145</v>
      </c>
      <c r="E30" s="271">
        <v>-14060</v>
      </c>
      <c r="F30" s="271">
        <v>54300</v>
      </c>
      <c r="G30" s="271">
        <v>-14060</v>
      </c>
      <c r="H30" s="229">
        <v>54300</v>
      </c>
      <c r="I30" s="229">
        <f t="shared" si="13"/>
        <v>-68360</v>
      </c>
      <c r="J30" s="231">
        <f t="shared" si="14"/>
        <v>0</v>
      </c>
      <c r="K30" s="229">
        <f t="shared" si="32"/>
        <v>-68360</v>
      </c>
      <c r="L30" s="230">
        <f t="shared" si="33"/>
        <v>0</v>
      </c>
      <c r="M30" s="229">
        <v>152752</v>
      </c>
      <c r="N30" s="229">
        <v>152752</v>
      </c>
      <c r="O30" s="229">
        <f t="shared" si="6"/>
        <v>84392</v>
      </c>
      <c r="P30" s="231">
        <f t="shared" si="34"/>
        <v>1</v>
      </c>
      <c r="Q30" s="232">
        <v>-406688</v>
      </c>
      <c r="R30" s="857">
        <v>-170240</v>
      </c>
      <c r="S30" s="857">
        <v>30708</v>
      </c>
      <c r="T30" s="257">
        <v>30708</v>
      </c>
      <c r="U30" s="231">
        <f t="shared" si="7"/>
        <v>1</v>
      </c>
      <c r="V30" s="231">
        <f t="shared" si="35"/>
        <v>1</v>
      </c>
      <c r="W30" s="232">
        <v>768618</v>
      </c>
      <c r="X30" s="258">
        <v>768618</v>
      </c>
      <c r="Y30" s="232">
        <f t="shared" si="8"/>
        <v>799326</v>
      </c>
      <c r="Z30" s="231">
        <f t="shared" si="9"/>
        <v>1</v>
      </c>
      <c r="AA30" s="233">
        <f t="shared" si="36"/>
        <v>799326</v>
      </c>
      <c r="AB30" s="231">
        <f t="shared" si="37"/>
        <v>1</v>
      </c>
      <c r="AC30" s="232">
        <v>41806</v>
      </c>
      <c r="AD30" s="857">
        <v>4900828</v>
      </c>
      <c r="AE30" s="857">
        <v>4101502</v>
      </c>
      <c r="AF30" s="857">
        <v>0</v>
      </c>
      <c r="AG30" s="857">
        <v>4143308</v>
      </c>
      <c r="AH30" s="275">
        <v>122990</v>
      </c>
      <c r="AI30" s="275">
        <v>0</v>
      </c>
      <c r="AJ30" s="275">
        <v>0</v>
      </c>
      <c r="AK30" s="234">
        <f t="shared" si="10"/>
        <v>122990</v>
      </c>
      <c r="AL30" s="231">
        <f t="shared" si="11"/>
        <v>0</v>
      </c>
      <c r="AM30" s="243">
        <v>704160</v>
      </c>
      <c r="AN30" s="234">
        <f t="shared" si="12"/>
        <v>614.98689956331873</v>
      </c>
      <c r="AO30" s="871">
        <v>1</v>
      </c>
      <c r="AP30" s="259">
        <v>0</v>
      </c>
      <c r="AQ30" s="935" t="s">
        <v>652</v>
      </c>
      <c r="AR30" s="244">
        <v>1</v>
      </c>
      <c r="AS30" s="244">
        <v>7.7</v>
      </c>
      <c r="AT30" s="244">
        <v>32.799999999999997</v>
      </c>
      <c r="AU30" s="259">
        <v>0</v>
      </c>
      <c r="AV30" s="259">
        <v>0</v>
      </c>
      <c r="AW30" s="732"/>
      <c r="AX30" s="259">
        <v>1</v>
      </c>
      <c r="AY30" s="732"/>
      <c r="AZ30" s="260"/>
      <c r="BA30" s="235">
        <f t="shared" si="28"/>
        <v>1</v>
      </c>
      <c r="BB30" s="260"/>
      <c r="BC30" s="235">
        <f t="shared" si="29"/>
        <v>1</v>
      </c>
      <c r="BD30" s="261"/>
      <c r="BE30" s="235">
        <f t="shared" si="30"/>
        <v>1</v>
      </c>
      <c r="BF30" s="276">
        <v>226430</v>
      </c>
      <c r="BG30" s="276">
        <v>23800</v>
      </c>
      <c r="BH30" s="273">
        <v>744351.37</v>
      </c>
      <c r="BI30" s="273">
        <v>709200</v>
      </c>
      <c r="BJ30" s="266">
        <f t="shared" si="38"/>
        <v>-35151.369999999995</v>
      </c>
      <c r="BK30" s="273">
        <v>440049.29</v>
      </c>
      <c r="BL30" s="728">
        <v>454421.63</v>
      </c>
      <c r="BM30" s="263">
        <v>17.198699999999999</v>
      </c>
      <c r="BN30" s="874">
        <v>8.6999999999999993</v>
      </c>
      <c r="BO30" s="263">
        <v>7.91</v>
      </c>
      <c r="BP30" s="256">
        <v>147840</v>
      </c>
      <c r="BQ30" s="349"/>
    </row>
    <row r="31" spans="1:69">
      <c r="A31" s="241">
        <v>13073010</v>
      </c>
      <c r="B31" s="241">
        <v>5353</v>
      </c>
      <c r="C31" s="241" t="s">
        <v>51</v>
      </c>
      <c r="D31" s="242">
        <v>13572</v>
      </c>
      <c r="E31" s="242">
        <v>269800</v>
      </c>
      <c r="F31" s="242">
        <v>265000</v>
      </c>
      <c r="G31" s="277">
        <v>-842300</v>
      </c>
      <c r="H31" s="229">
        <v>265000</v>
      </c>
      <c r="I31" s="229">
        <f t="shared" si="13"/>
        <v>4800</v>
      </c>
      <c r="J31" s="231">
        <f t="shared" si="14"/>
        <v>1</v>
      </c>
      <c r="K31" s="229">
        <f t="shared" si="32"/>
        <v>-1107300</v>
      </c>
      <c r="L31" s="230">
        <f t="shared" si="33"/>
        <v>0</v>
      </c>
      <c r="M31" s="229">
        <v>7781987</v>
      </c>
      <c r="N31" s="229">
        <v>7782811.3799999999</v>
      </c>
      <c r="O31" s="229">
        <f t="shared" si="6"/>
        <v>7786787</v>
      </c>
      <c r="P31" s="231">
        <f t="shared" si="34"/>
        <v>1</v>
      </c>
      <c r="Q31" s="232">
        <v>4979587</v>
      </c>
      <c r="R31" s="857">
        <v>-598900</v>
      </c>
      <c r="S31" s="857">
        <v>0</v>
      </c>
      <c r="T31" s="257">
        <v>-837900</v>
      </c>
      <c r="U31" s="231">
        <f t="shared" si="7"/>
        <v>1</v>
      </c>
      <c r="V31" s="231">
        <f t="shared" si="35"/>
        <v>0</v>
      </c>
      <c r="W31" s="232">
        <v>4893491</v>
      </c>
      <c r="X31" s="258">
        <v>4887447.37</v>
      </c>
      <c r="Y31" s="232">
        <f t="shared" si="8"/>
        <v>4893491</v>
      </c>
      <c r="Z31" s="231">
        <f t="shared" si="9"/>
        <v>1</v>
      </c>
      <c r="AA31" s="233">
        <f t="shared" si="36"/>
        <v>4049547.37</v>
      </c>
      <c r="AB31" s="231">
        <f t="shared" si="37"/>
        <v>1</v>
      </c>
      <c r="AC31" s="232">
        <v>3061891</v>
      </c>
      <c r="AD31" s="857">
        <v>51376900</v>
      </c>
      <c r="AE31" s="857">
        <v>39886630</v>
      </c>
      <c r="AF31" s="857">
        <v>0</v>
      </c>
      <c r="AG31" s="857">
        <v>49545300</v>
      </c>
      <c r="AH31" s="243">
        <v>4912776</v>
      </c>
      <c r="AI31" s="243">
        <v>0</v>
      </c>
      <c r="AJ31" s="243">
        <v>0</v>
      </c>
      <c r="AK31" s="234">
        <f t="shared" si="10"/>
        <v>4912776</v>
      </c>
      <c r="AL31" s="231">
        <f t="shared" si="11"/>
        <v>0</v>
      </c>
      <c r="AM31" s="278">
        <v>3033511.23</v>
      </c>
      <c r="AN31" s="234">
        <f t="shared" si="12"/>
        <v>223.51246905393458</v>
      </c>
      <c r="AO31" s="871">
        <v>0</v>
      </c>
      <c r="AP31" s="279">
        <v>0</v>
      </c>
      <c r="AQ31" s="944" t="s">
        <v>650</v>
      </c>
      <c r="AR31" s="242">
        <v>0.6</v>
      </c>
      <c r="AS31" s="242">
        <v>4.3</v>
      </c>
      <c r="AT31" s="242">
        <v>28.8</v>
      </c>
      <c r="AU31" s="279">
        <v>0</v>
      </c>
      <c r="AV31" s="279">
        <v>0</v>
      </c>
      <c r="AW31" s="732"/>
      <c r="AX31" s="279">
        <v>0</v>
      </c>
      <c r="AY31" s="732"/>
      <c r="AZ31" s="260"/>
      <c r="BA31" s="235">
        <f t="shared" si="28"/>
        <v>1</v>
      </c>
      <c r="BB31" s="260"/>
      <c r="BC31" s="235">
        <f t="shared" si="29"/>
        <v>1</v>
      </c>
      <c r="BD31" s="261"/>
      <c r="BE31" s="235">
        <f t="shared" si="30"/>
        <v>1</v>
      </c>
      <c r="BF31" s="242">
        <v>3516300</v>
      </c>
      <c r="BG31" s="242">
        <v>1227600</v>
      </c>
      <c r="BH31" s="243">
        <v>10614261.529999999</v>
      </c>
      <c r="BI31" s="243">
        <v>10578150</v>
      </c>
      <c r="BJ31" s="266">
        <f t="shared" si="38"/>
        <v>-36111.529999999329</v>
      </c>
      <c r="BK31" s="243">
        <v>7524004.1500000004</v>
      </c>
      <c r="BL31" s="267">
        <v>6959148.5899999999</v>
      </c>
      <c r="BM31" s="263">
        <v>18.213000000000001</v>
      </c>
      <c r="BN31" s="874">
        <v>6.6</v>
      </c>
      <c r="BO31" s="272" t="s">
        <v>202</v>
      </c>
      <c r="BP31" s="270" t="s">
        <v>202</v>
      </c>
      <c r="BQ31" s="349"/>
    </row>
    <row r="32" spans="1:69">
      <c r="A32" s="241">
        <v>13073014</v>
      </c>
      <c r="B32" s="241">
        <v>5353</v>
      </c>
      <c r="C32" s="241" t="s">
        <v>52</v>
      </c>
      <c r="D32" s="280">
        <v>253</v>
      </c>
      <c r="E32" s="280">
        <v>-104400</v>
      </c>
      <c r="F32" s="280">
        <v>0</v>
      </c>
      <c r="G32" s="281">
        <v>-104400</v>
      </c>
      <c r="H32" s="229">
        <v>0</v>
      </c>
      <c r="I32" s="229">
        <f t="shared" si="13"/>
        <v>-104400</v>
      </c>
      <c r="J32" s="231">
        <f t="shared" si="14"/>
        <v>0</v>
      </c>
      <c r="K32" s="229">
        <f t="shared" si="32"/>
        <v>-104400</v>
      </c>
      <c r="L32" s="230">
        <f t="shared" si="33"/>
        <v>0</v>
      </c>
      <c r="M32" s="229">
        <v>-162000</v>
      </c>
      <c r="N32" s="229">
        <v>94092</v>
      </c>
      <c r="O32" s="229">
        <f t="shared" si="6"/>
        <v>-266400</v>
      </c>
      <c r="P32" s="231">
        <f t="shared" si="34"/>
        <v>0</v>
      </c>
      <c r="Q32" s="232">
        <v>-67800</v>
      </c>
      <c r="R32" s="857">
        <v>-126400</v>
      </c>
      <c r="S32" s="857">
        <v>-107800</v>
      </c>
      <c r="T32" s="282">
        <v>-107800</v>
      </c>
      <c r="U32" s="231">
        <f t="shared" si="7"/>
        <v>0</v>
      </c>
      <c r="V32" s="231">
        <f t="shared" si="35"/>
        <v>0</v>
      </c>
      <c r="W32" s="232">
        <v>-206564</v>
      </c>
      <c r="X32" s="283">
        <v>-502243.85</v>
      </c>
      <c r="Y32" s="232">
        <f t="shared" si="8"/>
        <v>-314364</v>
      </c>
      <c r="Z32" s="231">
        <f t="shared" si="9"/>
        <v>0</v>
      </c>
      <c r="AA32" s="233">
        <f t="shared" si="36"/>
        <v>-610043.85</v>
      </c>
      <c r="AB32" s="231">
        <f t="shared" si="37"/>
        <v>0</v>
      </c>
      <c r="AC32" s="232">
        <v>-526064</v>
      </c>
      <c r="AD32" s="857">
        <v>444519.12</v>
      </c>
      <c r="AE32" s="857">
        <v>901884.97</v>
      </c>
      <c r="AF32" s="857">
        <v>0</v>
      </c>
      <c r="AG32" s="857">
        <v>294619</v>
      </c>
      <c r="AH32" s="905">
        <v>-20758.79</v>
      </c>
      <c r="AI32" s="265">
        <v>0</v>
      </c>
      <c r="AJ32" s="905">
        <v>27750</v>
      </c>
      <c r="AK32" s="234">
        <f t="shared" si="10"/>
        <v>-48508.79</v>
      </c>
      <c r="AL32" s="231">
        <f t="shared" si="11"/>
        <v>0</v>
      </c>
      <c r="AM32" s="284">
        <v>0</v>
      </c>
      <c r="AN32" s="234">
        <f t="shared" si="12"/>
        <v>0</v>
      </c>
      <c r="AO32" s="871">
        <v>1</v>
      </c>
      <c r="AP32" s="285">
        <v>1</v>
      </c>
      <c r="AQ32" s="945" t="s">
        <v>651</v>
      </c>
      <c r="AR32" s="280"/>
      <c r="AS32" s="280"/>
      <c r="AT32" s="280">
        <v>42.6</v>
      </c>
      <c r="AU32" s="285">
        <v>0</v>
      </c>
      <c r="AV32" s="285">
        <v>0</v>
      </c>
      <c r="AW32" s="732"/>
      <c r="AX32" s="285">
        <v>0</v>
      </c>
      <c r="AY32" s="732"/>
      <c r="AZ32" s="286"/>
      <c r="BA32" s="235">
        <f t="shared" si="28"/>
        <v>1</v>
      </c>
      <c r="BB32" s="286"/>
      <c r="BC32" s="235">
        <f t="shared" si="29"/>
        <v>1</v>
      </c>
      <c r="BD32" s="287"/>
      <c r="BE32" s="235">
        <f t="shared" si="30"/>
        <v>1</v>
      </c>
      <c r="BF32" s="280">
        <v>87900</v>
      </c>
      <c r="BG32" s="280">
        <v>6100</v>
      </c>
      <c r="BH32" s="265">
        <v>210600.21</v>
      </c>
      <c r="BI32" s="265">
        <v>185400</v>
      </c>
      <c r="BJ32" s="266">
        <f t="shared" si="38"/>
        <v>-25200.209999999992</v>
      </c>
      <c r="BK32" s="265">
        <v>58825.4</v>
      </c>
      <c r="BL32" s="729">
        <v>103371.12</v>
      </c>
      <c r="BM32" s="263">
        <v>18.213000000000001</v>
      </c>
      <c r="BN32" s="874">
        <v>0.3</v>
      </c>
      <c r="BO32" s="263">
        <v>0.23</v>
      </c>
      <c r="BP32" s="256">
        <v>1000</v>
      </c>
      <c r="BQ32" s="349"/>
    </row>
    <row r="33" spans="1:69">
      <c r="A33" s="241">
        <v>13073027</v>
      </c>
      <c r="B33" s="241">
        <v>5353</v>
      </c>
      <c r="C33" s="241" t="s">
        <v>53</v>
      </c>
      <c r="D33" s="280">
        <v>2215</v>
      </c>
      <c r="E33" s="280">
        <v>-49700</v>
      </c>
      <c r="F33" s="280">
        <v>43200</v>
      </c>
      <c r="G33" s="281">
        <v>-49700</v>
      </c>
      <c r="H33" s="229">
        <v>43200</v>
      </c>
      <c r="I33" s="229">
        <f t="shared" si="13"/>
        <v>-92900</v>
      </c>
      <c r="J33" s="231">
        <f t="shared" si="14"/>
        <v>0</v>
      </c>
      <c r="K33" s="229">
        <f t="shared" si="32"/>
        <v>-92900</v>
      </c>
      <c r="L33" s="230">
        <f t="shared" si="33"/>
        <v>0</v>
      </c>
      <c r="M33" s="229">
        <v>-95200</v>
      </c>
      <c r="N33" s="229">
        <v>495552.22</v>
      </c>
      <c r="O33" s="229">
        <f t="shared" si="6"/>
        <v>-188100</v>
      </c>
      <c r="P33" s="231">
        <f t="shared" si="34"/>
        <v>0</v>
      </c>
      <c r="Q33" s="232">
        <v>0</v>
      </c>
      <c r="R33" s="857">
        <v>-509800</v>
      </c>
      <c r="S33" s="857">
        <v>-49700</v>
      </c>
      <c r="T33" s="282">
        <v>-49700</v>
      </c>
      <c r="U33" s="231">
        <f t="shared" si="7"/>
        <v>0</v>
      </c>
      <c r="V33" s="231">
        <f t="shared" si="35"/>
        <v>0</v>
      </c>
      <c r="W33" s="232">
        <v>552740</v>
      </c>
      <c r="X33" s="283">
        <v>848981.21</v>
      </c>
      <c r="Y33" s="232">
        <f t="shared" si="8"/>
        <v>503040</v>
      </c>
      <c r="Z33" s="231">
        <f t="shared" si="9"/>
        <v>1</v>
      </c>
      <c r="AA33" s="233">
        <f t="shared" si="36"/>
        <v>799281.21</v>
      </c>
      <c r="AB33" s="231">
        <f t="shared" si="37"/>
        <v>1</v>
      </c>
      <c r="AC33" s="232">
        <v>503040</v>
      </c>
      <c r="AD33" s="857">
        <v>7651807.0599999996</v>
      </c>
      <c r="AE33" s="857">
        <v>7148641.6399999997</v>
      </c>
      <c r="AF33" s="857">
        <v>0</v>
      </c>
      <c r="AG33" s="857">
        <v>7187307.0599999996</v>
      </c>
      <c r="AH33" s="243">
        <v>1156773.29</v>
      </c>
      <c r="AI33" s="243">
        <v>0</v>
      </c>
      <c r="AJ33" s="243">
        <v>330500</v>
      </c>
      <c r="AK33" s="234">
        <f t="shared" si="10"/>
        <v>826273.29</v>
      </c>
      <c r="AL33" s="231">
        <f t="shared" si="11"/>
        <v>0</v>
      </c>
      <c r="AM33" s="284">
        <v>350997.52</v>
      </c>
      <c r="AN33" s="234">
        <f t="shared" si="12"/>
        <v>158.46389164785555</v>
      </c>
      <c r="AO33" s="871">
        <v>0</v>
      </c>
      <c r="AP33" s="285">
        <v>0</v>
      </c>
      <c r="AQ33" s="945" t="s">
        <v>650</v>
      </c>
      <c r="AR33" s="280">
        <v>2</v>
      </c>
      <c r="AS33" s="280">
        <v>12.3</v>
      </c>
      <c r="AT33" s="280">
        <v>60.4</v>
      </c>
      <c r="AU33" s="285">
        <v>0</v>
      </c>
      <c r="AV33" s="285">
        <v>0</v>
      </c>
      <c r="AW33" s="732"/>
      <c r="AX33" s="285">
        <v>0</v>
      </c>
      <c r="AY33" s="732"/>
      <c r="AZ33" s="286"/>
      <c r="BA33" s="235">
        <f t="shared" si="28"/>
        <v>1</v>
      </c>
      <c r="BB33" s="286"/>
      <c r="BC33" s="235">
        <f t="shared" si="29"/>
        <v>1</v>
      </c>
      <c r="BD33" s="287"/>
      <c r="BE33" s="235">
        <f t="shared" si="30"/>
        <v>1</v>
      </c>
      <c r="BF33" s="280">
        <v>529200</v>
      </c>
      <c r="BG33" s="280">
        <v>75200</v>
      </c>
      <c r="BH33" s="265">
        <v>1302170.25</v>
      </c>
      <c r="BI33" s="265">
        <v>1250506</v>
      </c>
      <c r="BJ33" s="266">
        <f t="shared" si="38"/>
        <v>-51664.25</v>
      </c>
      <c r="BK33" s="265">
        <v>969824.99</v>
      </c>
      <c r="BL33" s="729">
        <v>871701.45</v>
      </c>
      <c r="BM33" s="263">
        <v>18.213000000000001</v>
      </c>
      <c r="BN33" s="874">
        <v>1.4</v>
      </c>
      <c r="BO33" s="263">
        <v>1.21</v>
      </c>
      <c r="BP33" s="256">
        <v>53200</v>
      </c>
      <c r="BQ33" s="349"/>
    </row>
    <row r="34" spans="1:69">
      <c r="A34" s="241">
        <v>13073038</v>
      </c>
      <c r="B34" s="241">
        <v>5353</v>
      </c>
      <c r="C34" s="241" t="s">
        <v>54</v>
      </c>
      <c r="D34" s="280">
        <v>584</v>
      </c>
      <c r="E34" s="280">
        <v>16000</v>
      </c>
      <c r="F34" s="280">
        <v>19000</v>
      </c>
      <c r="G34" s="281">
        <v>16000</v>
      </c>
      <c r="H34" s="229">
        <v>19000</v>
      </c>
      <c r="I34" s="229">
        <f t="shared" si="13"/>
        <v>-3000</v>
      </c>
      <c r="J34" s="231">
        <f t="shared" si="14"/>
        <v>0</v>
      </c>
      <c r="K34" s="229">
        <f t="shared" si="32"/>
        <v>-3000</v>
      </c>
      <c r="L34" s="230">
        <f t="shared" si="33"/>
        <v>0</v>
      </c>
      <c r="M34" s="229">
        <v>-17400</v>
      </c>
      <c r="N34" s="229">
        <v>782903.65</v>
      </c>
      <c r="O34" s="229">
        <f t="shared" si="6"/>
        <v>-20400</v>
      </c>
      <c r="P34" s="231">
        <f t="shared" si="34"/>
        <v>0</v>
      </c>
      <c r="Q34" s="232">
        <v>33700</v>
      </c>
      <c r="R34" s="857">
        <v>-35800</v>
      </c>
      <c r="S34" s="857">
        <v>0</v>
      </c>
      <c r="T34" s="282">
        <v>0</v>
      </c>
      <c r="U34" s="231">
        <f t="shared" si="7"/>
        <v>1</v>
      </c>
      <c r="V34" s="231">
        <f t="shared" si="35"/>
        <v>1</v>
      </c>
      <c r="W34" s="232">
        <v>215203</v>
      </c>
      <c r="X34" s="283">
        <v>366558.36</v>
      </c>
      <c r="Y34" s="232">
        <f t="shared" si="8"/>
        <v>215203</v>
      </c>
      <c r="Z34" s="231">
        <f t="shared" si="9"/>
        <v>1</v>
      </c>
      <c r="AA34" s="233">
        <f t="shared" si="36"/>
        <v>366558.36</v>
      </c>
      <c r="AB34" s="231">
        <f t="shared" si="37"/>
        <v>1</v>
      </c>
      <c r="AC34" s="232">
        <v>233803</v>
      </c>
      <c r="AD34" s="857">
        <v>2424167</v>
      </c>
      <c r="AE34" s="857">
        <v>2057608.87</v>
      </c>
      <c r="AF34" s="857">
        <v>0</v>
      </c>
      <c r="AG34" s="857">
        <v>2555096</v>
      </c>
      <c r="AH34" s="265">
        <v>58628.52</v>
      </c>
      <c r="AI34" s="265">
        <v>0</v>
      </c>
      <c r="AJ34" s="265">
        <v>450000</v>
      </c>
      <c r="AK34" s="234">
        <f t="shared" si="10"/>
        <v>-391371.48</v>
      </c>
      <c r="AL34" s="231">
        <f t="shared" si="11"/>
        <v>0</v>
      </c>
      <c r="AM34" s="284">
        <v>178982.1</v>
      </c>
      <c r="AN34" s="234">
        <f t="shared" si="12"/>
        <v>306.47619863013699</v>
      </c>
      <c r="AO34" s="871">
        <v>0</v>
      </c>
      <c r="AP34" s="285">
        <v>0</v>
      </c>
      <c r="AQ34" s="945" t="s">
        <v>650</v>
      </c>
      <c r="AR34" s="280">
        <v>0.9</v>
      </c>
      <c r="AS34" s="280">
        <v>10.6</v>
      </c>
      <c r="AT34" s="280">
        <v>40.700000000000003</v>
      </c>
      <c r="AU34" s="285">
        <v>0</v>
      </c>
      <c r="AV34" s="285">
        <v>0</v>
      </c>
      <c r="AW34" s="732"/>
      <c r="AX34" s="285">
        <v>0</v>
      </c>
      <c r="AY34" s="732"/>
      <c r="AZ34" s="286"/>
      <c r="BA34" s="235">
        <f t="shared" si="28"/>
        <v>1</v>
      </c>
      <c r="BB34" s="286"/>
      <c r="BC34" s="235">
        <f t="shared" si="29"/>
        <v>1</v>
      </c>
      <c r="BD34" s="287"/>
      <c r="BE34" s="235">
        <f t="shared" si="30"/>
        <v>1</v>
      </c>
      <c r="BF34" s="280">
        <v>157200</v>
      </c>
      <c r="BG34" s="280">
        <v>23500</v>
      </c>
      <c r="BH34" s="265">
        <v>511360.08</v>
      </c>
      <c r="BI34" s="265">
        <v>454885</v>
      </c>
      <c r="BJ34" s="266">
        <f t="shared" si="38"/>
        <v>-56475.080000000016</v>
      </c>
      <c r="BK34" s="265">
        <v>99199.29</v>
      </c>
      <c r="BL34" s="729">
        <v>234254.66</v>
      </c>
      <c r="BM34" s="263">
        <v>18.213000000000001</v>
      </c>
      <c r="BN34" s="874">
        <v>1.2</v>
      </c>
      <c r="BO34" s="263">
        <v>1.1399999999999999</v>
      </c>
      <c r="BP34" s="256">
        <v>13700</v>
      </c>
      <c r="BQ34" s="349"/>
    </row>
    <row r="35" spans="1:69">
      <c r="A35" s="808">
        <v>13073049</v>
      </c>
      <c r="B35" s="808">
        <v>5353</v>
      </c>
      <c r="C35" s="808" t="s">
        <v>55</v>
      </c>
      <c r="D35" s="242">
        <v>257</v>
      </c>
      <c r="E35" s="242">
        <v>-18300</v>
      </c>
      <c r="F35" s="242">
        <v>0</v>
      </c>
      <c r="G35" s="277">
        <v>-18300</v>
      </c>
      <c r="H35" s="229">
        <v>0</v>
      </c>
      <c r="I35" s="229">
        <f t="shared" si="13"/>
        <v>-18300</v>
      </c>
      <c r="J35" s="231">
        <f t="shared" si="14"/>
        <v>0</v>
      </c>
      <c r="K35" s="229">
        <f t="shared" si="32"/>
        <v>-18300</v>
      </c>
      <c r="L35" s="230">
        <f t="shared" si="33"/>
        <v>0</v>
      </c>
      <c r="M35" s="229">
        <v>44885.11</v>
      </c>
      <c r="N35" s="229">
        <v>269406</v>
      </c>
      <c r="O35" s="229">
        <f t="shared" si="6"/>
        <v>26585.11</v>
      </c>
      <c r="P35" s="231">
        <f t="shared" si="34"/>
        <v>1</v>
      </c>
      <c r="Q35" s="232">
        <v>14600</v>
      </c>
      <c r="R35" s="857">
        <v>-47100</v>
      </c>
      <c r="S35" s="857">
        <v>23100</v>
      </c>
      <c r="T35" s="257">
        <v>23100</v>
      </c>
      <c r="U35" s="231">
        <f t="shared" si="7"/>
        <v>1</v>
      </c>
      <c r="V35" s="231">
        <f t="shared" si="35"/>
        <v>1</v>
      </c>
      <c r="W35" s="232">
        <v>14712.24</v>
      </c>
      <c r="X35" s="288">
        <v>144639.53</v>
      </c>
      <c r="Y35" s="232">
        <f t="shared" si="8"/>
        <v>37812.239999999998</v>
      </c>
      <c r="Z35" s="231">
        <f t="shared" si="9"/>
        <v>1</v>
      </c>
      <c r="AA35" s="233">
        <f t="shared" si="36"/>
        <v>167739.53</v>
      </c>
      <c r="AB35" s="231">
        <f t="shared" si="37"/>
        <v>1</v>
      </c>
      <c r="AC35" s="232">
        <v>-16157</v>
      </c>
      <c r="AD35" s="857">
        <v>1383242.69</v>
      </c>
      <c r="AE35" s="857">
        <v>1392279.9</v>
      </c>
      <c r="AF35" s="857">
        <v>0</v>
      </c>
      <c r="AG35" s="857">
        <v>1314078.99</v>
      </c>
      <c r="AH35" s="243">
        <v>96529.2</v>
      </c>
      <c r="AI35" s="243">
        <v>0</v>
      </c>
      <c r="AJ35" s="243">
        <v>36120</v>
      </c>
      <c r="AK35" s="234">
        <f t="shared" si="10"/>
        <v>60409.2</v>
      </c>
      <c r="AL35" s="231">
        <f t="shared" si="11"/>
        <v>1</v>
      </c>
      <c r="AM35" s="278">
        <v>0</v>
      </c>
      <c r="AN35" s="234">
        <f t="shared" si="12"/>
        <v>0</v>
      </c>
      <c r="AO35" s="871">
        <v>0</v>
      </c>
      <c r="AP35" s="279">
        <v>0</v>
      </c>
      <c r="AQ35" s="944" t="s">
        <v>650</v>
      </c>
      <c r="AR35" s="242"/>
      <c r="AS35" s="242"/>
      <c r="AT35" s="242">
        <v>20.9</v>
      </c>
      <c r="AU35" s="279">
        <v>0</v>
      </c>
      <c r="AV35" s="279">
        <v>0</v>
      </c>
      <c r="AW35" s="732"/>
      <c r="AX35" s="279">
        <v>0</v>
      </c>
      <c r="AY35" s="732"/>
      <c r="AZ35" s="260"/>
      <c r="BA35" s="235">
        <f t="shared" si="28"/>
        <v>1</v>
      </c>
      <c r="BB35" s="260"/>
      <c r="BC35" s="235">
        <f t="shared" si="29"/>
        <v>1</v>
      </c>
      <c r="BD35" s="261"/>
      <c r="BE35" s="235">
        <f t="shared" si="30"/>
        <v>1</v>
      </c>
      <c r="BF35" s="242">
        <v>68200</v>
      </c>
      <c r="BG35" s="242">
        <v>52500</v>
      </c>
      <c r="BH35" s="243">
        <v>344688.71</v>
      </c>
      <c r="BI35" s="243">
        <v>304998</v>
      </c>
      <c r="BJ35" s="266">
        <f t="shared" si="38"/>
        <v>-39690.710000000021</v>
      </c>
      <c r="BK35" s="243">
        <v>0</v>
      </c>
      <c r="BL35" s="267">
        <v>128885.85</v>
      </c>
      <c r="BM35" s="263">
        <v>18.213000000000001</v>
      </c>
      <c r="BN35" s="874">
        <v>0.6</v>
      </c>
      <c r="BO35" s="263">
        <v>0.55000000000000004</v>
      </c>
      <c r="BP35" s="256">
        <v>2500</v>
      </c>
      <c r="BQ35" s="349"/>
    </row>
    <row r="36" spans="1:69">
      <c r="A36" s="241">
        <v>13073063</v>
      </c>
      <c r="B36" s="241">
        <v>5353</v>
      </c>
      <c r="C36" s="241" t="s">
        <v>56</v>
      </c>
      <c r="D36" s="280">
        <v>769</v>
      </c>
      <c r="E36" s="280">
        <v>-200200</v>
      </c>
      <c r="F36" s="280">
        <v>14900</v>
      </c>
      <c r="G36" s="281">
        <v>-200200</v>
      </c>
      <c r="H36" s="229">
        <v>14900</v>
      </c>
      <c r="I36" s="229">
        <f t="shared" si="13"/>
        <v>-215100</v>
      </c>
      <c r="J36" s="231">
        <f t="shared" si="14"/>
        <v>0</v>
      </c>
      <c r="K36" s="229">
        <f t="shared" si="32"/>
        <v>-215100</v>
      </c>
      <c r="L36" s="230">
        <f t="shared" si="33"/>
        <v>0</v>
      </c>
      <c r="M36" s="229">
        <v>-149800</v>
      </c>
      <c r="N36" s="229">
        <v>-215497</v>
      </c>
      <c r="O36" s="229">
        <f t="shared" si="6"/>
        <v>-364900</v>
      </c>
      <c r="P36" s="231">
        <f t="shared" si="34"/>
        <v>0</v>
      </c>
      <c r="Q36" s="232">
        <v>-110200</v>
      </c>
      <c r="R36" s="857">
        <v>-218800</v>
      </c>
      <c r="S36" s="857">
        <v>-137200</v>
      </c>
      <c r="T36" s="282">
        <v>-137200</v>
      </c>
      <c r="U36" s="231">
        <f t="shared" si="7"/>
        <v>0</v>
      </c>
      <c r="V36" s="231">
        <f t="shared" si="35"/>
        <v>0</v>
      </c>
      <c r="W36" s="232">
        <v>-285754</v>
      </c>
      <c r="X36" s="283">
        <v>-328602.13</v>
      </c>
      <c r="Y36" s="232">
        <f t="shared" si="8"/>
        <v>-422954</v>
      </c>
      <c r="Z36" s="231">
        <f t="shared" si="9"/>
        <v>0</v>
      </c>
      <c r="AA36" s="233">
        <f t="shared" si="36"/>
        <v>-465802.13</v>
      </c>
      <c r="AB36" s="231">
        <f t="shared" si="37"/>
        <v>0</v>
      </c>
      <c r="AC36" s="232">
        <v>-661464</v>
      </c>
      <c r="AD36" s="857">
        <v>836854</v>
      </c>
      <c r="AE36" s="857">
        <v>1001043.52</v>
      </c>
      <c r="AF36" s="857">
        <v>0</v>
      </c>
      <c r="AG36" s="857">
        <v>595654</v>
      </c>
      <c r="AH36" s="905">
        <v>-238629.76000000001</v>
      </c>
      <c r="AI36" s="265">
        <v>28368.48</v>
      </c>
      <c r="AJ36" s="905">
        <v>238670</v>
      </c>
      <c r="AK36" s="234">
        <f t="shared" si="10"/>
        <v>-477299.76</v>
      </c>
      <c r="AL36" s="231">
        <f t="shared" si="11"/>
        <v>0</v>
      </c>
      <c r="AM36" s="284">
        <v>70036.69</v>
      </c>
      <c r="AN36" s="234">
        <f t="shared" si="12"/>
        <v>91.075019505851756</v>
      </c>
      <c r="AO36" s="871">
        <v>1</v>
      </c>
      <c r="AP36" s="285">
        <v>1</v>
      </c>
      <c r="AQ36" s="945" t="s">
        <v>651</v>
      </c>
      <c r="AR36" s="280">
        <v>5.0999999999999996</v>
      </c>
      <c r="AS36" s="280">
        <v>17.600000000000001</v>
      </c>
      <c r="AT36" s="280">
        <v>52.3</v>
      </c>
      <c r="AU36" s="285">
        <v>0</v>
      </c>
      <c r="AV36" s="285">
        <v>1</v>
      </c>
      <c r="AW36" s="732">
        <v>111581.98</v>
      </c>
      <c r="AX36" s="285">
        <v>0</v>
      </c>
      <c r="AY36" s="732"/>
      <c r="AZ36" s="286"/>
      <c r="BA36" s="235">
        <f t="shared" si="28"/>
        <v>1</v>
      </c>
      <c r="BB36" s="286"/>
      <c r="BC36" s="235">
        <f t="shared" si="29"/>
        <v>1</v>
      </c>
      <c r="BD36" s="287"/>
      <c r="BE36" s="235">
        <f t="shared" si="30"/>
        <v>1</v>
      </c>
      <c r="BF36" s="280">
        <v>209300</v>
      </c>
      <c r="BG36" s="280">
        <v>32500</v>
      </c>
      <c r="BH36" s="265">
        <v>617828.24</v>
      </c>
      <c r="BI36" s="265">
        <v>580421</v>
      </c>
      <c r="BJ36" s="266">
        <f t="shared" si="38"/>
        <v>-37407.239999999991</v>
      </c>
      <c r="BK36" s="265">
        <v>180562.73</v>
      </c>
      <c r="BL36" s="729">
        <v>306320.43</v>
      </c>
      <c r="BM36" s="263">
        <v>18.213000000000001</v>
      </c>
      <c r="BN36" s="874">
        <v>0.2</v>
      </c>
      <c r="BO36" s="263">
        <v>0.17</v>
      </c>
      <c r="BP36" s="256">
        <v>1800</v>
      </c>
      <c r="BQ36" s="349"/>
    </row>
    <row r="37" spans="1:69">
      <c r="A37" s="241">
        <v>13073064</v>
      </c>
      <c r="B37" s="241">
        <v>5353</v>
      </c>
      <c r="C37" s="241" t="s">
        <v>57</v>
      </c>
      <c r="D37" s="280">
        <v>452</v>
      </c>
      <c r="E37" s="280">
        <v>42300</v>
      </c>
      <c r="F37" s="280">
        <v>20100</v>
      </c>
      <c r="G37" s="281">
        <v>42300</v>
      </c>
      <c r="H37" s="229">
        <v>20100</v>
      </c>
      <c r="I37" s="229">
        <f t="shared" si="13"/>
        <v>22200</v>
      </c>
      <c r="J37" s="231">
        <f t="shared" si="14"/>
        <v>1</v>
      </c>
      <c r="K37" s="229">
        <f t="shared" si="32"/>
        <v>22200</v>
      </c>
      <c r="L37" s="230">
        <f t="shared" si="33"/>
        <v>1</v>
      </c>
      <c r="M37" s="229">
        <v>125723</v>
      </c>
      <c r="N37" s="229">
        <v>-114597</v>
      </c>
      <c r="O37" s="229">
        <f t="shared" si="6"/>
        <v>147923</v>
      </c>
      <c r="P37" s="231">
        <f t="shared" si="34"/>
        <v>1</v>
      </c>
      <c r="Q37" s="232">
        <v>65900</v>
      </c>
      <c r="R37" s="857">
        <v>15000</v>
      </c>
      <c r="S37" s="857">
        <v>31000</v>
      </c>
      <c r="T37" s="282">
        <v>22400</v>
      </c>
      <c r="U37" s="231">
        <f t="shared" si="7"/>
        <v>1</v>
      </c>
      <c r="V37" s="231">
        <f t="shared" si="35"/>
        <v>1</v>
      </c>
      <c r="W37" s="232">
        <v>-12280</v>
      </c>
      <c r="X37" s="283">
        <v>10271.030000000001</v>
      </c>
      <c r="Y37" s="232">
        <f t="shared" si="8"/>
        <v>18720</v>
      </c>
      <c r="Z37" s="231">
        <f t="shared" si="9"/>
        <v>1</v>
      </c>
      <c r="AA37" s="233">
        <f t="shared" si="36"/>
        <v>32671.03</v>
      </c>
      <c r="AB37" s="231">
        <f t="shared" si="37"/>
        <v>1</v>
      </c>
      <c r="AC37" s="232">
        <v>146620</v>
      </c>
      <c r="AD37" s="857">
        <v>990088</v>
      </c>
      <c r="AE37" s="857">
        <v>854279</v>
      </c>
      <c r="AF37" s="857">
        <v>0</v>
      </c>
      <c r="AG37" s="857">
        <v>999460</v>
      </c>
      <c r="AH37" s="265">
        <v>55091.64</v>
      </c>
      <c r="AI37" s="265">
        <v>0</v>
      </c>
      <c r="AJ37" s="265">
        <v>58850</v>
      </c>
      <c r="AK37" s="234">
        <f t="shared" si="10"/>
        <v>-3758.3600000000006</v>
      </c>
      <c r="AL37" s="231">
        <f t="shared" si="11"/>
        <v>0</v>
      </c>
      <c r="AM37" s="284">
        <v>146330.03</v>
      </c>
      <c r="AN37" s="234">
        <f t="shared" si="12"/>
        <v>323.73900442477878</v>
      </c>
      <c r="AO37" s="871">
        <v>0</v>
      </c>
      <c r="AP37" s="285">
        <v>0</v>
      </c>
      <c r="AQ37" s="945" t="s">
        <v>650</v>
      </c>
      <c r="AR37" s="280">
        <v>1.1000000000000001</v>
      </c>
      <c r="AS37" s="280">
        <v>13.7</v>
      </c>
      <c r="AT37" s="280">
        <v>46.4</v>
      </c>
      <c r="AU37" s="285">
        <v>0</v>
      </c>
      <c r="AV37" s="285">
        <v>0</v>
      </c>
      <c r="AW37" s="732"/>
      <c r="AX37" s="285">
        <v>0</v>
      </c>
      <c r="AY37" s="732"/>
      <c r="AZ37" s="286"/>
      <c r="BA37" s="235">
        <f t="shared" si="28"/>
        <v>1</v>
      </c>
      <c r="BB37" s="286"/>
      <c r="BC37" s="235">
        <f t="shared" si="29"/>
        <v>1</v>
      </c>
      <c r="BD37" s="287"/>
      <c r="BE37" s="235">
        <f t="shared" si="30"/>
        <v>1</v>
      </c>
      <c r="BF37" s="280">
        <v>127500</v>
      </c>
      <c r="BG37" s="280">
        <v>14100</v>
      </c>
      <c r="BH37" s="265">
        <v>197273.29</v>
      </c>
      <c r="BI37" s="265">
        <v>189677</v>
      </c>
      <c r="BJ37" s="266">
        <f t="shared" si="38"/>
        <v>-7596.2900000000081</v>
      </c>
      <c r="BK37" s="265">
        <v>257843.82</v>
      </c>
      <c r="BL37" s="729">
        <v>174615.79</v>
      </c>
      <c r="BM37" s="263">
        <v>18.213000000000001</v>
      </c>
      <c r="BN37" s="874">
        <v>0.2</v>
      </c>
      <c r="BO37" s="263">
        <v>0.16</v>
      </c>
      <c r="BP37" s="256">
        <v>1000</v>
      </c>
      <c r="BQ37" s="349"/>
    </row>
    <row r="38" spans="1:69">
      <c r="A38" s="241">
        <v>13073065</v>
      </c>
      <c r="B38" s="241">
        <v>5353</v>
      </c>
      <c r="C38" s="241" t="s">
        <v>58</v>
      </c>
      <c r="D38" s="242">
        <v>986</v>
      </c>
      <c r="E38" s="242">
        <v>40100</v>
      </c>
      <c r="F38" s="242">
        <v>39900</v>
      </c>
      <c r="G38" s="281">
        <v>40100</v>
      </c>
      <c r="H38" s="229">
        <v>39900</v>
      </c>
      <c r="I38" s="229">
        <f t="shared" si="13"/>
        <v>200</v>
      </c>
      <c r="J38" s="231">
        <f t="shared" si="14"/>
        <v>1</v>
      </c>
      <c r="K38" s="229">
        <f t="shared" si="32"/>
        <v>200</v>
      </c>
      <c r="L38" s="230">
        <f t="shared" si="33"/>
        <v>1</v>
      </c>
      <c r="M38" s="229">
        <v>-101200</v>
      </c>
      <c r="N38" s="229">
        <v>1076067.6000000001</v>
      </c>
      <c r="O38" s="229">
        <f t="shared" si="6"/>
        <v>-101000</v>
      </c>
      <c r="P38" s="231">
        <f t="shared" si="34"/>
        <v>0</v>
      </c>
      <c r="Q38" s="232">
        <v>19000</v>
      </c>
      <c r="R38" s="857">
        <v>-69500</v>
      </c>
      <c r="S38" s="857">
        <v>-69500</v>
      </c>
      <c r="T38" s="282">
        <v>-69500</v>
      </c>
      <c r="U38" s="231">
        <f t="shared" si="7"/>
        <v>0</v>
      </c>
      <c r="V38" s="231">
        <f t="shared" si="35"/>
        <v>0</v>
      </c>
      <c r="W38" s="232">
        <v>402639</v>
      </c>
      <c r="X38" s="283">
        <v>96325.8</v>
      </c>
      <c r="Y38" s="232">
        <f t="shared" si="8"/>
        <v>333139</v>
      </c>
      <c r="Z38" s="231">
        <f t="shared" si="9"/>
        <v>1</v>
      </c>
      <c r="AA38" s="233">
        <f t="shared" si="36"/>
        <v>26825.800000000003</v>
      </c>
      <c r="AB38" s="231">
        <f t="shared" si="37"/>
        <v>1</v>
      </c>
      <c r="AC38" s="232">
        <v>-1204800</v>
      </c>
      <c r="AD38" s="777">
        <v>43215895.859999999</v>
      </c>
      <c r="AE38" s="777">
        <v>42168856.729999997</v>
      </c>
      <c r="AF38" s="857">
        <v>0</v>
      </c>
      <c r="AG38" s="777">
        <v>4354195.8600000003</v>
      </c>
      <c r="AH38" s="265">
        <v>810957.15</v>
      </c>
      <c r="AI38" s="265">
        <v>0</v>
      </c>
      <c r="AJ38" s="265">
        <v>124000</v>
      </c>
      <c r="AK38" s="234">
        <f t="shared" si="10"/>
        <v>686957.15</v>
      </c>
      <c r="AL38" s="231">
        <f t="shared" si="11"/>
        <v>0</v>
      </c>
      <c r="AM38" s="284">
        <v>257945.14</v>
      </c>
      <c r="AN38" s="234">
        <f t="shared" si="12"/>
        <v>261.60764705882355</v>
      </c>
      <c r="AO38" s="871">
        <v>1</v>
      </c>
      <c r="AP38" s="285">
        <v>0</v>
      </c>
      <c r="AQ38" s="945" t="s">
        <v>653</v>
      </c>
      <c r="AR38" s="280">
        <v>0.9</v>
      </c>
      <c r="AS38" s="280">
        <v>15.5</v>
      </c>
      <c r="AT38" s="280">
        <v>55.5</v>
      </c>
      <c r="AU38" s="285">
        <v>0</v>
      </c>
      <c r="AV38" s="285">
        <v>0</v>
      </c>
      <c r="AW38" s="732"/>
      <c r="AX38" s="285">
        <v>0</v>
      </c>
      <c r="AY38" s="732"/>
      <c r="AZ38" s="286"/>
      <c r="BA38" s="235">
        <f t="shared" si="28"/>
        <v>1</v>
      </c>
      <c r="BB38" s="286"/>
      <c r="BC38" s="235">
        <f t="shared" si="29"/>
        <v>1</v>
      </c>
      <c r="BD38" s="287"/>
      <c r="BE38" s="235">
        <f t="shared" si="30"/>
        <v>1</v>
      </c>
      <c r="BF38" s="280">
        <v>236600</v>
      </c>
      <c r="BG38" s="280">
        <v>42800</v>
      </c>
      <c r="BH38" s="265">
        <v>782789.13</v>
      </c>
      <c r="BI38" s="265">
        <v>660315</v>
      </c>
      <c r="BJ38" s="266">
        <f t="shared" si="38"/>
        <v>-122474.13</v>
      </c>
      <c r="BK38" s="265">
        <v>222835.74</v>
      </c>
      <c r="BL38" s="729">
        <v>385830.32</v>
      </c>
      <c r="BM38" s="263">
        <v>18.213000000000001</v>
      </c>
      <c r="BN38" s="874">
        <v>2.2000000000000002</v>
      </c>
      <c r="BO38" s="263">
        <v>2.15</v>
      </c>
      <c r="BP38" s="256">
        <v>39100</v>
      </c>
      <c r="BQ38" s="349"/>
    </row>
    <row r="39" spans="1:69">
      <c r="A39" s="241">
        <v>13073072</v>
      </c>
      <c r="B39" s="241">
        <v>5353</v>
      </c>
      <c r="C39" s="241" t="s">
        <v>59</v>
      </c>
      <c r="D39" s="270">
        <v>252</v>
      </c>
      <c r="E39" s="270">
        <v>5000</v>
      </c>
      <c r="F39" s="270">
        <v>40800</v>
      </c>
      <c r="G39" s="277">
        <v>5000</v>
      </c>
      <c r="H39" s="229">
        <v>40800</v>
      </c>
      <c r="I39" s="229">
        <f t="shared" si="13"/>
        <v>-35800</v>
      </c>
      <c r="J39" s="231">
        <f t="shared" si="14"/>
        <v>0</v>
      </c>
      <c r="K39" s="229">
        <f t="shared" si="32"/>
        <v>-35800</v>
      </c>
      <c r="L39" s="230">
        <f t="shared" si="33"/>
        <v>0</v>
      </c>
      <c r="M39" s="229">
        <v>-31600</v>
      </c>
      <c r="N39" s="229">
        <v>1201842</v>
      </c>
      <c r="O39" s="229">
        <f t="shared" si="6"/>
        <v>-67400</v>
      </c>
      <c r="P39" s="231">
        <f t="shared" si="34"/>
        <v>0</v>
      </c>
      <c r="Q39" s="232">
        <v>14700</v>
      </c>
      <c r="R39" s="857">
        <v>94700</v>
      </c>
      <c r="S39" s="857">
        <v>94700</v>
      </c>
      <c r="T39" s="257">
        <v>94100</v>
      </c>
      <c r="U39" s="231">
        <f t="shared" si="7"/>
        <v>1</v>
      </c>
      <c r="V39" s="231">
        <f t="shared" si="35"/>
        <v>1</v>
      </c>
      <c r="W39" s="232">
        <v>504456</v>
      </c>
      <c r="X39" s="258">
        <v>457600.37</v>
      </c>
      <c r="Y39" s="232">
        <f t="shared" si="8"/>
        <v>599156</v>
      </c>
      <c r="Z39" s="231">
        <f t="shared" si="9"/>
        <v>1</v>
      </c>
      <c r="AA39" s="233">
        <f t="shared" si="36"/>
        <v>551700.37</v>
      </c>
      <c r="AB39" s="231">
        <f t="shared" si="37"/>
        <v>1</v>
      </c>
      <c r="AC39" s="232">
        <v>458056</v>
      </c>
      <c r="AD39" s="857">
        <v>2931681.74</v>
      </c>
      <c r="AE39" s="857">
        <v>2474081.37</v>
      </c>
      <c r="AF39" s="857">
        <v>0</v>
      </c>
      <c r="AG39" s="857">
        <v>2837081.84</v>
      </c>
      <c r="AH39" s="243">
        <v>489674.86</v>
      </c>
      <c r="AI39" s="243">
        <v>0</v>
      </c>
      <c r="AJ39" s="243">
        <v>56730</v>
      </c>
      <c r="AK39" s="234">
        <f t="shared" si="10"/>
        <v>432944.86</v>
      </c>
      <c r="AL39" s="231">
        <f t="shared" si="11"/>
        <v>0</v>
      </c>
      <c r="AM39" s="278">
        <v>656409.22</v>
      </c>
      <c r="AN39" s="234">
        <f t="shared" si="12"/>
        <v>2604.7984920634922</v>
      </c>
      <c r="AO39" s="871">
        <v>0</v>
      </c>
      <c r="AP39" s="279">
        <v>0</v>
      </c>
      <c r="AQ39" s="944" t="s">
        <v>650</v>
      </c>
      <c r="AR39" s="242">
        <v>2.4</v>
      </c>
      <c r="AS39" s="242">
        <v>6.2</v>
      </c>
      <c r="AT39" s="242">
        <v>24.5</v>
      </c>
      <c r="AU39" s="279">
        <v>0</v>
      </c>
      <c r="AV39" s="279">
        <v>0</v>
      </c>
      <c r="AW39" s="732"/>
      <c r="AX39" s="279">
        <v>0</v>
      </c>
      <c r="AY39" s="732"/>
      <c r="AZ39" s="260"/>
      <c r="BA39" s="235">
        <f t="shared" si="28"/>
        <v>1</v>
      </c>
      <c r="BB39" s="260"/>
      <c r="BC39" s="235">
        <f t="shared" si="29"/>
        <v>1</v>
      </c>
      <c r="BD39" s="261"/>
      <c r="BE39" s="235">
        <f t="shared" si="30"/>
        <v>1</v>
      </c>
      <c r="BF39" s="242">
        <v>64200</v>
      </c>
      <c r="BG39" s="242">
        <v>35200</v>
      </c>
      <c r="BH39" s="243">
        <v>264599.5</v>
      </c>
      <c r="BI39" s="243">
        <v>228367</v>
      </c>
      <c r="BJ39" s="266">
        <f t="shared" si="38"/>
        <v>-36232.5</v>
      </c>
      <c r="BK39" s="243">
        <v>12627.7</v>
      </c>
      <c r="BL39" s="267">
        <v>106364.37</v>
      </c>
      <c r="BM39" s="263">
        <v>18.213000000000001</v>
      </c>
      <c r="BN39" s="874">
        <v>0.3</v>
      </c>
      <c r="BO39" s="263">
        <v>0.34</v>
      </c>
      <c r="BP39" s="256">
        <v>2700</v>
      </c>
      <c r="BQ39" s="349"/>
    </row>
    <row r="40" spans="1:69">
      <c r="A40" s="241">
        <v>13073074</v>
      </c>
      <c r="B40" s="241">
        <v>5353</v>
      </c>
      <c r="C40" s="241" t="s">
        <v>60</v>
      </c>
      <c r="D40" s="242">
        <v>312</v>
      </c>
      <c r="E40" s="242">
        <v>58200</v>
      </c>
      <c r="F40" s="242">
        <v>43700</v>
      </c>
      <c r="G40" s="277">
        <v>58000</v>
      </c>
      <c r="H40" s="229">
        <v>43700</v>
      </c>
      <c r="I40" s="229">
        <f t="shared" si="13"/>
        <v>14500</v>
      </c>
      <c r="J40" s="231">
        <f t="shared" si="14"/>
        <v>1</v>
      </c>
      <c r="K40" s="229">
        <f t="shared" si="32"/>
        <v>14300</v>
      </c>
      <c r="L40" s="230">
        <f t="shared" si="33"/>
        <v>1</v>
      </c>
      <c r="M40" s="229">
        <v>357987.24</v>
      </c>
      <c r="N40" s="229">
        <v>-40345</v>
      </c>
      <c r="O40" s="229">
        <f t="shared" si="6"/>
        <v>372487.24</v>
      </c>
      <c r="P40" s="231">
        <f t="shared" si="34"/>
        <v>1</v>
      </c>
      <c r="Q40" s="232">
        <v>13700</v>
      </c>
      <c r="R40" s="857">
        <v>42800</v>
      </c>
      <c r="S40" s="857">
        <v>42800</v>
      </c>
      <c r="T40" s="257">
        <v>42600</v>
      </c>
      <c r="U40" s="231">
        <f t="shared" si="7"/>
        <v>1</v>
      </c>
      <c r="V40" s="231">
        <f t="shared" si="35"/>
        <v>1</v>
      </c>
      <c r="W40" s="232">
        <v>-42759</v>
      </c>
      <c r="X40" s="258">
        <v>60897.77</v>
      </c>
      <c r="Y40" s="232">
        <f t="shared" si="8"/>
        <v>41</v>
      </c>
      <c r="Z40" s="231">
        <f t="shared" si="9"/>
        <v>1</v>
      </c>
      <c r="AA40" s="233">
        <f t="shared" si="36"/>
        <v>103497.76999999999</v>
      </c>
      <c r="AB40" s="231">
        <f t="shared" si="37"/>
        <v>1</v>
      </c>
      <c r="AC40" s="232">
        <v>64641</v>
      </c>
      <c r="AD40" s="857">
        <v>621786.97</v>
      </c>
      <c r="AE40" s="857">
        <v>574506.56999999995</v>
      </c>
      <c r="AF40" s="857">
        <v>51522.61</v>
      </c>
      <c r="AG40" s="777">
        <v>621786.97</v>
      </c>
      <c r="AH40" s="905">
        <v>-22947.33</v>
      </c>
      <c r="AI40" s="243">
        <v>0</v>
      </c>
      <c r="AJ40" s="905">
        <v>46910</v>
      </c>
      <c r="AK40" s="234">
        <f t="shared" si="10"/>
        <v>-69857.33</v>
      </c>
      <c r="AL40" s="231">
        <f t="shared" si="11"/>
        <v>0</v>
      </c>
      <c r="AM40" s="278">
        <v>109759.03</v>
      </c>
      <c r="AN40" s="234">
        <f t="shared" si="12"/>
        <v>351.79176282051282</v>
      </c>
      <c r="AO40" s="871">
        <v>0</v>
      </c>
      <c r="AP40" s="279">
        <v>0</v>
      </c>
      <c r="AQ40" s="944" t="s">
        <v>650</v>
      </c>
      <c r="AR40" s="242">
        <v>3.2</v>
      </c>
      <c r="AS40" s="242">
        <v>39.799999999999997</v>
      </c>
      <c r="AT40" s="242">
        <v>56.2</v>
      </c>
      <c r="AU40" s="279">
        <v>0</v>
      </c>
      <c r="AV40" s="279">
        <v>0</v>
      </c>
      <c r="AW40" s="732"/>
      <c r="AX40" s="279">
        <v>0</v>
      </c>
      <c r="AY40" s="732"/>
      <c r="AZ40" s="260"/>
      <c r="BA40" s="235">
        <f t="shared" si="28"/>
        <v>1</v>
      </c>
      <c r="BB40" s="260"/>
      <c r="BC40" s="235">
        <f t="shared" si="29"/>
        <v>1</v>
      </c>
      <c r="BD40" s="261"/>
      <c r="BE40" s="235">
        <f t="shared" si="30"/>
        <v>1</v>
      </c>
      <c r="BF40" s="242">
        <v>81700</v>
      </c>
      <c r="BG40" s="242">
        <v>3500</v>
      </c>
      <c r="BH40" s="243">
        <v>200702.97</v>
      </c>
      <c r="BI40" s="243">
        <v>182926</v>
      </c>
      <c r="BJ40" s="266">
        <f t="shared" si="38"/>
        <v>-17776.97</v>
      </c>
      <c r="BK40" s="243">
        <v>106029.75</v>
      </c>
      <c r="BL40" s="267">
        <v>117684.82</v>
      </c>
      <c r="BM40" s="263">
        <v>18.213000000000001</v>
      </c>
      <c r="BN40" s="874">
        <v>0.3</v>
      </c>
      <c r="BO40" s="263">
        <v>0.35</v>
      </c>
      <c r="BP40" s="256">
        <v>1700</v>
      </c>
      <c r="BQ40" s="349"/>
    </row>
    <row r="41" spans="1:69">
      <c r="A41" s="241">
        <v>13073083</v>
      </c>
      <c r="B41" s="241">
        <v>5353</v>
      </c>
      <c r="C41" s="241" t="s">
        <v>61</v>
      </c>
      <c r="D41" s="242">
        <v>877</v>
      </c>
      <c r="E41" s="242">
        <v>30000</v>
      </c>
      <c r="F41" s="242">
        <v>38100</v>
      </c>
      <c r="G41" s="277">
        <v>30000</v>
      </c>
      <c r="H41" s="229">
        <v>38100</v>
      </c>
      <c r="I41" s="229">
        <f t="shared" si="13"/>
        <v>-8100</v>
      </c>
      <c r="J41" s="231">
        <f t="shared" si="14"/>
        <v>0</v>
      </c>
      <c r="K41" s="229">
        <f t="shared" si="32"/>
        <v>-8100</v>
      </c>
      <c r="L41" s="230">
        <f t="shared" si="33"/>
        <v>0</v>
      </c>
      <c r="M41" s="229">
        <v>-15600</v>
      </c>
      <c r="N41" s="229">
        <v>75139.44</v>
      </c>
      <c r="O41" s="229">
        <f t="shared" si="6"/>
        <v>-23700</v>
      </c>
      <c r="P41" s="231">
        <f t="shared" si="34"/>
        <v>0</v>
      </c>
      <c r="Q41" s="232">
        <v>49400</v>
      </c>
      <c r="R41" s="857">
        <v>26800</v>
      </c>
      <c r="S41" s="857">
        <v>26800</v>
      </c>
      <c r="T41" s="257">
        <v>26800</v>
      </c>
      <c r="U41" s="231">
        <f t="shared" si="7"/>
        <v>1</v>
      </c>
      <c r="V41" s="231">
        <f t="shared" si="35"/>
        <v>1</v>
      </c>
      <c r="W41" s="232">
        <v>106582</v>
      </c>
      <c r="X41" s="258">
        <v>381668.19</v>
      </c>
      <c r="Y41" s="232">
        <f t="shared" si="8"/>
        <v>133382</v>
      </c>
      <c r="Z41" s="231">
        <f t="shared" si="9"/>
        <v>1</v>
      </c>
      <c r="AA41" s="233">
        <f t="shared" si="36"/>
        <v>408468.19</v>
      </c>
      <c r="AB41" s="231">
        <f t="shared" si="37"/>
        <v>1</v>
      </c>
      <c r="AC41" s="232">
        <v>136882</v>
      </c>
      <c r="AD41" s="857">
        <v>2693742.56</v>
      </c>
      <c r="AE41" s="857">
        <v>2292360.12</v>
      </c>
      <c r="AF41" s="857">
        <v>0</v>
      </c>
      <c r="AG41" s="857">
        <v>2881442.56</v>
      </c>
      <c r="AH41" s="243">
        <v>447609.48</v>
      </c>
      <c r="AI41" s="243">
        <v>0</v>
      </c>
      <c r="AJ41" s="243">
        <v>500000</v>
      </c>
      <c r="AK41" s="234">
        <f t="shared" si="10"/>
        <v>-52390.520000000019</v>
      </c>
      <c r="AL41" s="231">
        <f t="shared" si="11"/>
        <v>0</v>
      </c>
      <c r="AM41" s="278">
        <v>630434.27</v>
      </c>
      <c r="AN41" s="234">
        <f t="shared" si="12"/>
        <v>718.85321550741162</v>
      </c>
      <c r="AO41" s="871">
        <v>0</v>
      </c>
      <c r="AP41" s="279">
        <v>0</v>
      </c>
      <c r="AQ41" s="944" t="s">
        <v>650</v>
      </c>
      <c r="AR41" s="242">
        <v>1.4</v>
      </c>
      <c r="AS41" s="242">
        <v>6</v>
      </c>
      <c r="AT41" s="242">
        <v>37.5</v>
      </c>
      <c r="AU41" s="279">
        <v>0</v>
      </c>
      <c r="AV41" s="279">
        <v>0</v>
      </c>
      <c r="AW41" s="732"/>
      <c r="AX41" s="279">
        <v>0</v>
      </c>
      <c r="AY41" s="732"/>
      <c r="AZ41" s="260"/>
      <c r="BA41" s="235">
        <f t="shared" si="28"/>
        <v>1</v>
      </c>
      <c r="BB41" s="260"/>
      <c r="BC41" s="235">
        <f t="shared" si="29"/>
        <v>1</v>
      </c>
      <c r="BD41" s="261"/>
      <c r="BE41" s="235">
        <f t="shared" si="30"/>
        <v>1</v>
      </c>
      <c r="BF41" s="242">
        <v>280800</v>
      </c>
      <c r="BG41" s="242">
        <v>38100</v>
      </c>
      <c r="BH41" s="243">
        <v>603965.80000000005</v>
      </c>
      <c r="BI41" s="243">
        <v>592473</v>
      </c>
      <c r="BJ41" s="266">
        <f t="shared" si="38"/>
        <v>-11492.800000000047</v>
      </c>
      <c r="BK41" s="243">
        <v>275174.38</v>
      </c>
      <c r="BL41" s="267">
        <v>337301.66</v>
      </c>
      <c r="BM41" s="263">
        <v>18.213000000000001</v>
      </c>
      <c r="BN41" s="874">
        <v>0.6</v>
      </c>
      <c r="BO41" s="263">
        <v>0.59</v>
      </c>
      <c r="BP41" s="256">
        <v>7900</v>
      </c>
      <c r="BQ41" s="349"/>
    </row>
    <row r="42" spans="1:69">
      <c r="A42" s="241">
        <v>13073002</v>
      </c>
      <c r="B42" s="241">
        <v>5354</v>
      </c>
      <c r="C42" s="241" t="s">
        <v>62</v>
      </c>
      <c r="D42" s="242">
        <v>651</v>
      </c>
      <c r="E42" s="865">
        <v>-986700</v>
      </c>
      <c r="F42" s="242">
        <v>300000</v>
      </c>
      <c r="G42" s="242">
        <v>-336900</v>
      </c>
      <c r="H42" s="229">
        <v>300000</v>
      </c>
      <c r="I42" s="888">
        <f t="shared" si="13"/>
        <v>-1286700</v>
      </c>
      <c r="J42" s="231">
        <f t="shared" si="14"/>
        <v>0</v>
      </c>
      <c r="K42" s="229">
        <f t="shared" si="32"/>
        <v>-636900</v>
      </c>
      <c r="L42" s="230">
        <f t="shared" si="33"/>
        <v>0</v>
      </c>
      <c r="M42" s="229">
        <v>4010235</v>
      </c>
      <c r="N42" s="821">
        <v>4010235.38</v>
      </c>
      <c r="O42" s="888">
        <f t="shared" si="6"/>
        <v>2723535</v>
      </c>
      <c r="P42" s="231">
        <f t="shared" si="34"/>
        <v>1</v>
      </c>
      <c r="Q42" s="232">
        <v>2897135</v>
      </c>
      <c r="R42" s="857">
        <v>-310700</v>
      </c>
      <c r="S42" s="857">
        <v>-310700</v>
      </c>
      <c r="T42" s="822">
        <v>-310700</v>
      </c>
      <c r="U42" s="231">
        <f t="shared" si="7"/>
        <v>0</v>
      </c>
      <c r="V42" s="231">
        <f t="shared" si="35"/>
        <v>0</v>
      </c>
      <c r="W42" s="232">
        <v>5975158</v>
      </c>
      <c r="X42" s="823">
        <v>5975158</v>
      </c>
      <c r="Y42" s="232">
        <f t="shared" si="8"/>
        <v>5664458</v>
      </c>
      <c r="Z42" s="231">
        <f t="shared" si="9"/>
        <v>1</v>
      </c>
      <c r="AA42" s="233">
        <f t="shared" si="36"/>
        <v>5664458</v>
      </c>
      <c r="AB42" s="231">
        <f t="shared" si="37"/>
        <v>1</v>
      </c>
      <c r="AC42" s="232">
        <v>5714658</v>
      </c>
      <c r="AD42" s="857">
        <v>8732285.7699999996</v>
      </c>
      <c r="AE42" s="857">
        <v>6129425.5899999999</v>
      </c>
      <c r="AF42" s="857">
        <v>0</v>
      </c>
      <c r="AG42" s="857">
        <v>10915755.859999999</v>
      </c>
      <c r="AH42" s="242">
        <v>206100</v>
      </c>
      <c r="AI42" s="243">
        <v>0</v>
      </c>
      <c r="AJ42" s="824">
        <v>0</v>
      </c>
      <c r="AK42" s="234">
        <f t="shared" si="10"/>
        <v>206100</v>
      </c>
      <c r="AL42" s="231">
        <f t="shared" si="11"/>
        <v>1</v>
      </c>
      <c r="AM42" s="824">
        <v>2425010.84</v>
      </c>
      <c r="AN42" s="234">
        <f t="shared" si="12"/>
        <v>3725.0550537634408</v>
      </c>
      <c r="AO42" s="871">
        <v>0</v>
      </c>
      <c r="AP42" s="831">
        <v>0</v>
      </c>
      <c r="AQ42" s="946" t="s">
        <v>650</v>
      </c>
      <c r="AR42" s="820">
        <v>0</v>
      </c>
      <c r="AS42" s="820">
        <v>12</v>
      </c>
      <c r="AT42" s="820">
        <v>15.5</v>
      </c>
      <c r="AU42" s="831">
        <v>0</v>
      </c>
      <c r="AV42" s="831">
        <v>0</v>
      </c>
      <c r="AW42" s="788"/>
      <c r="AX42" s="831">
        <v>0</v>
      </c>
      <c r="AY42" s="788"/>
      <c r="AZ42" s="260"/>
      <c r="BA42" s="235">
        <f t="shared" ref="BA42:BA47" si="39">IF(AZ42&lt;323,1,0)</f>
        <v>1</v>
      </c>
      <c r="BB42" s="260"/>
      <c r="BC42" s="235">
        <f t="shared" ref="BC42:BC61" si="40">IF(BB42&lt;427,1,0)</f>
        <v>1</v>
      </c>
      <c r="BD42" s="261"/>
      <c r="BE42" s="235">
        <f t="shared" ref="BE42:BE61" si="41">IF(BD42&lt;381,1,0)</f>
        <v>1</v>
      </c>
      <c r="BF42" s="820">
        <v>206100</v>
      </c>
      <c r="BG42" s="820">
        <v>122900</v>
      </c>
      <c r="BH42" s="243">
        <v>1450579.42</v>
      </c>
      <c r="BI42" s="243">
        <v>1292615</v>
      </c>
      <c r="BJ42" s="266">
        <f t="shared" si="31"/>
        <v>-157964.41999999993</v>
      </c>
      <c r="BK42" s="243">
        <v>0</v>
      </c>
      <c r="BL42" s="267">
        <v>482672.97</v>
      </c>
      <c r="BM42" s="832">
        <v>34.950000000000003</v>
      </c>
      <c r="BN42" s="875">
        <v>0</v>
      </c>
      <c r="BO42" s="246"/>
      <c r="BP42" s="256"/>
      <c r="BQ42" s="349"/>
    </row>
    <row r="43" spans="1:69">
      <c r="A43" s="241">
        <v>13073012</v>
      </c>
      <c r="B43" s="241">
        <v>5354</v>
      </c>
      <c r="C43" s="241" t="s">
        <v>63</v>
      </c>
      <c r="D43" s="242">
        <v>1169</v>
      </c>
      <c r="E43" s="242">
        <v>-169100</v>
      </c>
      <c r="F43" s="242">
        <v>108900</v>
      </c>
      <c r="G43" s="242">
        <v>-169100</v>
      </c>
      <c r="H43" s="229">
        <v>108900</v>
      </c>
      <c r="I43" s="229">
        <f t="shared" si="13"/>
        <v>-278000</v>
      </c>
      <c r="J43" s="231">
        <f t="shared" si="14"/>
        <v>0</v>
      </c>
      <c r="K43" s="229">
        <f t="shared" si="32"/>
        <v>-278000</v>
      </c>
      <c r="L43" s="230">
        <f t="shared" si="33"/>
        <v>0</v>
      </c>
      <c r="M43" s="229">
        <v>1301513</v>
      </c>
      <c r="N43" s="821">
        <v>2145475.67</v>
      </c>
      <c r="O43" s="229">
        <f t="shared" si="6"/>
        <v>1023513</v>
      </c>
      <c r="P43" s="231">
        <f t="shared" si="34"/>
        <v>1</v>
      </c>
      <c r="Q43" s="232">
        <v>1526913</v>
      </c>
      <c r="R43" s="857">
        <v>-123900</v>
      </c>
      <c r="S43" s="857">
        <v>-123900</v>
      </c>
      <c r="T43" s="822">
        <v>-123900</v>
      </c>
      <c r="U43" s="231">
        <f t="shared" si="7"/>
        <v>0</v>
      </c>
      <c r="V43" s="231">
        <f t="shared" si="35"/>
        <v>0</v>
      </c>
      <c r="W43" s="232">
        <v>2600646</v>
      </c>
      <c r="X43" s="823">
        <v>2600646</v>
      </c>
      <c r="Y43" s="232">
        <f t="shared" si="8"/>
        <v>2476746</v>
      </c>
      <c r="Z43" s="231">
        <f t="shared" si="9"/>
        <v>1</v>
      </c>
      <c r="AA43" s="233">
        <f t="shared" si="36"/>
        <v>2476746</v>
      </c>
      <c r="AB43" s="231">
        <f t="shared" si="37"/>
        <v>1</v>
      </c>
      <c r="AC43" s="232">
        <v>2935746</v>
      </c>
      <c r="AD43" s="857">
        <v>9899189.8000000007</v>
      </c>
      <c r="AE43" s="857">
        <v>8582423.6799999997</v>
      </c>
      <c r="AF43" s="857">
        <v>0</v>
      </c>
      <c r="AG43" s="857">
        <v>11127883.84</v>
      </c>
      <c r="AH43" s="242">
        <v>318800</v>
      </c>
      <c r="AI43" s="243">
        <v>0</v>
      </c>
      <c r="AJ43" s="824">
        <v>0</v>
      </c>
      <c r="AK43" s="234">
        <f t="shared" si="10"/>
        <v>318800</v>
      </c>
      <c r="AL43" s="231">
        <f t="shared" si="11"/>
        <v>0</v>
      </c>
      <c r="AM43" s="824">
        <v>1335889.06</v>
      </c>
      <c r="AN43" s="234">
        <f t="shared" si="12"/>
        <v>1142.7622412318221</v>
      </c>
      <c r="AO43" s="871">
        <v>0</v>
      </c>
      <c r="AP43" s="831">
        <v>0</v>
      </c>
      <c r="AQ43" s="946" t="s">
        <v>650</v>
      </c>
      <c r="AR43" s="820">
        <v>0.7</v>
      </c>
      <c r="AS43" s="820">
        <v>0.2</v>
      </c>
      <c r="AT43" s="820">
        <v>41.6</v>
      </c>
      <c r="AU43" s="831">
        <v>0</v>
      </c>
      <c r="AV43" s="831">
        <v>0</v>
      </c>
      <c r="AW43" s="788"/>
      <c r="AX43" s="831">
        <v>0</v>
      </c>
      <c r="AY43" s="788"/>
      <c r="AZ43" s="260"/>
      <c r="BA43" s="235">
        <f t="shared" si="39"/>
        <v>1</v>
      </c>
      <c r="BB43" s="260"/>
      <c r="BC43" s="235">
        <f t="shared" si="40"/>
        <v>1</v>
      </c>
      <c r="BD43" s="261"/>
      <c r="BE43" s="235">
        <f t="shared" si="41"/>
        <v>1</v>
      </c>
      <c r="BF43" s="820">
        <v>318800</v>
      </c>
      <c r="BG43" s="820">
        <v>67300</v>
      </c>
      <c r="BH43" s="243">
        <v>890950.95</v>
      </c>
      <c r="BI43" s="243">
        <v>847899</v>
      </c>
      <c r="BJ43" s="266">
        <f t="shared" si="31"/>
        <v>-43051.949999999953</v>
      </c>
      <c r="BK43" s="243">
        <v>288955.03000000003</v>
      </c>
      <c r="BL43" s="267">
        <v>452697.14</v>
      </c>
      <c r="BM43" s="832">
        <v>34.950000000000003</v>
      </c>
      <c r="BN43" s="875">
        <v>0</v>
      </c>
      <c r="BO43" s="246"/>
      <c r="BP43" s="256"/>
      <c r="BQ43" s="349"/>
    </row>
    <row r="44" spans="1:69">
      <c r="A44" s="241">
        <v>13073017</v>
      </c>
      <c r="B44" s="241">
        <v>5354</v>
      </c>
      <c r="C44" s="241" t="s">
        <v>64</v>
      </c>
      <c r="D44" s="242">
        <v>1598</v>
      </c>
      <c r="E44" s="242">
        <v>-261500</v>
      </c>
      <c r="F44" s="242">
        <v>205000</v>
      </c>
      <c r="G44" s="242">
        <v>-261500</v>
      </c>
      <c r="H44" s="229">
        <v>205000</v>
      </c>
      <c r="I44" s="229">
        <f t="shared" si="13"/>
        <v>-466500</v>
      </c>
      <c r="J44" s="231">
        <f t="shared" si="14"/>
        <v>0</v>
      </c>
      <c r="K44" s="229">
        <f t="shared" si="32"/>
        <v>-466500</v>
      </c>
      <c r="L44" s="230">
        <f t="shared" si="33"/>
        <v>0</v>
      </c>
      <c r="M44" s="229">
        <v>2018297</v>
      </c>
      <c r="N44" s="821">
        <v>3182295.05</v>
      </c>
      <c r="O44" s="229">
        <f t="shared" si="6"/>
        <v>1551797</v>
      </c>
      <c r="P44" s="231">
        <f t="shared" si="34"/>
        <v>1</v>
      </c>
      <c r="Q44" s="232">
        <v>1773297</v>
      </c>
      <c r="R44" s="857">
        <v>668600</v>
      </c>
      <c r="S44" s="857">
        <v>668600</v>
      </c>
      <c r="T44" s="822">
        <v>668600</v>
      </c>
      <c r="U44" s="231">
        <f t="shared" si="7"/>
        <v>1</v>
      </c>
      <c r="V44" s="231">
        <f t="shared" si="35"/>
        <v>1</v>
      </c>
      <c r="W44" s="232">
        <v>2771118</v>
      </c>
      <c r="X44" s="823">
        <v>2771118</v>
      </c>
      <c r="Y44" s="232">
        <f t="shared" si="8"/>
        <v>3439718</v>
      </c>
      <c r="Z44" s="231">
        <f t="shared" si="9"/>
        <v>1</v>
      </c>
      <c r="AA44" s="233">
        <f t="shared" si="36"/>
        <v>3439718</v>
      </c>
      <c r="AB44" s="231">
        <f t="shared" si="37"/>
        <v>1</v>
      </c>
      <c r="AC44" s="232">
        <v>3108018</v>
      </c>
      <c r="AD44" s="857">
        <v>18165132.32</v>
      </c>
      <c r="AE44" s="857">
        <v>16663137.779999999</v>
      </c>
      <c r="AF44" s="857">
        <v>0</v>
      </c>
      <c r="AG44" s="857">
        <v>19734100.539999999</v>
      </c>
      <c r="AH44" s="242">
        <v>476100</v>
      </c>
      <c r="AI44" s="243">
        <v>0</v>
      </c>
      <c r="AJ44" s="824">
        <v>0</v>
      </c>
      <c r="AK44" s="234">
        <f t="shared" si="10"/>
        <v>476100</v>
      </c>
      <c r="AL44" s="231">
        <f t="shared" si="11"/>
        <v>0</v>
      </c>
      <c r="AM44" s="824">
        <v>733801.05</v>
      </c>
      <c r="AN44" s="234">
        <f t="shared" si="12"/>
        <v>459.19965581977476</v>
      </c>
      <c r="AO44" s="871">
        <v>0</v>
      </c>
      <c r="AP44" s="831">
        <v>0</v>
      </c>
      <c r="AQ44" s="946" t="s">
        <v>650</v>
      </c>
      <c r="AR44" s="820">
        <v>1.1000000000000001</v>
      </c>
      <c r="AS44" s="820">
        <v>5.5</v>
      </c>
      <c r="AT44" s="820">
        <v>16.5</v>
      </c>
      <c r="AU44" s="831">
        <v>0</v>
      </c>
      <c r="AV44" s="831">
        <v>0</v>
      </c>
      <c r="AW44" s="788"/>
      <c r="AX44" s="831">
        <v>0</v>
      </c>
      <c r="AY44" s="788"/>
      <c r="AZ44" s="260"/>
      <c r="BA44" s="235">
        <f t="shared" si="39"/>
        <v>1</v>
      </c>
      <c r="BB44" s="260"/>
      <c r="BC44" s="235">
        <f t="shared" si="40"/>
        <v>1</v>
      </c>
      <c r="BD44" s="261"/>
      <c r="BE44" s="235">
        <f t="shared" si="41"/>
        <v>1</v>
      </c>
      <c r="BF44" s="820">
        <v>476100</v>
      </c>
      <c r="BG44" s="820">
        <v>93500</v>
      </c>
      <c r="BH44" s="243">
        <v>1497540.92</v>
      </c>
      <c r="BI44" s="243">
        <v>1393209</v>
      </c>
      <c r="BJ44" s="266">
        <f t="shared" si="31"/>
        <v>-104331.91999999993</v>
      </c>
      <c r="BK44" s="243">
        <v>102872.22</v>
      </c>
      <c r="BL44" s="267">
        <v>614034.06000000006</v>
      </c>
      <c r="BM44" s="832">
        <v>34.950000000000003</v>
      </c>
      <c r="BN44" s="875">
        <v>0</v>
      </c>
      <c r="BO44" s="246"/>
      <c r="BP44" s="256"/>
      <c r="BQ44" s="349"/>
    </row>
    <row r="45" spans="1:69">
      <c r="A45" s="241">
        <v>13073067</v>
      </c>
      <c r="B45" s="241">
        <v>5354</v>
      </c>
      <c r="C45" s="241" t="s">
        <v>65</v>
      </c>
      <c r="D45" s="242">
        <v>1486</v>
      </c>
      <c r="E45" s="242">
        <v>-161500</v>
      </c>
      <c r="F45" s="242">
        <v>63700</v>
      </c>
      <c r="G45" s="242">
        <v>-161500</v>
      </c>
      <c r="H45" s="229">
        <v>63700</v>
      </c>
      <c r="I45" s="229">
        <f t="shared" si="13"/>
        <v>-225200</v>
      </c>
      <c r="J45" s="231">
        <f t="shared" si="14"/>
        <v>0</v>
      </c>
      <c r="K45" s="229">
        <f t="shared" si="32"/>
        <v>-225200</v>
      </c>
      <c r="L45" s="230">
        <f t="shared" si="33"/>
        <v>0</v>
      </c>
      <c r="M45" s="229">
        <v>8277257</v>
      </c>
      <c r="N45" s="821">
        <v>7937650.1699999999</v>
      </c>
      <c r="O45" s="229">
        <f t="shared" si="6"/>
        <v>8052057</v>
      </c>
      <c r="P45" s="231">
        <f t="shared" si="34"/>
        <v>1</v>
      </c>
      <c r="Q45" s="232">
        <v>9646457</v>
      </c>
      <c r="R45" s="857">
        <v>640900</v>
      </c>
      <c r="S45" s="857">
        <v>640900</v>
      </c>
      <c r="T45" s="822">
        <v>640900</v>
      </c>
      <c r="U45" s="231">
        <f t="shared" si="7"/>
        <v>1</v>
      </c>
      <c r="V45" s="231">
        <f t="shared" si="35"/>
        <v>1</v>
      </c>
      <c r="W45" s="232">
        <v>5592558</v>
      </c>
      <c r="X45" s="823">
        <v>5592558</v>
      </c>
      <c r="Y45" s="232">
        <f t="shared" si="8"/>
        <v>6233458</v>
      </c>
      <c r="Z45" s="231">
        <f t="shared" si="9"/>
        <v>1</v>
      </c>
      <c r="AA45" s="233">
        <f t="shared" si="36"/>
        <v>6233458</v>
      </c>
      <c r="AB45" s="231">
        <f t="shared" si="37"/>
        <v>1</v>
      </c>
      <c r="AC45" s="232">
        <v>6898558</v>
      </c>
      <c r="AD45" s="857">
        <v>34932583.25</v>
      </c>
      <c r="AE45" s="857">
        <v>31900915.460000001</v>
      </c>
      <c r="AF45" s="857">
        <v>0</v>
      </c>
      <c r="AG45" s="857">
        <v>37852331</v>
      </c>
      <c r="AH45" s="242">
        <v>489100</v>
      </c>
      <c r="AI45" s="243">
        <v>0</v>
      </c>
      <c r="AJ45" s="824">
        <v>0</v>
      </c>
      <c r="AK45" s="234">
        <f t="shared" si="10"/>
        <v>489100</v>
      </c>
      <c r="AL45" s="231">
        <f t="shared" si="11"/>
        <v>1</v>
      </c>
      <c r="AM45" s="824">
        <v>1743047.25</v>
      </c>
      <c r="AN45" s="234">
        <f t="shared" si="12"/>
        <v>1172.9793068640647</v>
      </c>
      <c r="AO45" s="871">
        <v>0</v>
      </c>
      <c r="AP45" s="831">
        <v>0</v>
      </c>
      <c r="AQ45" s="946" t="s">
        <v>650</v>
      </c>
      <c r="AR45" s="820">
        <v>0.3</v>
      </c>
      <c r="AS45" s="820">
        <v>0.5</v>
      </c>
      <c r="AT45" s="820">
        <v>10.5</v>
      </c>
      <c r="AU45" s="831">
        <v>0</v>
      </c>
      <c r="AV45" s="831">
        <v>0</v>
      </c>
      <c r="AW45" s="788"/>
      <c r="AX45" s="831">
        <v>0</v>
      </c>
      <c r="AY45" s="788"/>
      <c r="AZ45" s="260"/>
      <c r="BA45" s="235">
        <f t="shared" si="39"/>
        <v>1</v>
      </c>
      <c r="BB45" s="260"/>
      <c r="BC45" s="235">
        <f t="shared" si="40"/>
        <v>1</v>
      </c>
      <c r="BD45" s="261"/>
      <c r="BE45" s="235">
        <f t="shared" si="41"/>
        <v>1</v>
      </c>
      <c r="BF45" s="820">
        <v>489100</v>
      </c>
      <c r="BG45" s="820">
        <v>181300</v>
      </c>
      <c r="BH45" s="243">
        <v>1905338.11</v>
      </c>
      <c r="BI45" s="243">
        <v>1783494</v>
      </c>
      <c r="BJ45" s="266">
        <f t="shared" si="31"/>
        <v>-121844.1100000001</v>
      </c>
      <c r="BK45" s="243">
        <v>0</v>
      </c>
      <c r="BL45" s="267">
        <v>722480.58</v>
      </c>
      <c r="BM45" s="832">
        <v>34.950000000000003</v>
      </c>
      <c r="BN45" s="875">
        <v>0</v>
      </c>
      <c r="BO45" s="246"/>
      <c r="BP45" s="256"/>
      <c r="BQ45" s="349"/>
    </row>
    <row r="46" spans="1:69">
      <c r="A46" s="241">
        <v>13073100</v>
      </c>
      <c r="B46" s="241">
        <v>5354</v>
      </c>
      <c r="C46" s="241" t="s">
        <v>66</v>
      </c>
      <c r="D46" s="242">
        <v>719</v>
      </c>
      <c r="E46" s="242">
        <v>-41800</v>
      </c>
      <c r="F46" s="242">
        <v>0</v>
      </c>
      <c r="G46" s="242">
        <v>-41800</v>
      </c>
      <c r="H46" s="229">
        <v>0</v>
      </c>
      <c r="I46" s="229">
        <f t="shared" si="13"/>
        <v>-41800</v>
      </c>
      <c r="J46" s="231">
        <f t="shared" si="14"/>
        <v>0</v>
      </c>
      <c r="K46" s="229">
        <f t="shared" si="32"/>
        <v>-41800</v>
      </c>
      <c r="L46" s="230">
        <f t="shared" si="33"/>
        <v>0</v>
      </c>
      <c r="M46" s="229">
        <v>1013970</v>
      </c>
      <c r="N46" s="821">
        <v>1378157.22</v>
      </c>
      <c r="O46" s="229">
        <f t="shared" si="6"/>
        <v>972170</v>
      </c>
      <c r="P46" s="231">
        <f t="shared" si="34"/>
        <v>1</v>
      </c>
      <c r="Q46" s="232">
        <v>1442970</v>
      </c>
      <c r="R46" s="857">
        <v>-137600</v>
      </c>
      <c r="S46" s="857">
        <v>-137600</v>
      </c>
      <c r="T46" s="822">
        <v>-137600</v>
      </c>
      <c r="U46" s="231">
        <f t="shared" si="7"/>
        <v>0</v>
      </c>
      <c r="V46" s="231">
        <f t="shared" si="35"/>
        <v>0</v>
      </c>
      <c r="W46" s="232">
        <v>2203904</v>
      </c>
      <c r="X46" s="823">
        <v>2203904</v>
      </c>
      <c r="Y46" s="232">
        <f t="shared" si="8"/>
        <v>2066304</v>
      </c>
      <c r="Z46" s="231">
        <f t="shared" si="9"/>
        <v>1</v>
      </c>
      <c r="AA46" s="233">
        <f t="shared" si="36"/>
        <v>2066304</v>
      </c>
      <c r="AB46" s="231">
        <f t="shared" si="37"/>
        <v>1</v>
      </c>
      <c r="AC46" s="232">
        <v>2267304</v>
      </c>
      <c r="AD46" s="857">
        <v>7914766.3499999996</v>
      </c>
      <c r="AE46" s="857">
        <v>5990275.8799999999</v>
      </c>
      <c r="AF46" s="857">
        <v>0</v>
      </c>
      <c r="AG46" s="857">
        <v>8200541.0800000001</v>
      </c>
      <c r="AH46" s="242">
        <v>224900</v>
      </c>
      <c r="AI46" s="243">
        <v>0</v>
      </c>
      <c r="AJ46" s="824">
        <v>0</v>
      </c>
      <c r="AK46" s="234">
        <f t="shared" si="10"/>
        <v>224900</v>
      </c>
      <c r="AL46" s="231">
        <f t="shared" si="11"/>
        <v>0</v>
      </c>
      <c r="AM46" s="824">
        <v>0</v>
      </c>
      <c r="AN46" s="234">
        <f t="shared" si="12"/>
        <v>0</v>
      </c>
      <c r="AO46" s="871">
        <v>0</v>
      </c>
      <c r="AP46" s="831">
        <v>0</v>
      </c>
      <c r="AQ46" s="946" t="s">
        <v>650</v>
      </c>
      <c r="AR46" s="820"/>
      <c r="AS46" s="820"/>
      <c r="AT46" s="820">
        <v>25.3</v>
      </c>
      <c r="AU46" s="831">
        <v>0</v>
      </c>
      <c r="AV46" s="831">
        <v>0</v>
      </c>
      <c r="AW46" s="788"/>
      <c r="AX46" s="831">
        <v>0</v>
      </c>
      <c r="AY46" s="788"/>
      <c r="AZ46" s="260"/>
      <c r="BA46" s="235">
        <f t="shared" si="39"/>
        <v>1</v>
      </c>
      <c r="BB46" s="260"/>
      <c r="BC46" s="235">
        <f t="shared" si="40"/>
        <v>1</v>
      </c>
      <c r="BD46" s="261"/>
      <c r="BE46" s="235">
        <f t="shared" si="41"/>
        <v>1</v>
      </c>
      <c r="BF46" s="820">
        <v>224900</v>
      </c>
      <c r="BG46" s="820">
        <v>39100</v>
      </c>
      <c r="BH46" s="243">
        <v>588230.52</v>
      </c>
      <c r="BI46" s="243">
        <v>547921</v>
      </c>
      <c r="BJ46" s="266">
        <f t="shared" si="31"/>
        <v>-40309.520000000019</v>
      </c>
      <c r="BK46" s="243">
        <v>137240.37</v>
      </c>
      <c r="BL46" s="267">
        <v>278343.02</v>
      </c>
      <c r="BM46" s="832">
        <v>34.950000000000003</v>
      </c>
      <c r="BN46" s="875">
        <v>0</v>
      </c>
      <c r="BO46" s="246"/>
      <c r="BP46" s="256"/>
      <c r="BQ46" s="349"/>
    </row>
    <row r="47" spans="1:69">
      <c r="A47" s="241">
        <v>13073103</v>
      </c>
      <c r="B47" s="241">
        <v>5354</v>
      </c>
      <c r="C47" s="241" t="s">
        <v>67</v>
      </c>
      <c r="D47" s="242">
        <v>1049</v>
      </c>
      <c r="E47" s="242">
        <v>7000</v>
      </c>
      <c r="F47" s="242">
        <v>164200</v>
      </c>
      <c r="G47" s="242">
        <v>7000</v>
      </c>
      <c r="H47" s="229">
        <v>164200</v>
      </c>
      <c r="I47" s="229">
        <f t="shared" si="13"/>
        <v>-157200</v>
      </c>
      <c r="J47" s="231">
        <f t="shared" si="14"/>
        <v>0</v>
      </c>
      <c r="K47" s="229">
        <f t="shared" si="32"/>
        <v>-157200</v>
      </c>
      <c r="L47" s="230">
        <f t="shared" si="33"/>
        <v>0</v>
      </c>
      <c r="M47" s="229">
        <v>1446695</v>
      </c>
      <c r="N47" s="821">
        <v>2745093.03</v>
      </c>
      <c r="O47" s="229">
        <f t="shared" si="6"/>
        <v>1289495</v>
      </c>
      <c r="P47" s="231">
        <f t="shared" si="34"/>
        <v>1</v>
      </c>
      <c r="Q47" s="232">
        <v>1887895</v>
      </c>
      <c r="R47" s="857">
        <v>-282300</v>
      </c>
      <c r="S47" s="857">
        <v>-282300</v>
      </c>
      <c r="T47" s="822">
        <v>-282300</v>
      </c>
      <c r="U47" s="231">
        <f t="shared" si="7"/>
        <v>0</v>
      </c>
      <c r="V47" s="231">
        <f t="shared" si="35"/>
        <v>0</v>
      </c>
      <c r="W47" s="232">
        <v>1337536</v>
      </c>
      <c r="X47" s="823">
        <v>1337536</v>
      </c>
      <c r="Y47" s="232">
        <f t="shared" si="8"/>
        <v>1055236</v>
      </c>
      <c r="Z47" s="231">
        <f t="shared" si="9"/>
        <v>1</v>
      </c>
      <c r="AA47" s="233">
        <f t="shared" si="36"/>
        <v>1055236</v>
      </c>
      <c r="AB47" s="231">
        <f t="shared" si="37"/>
        <v>1</v>
      </c>
      <c r="AC47" s="232">
        <v>1398136</v>
      </c>
      <c r="AD47" s="857">
        <v>20130653.59</v>
      </c>
      <c r="AE47" s="857">
        <v>18327671.870000001</v>
      </c>
      <c r="AF47" s="857">
        <v>0</v>
      </c>
      <c r="AG47" s="777">
        <v>20130653.59</v>
      </c>
      <c r="AH47" s="242">
        <v>422300</v>
      </c>
      <c r="AI47" s="243">
        <v>0</v>
      </c>
      <c r="AJ47" s="824">
        <v>0</v>
      </c>
      <c r="AK47" s="234">
        <f t="shared" si="10"/>
        <v>422300</v>
      </c>
      <c r="AL47" s="231">
        <f t="shared" si="11"/>
        <v>0</v>
      </c>
      <c r="AM47" s="824">
        <v>305702.95</v>
      </c>
      <c r="AN47" s="234">
        <f t="shared" si="12"/>
        <v>291.42321258341281</v>
      </c>
      <c r="AO47" s="871">
        <v>0</v>
      </c>
      <c r="AP47" s="831">
        <v>0</v>
      </c>
      <c r="AQ47" s="946" t="s">
        <v>650</v>
      </c>
      <c r="AR47" s="820">
        <v>1</v>
      </c>
      <c r="AS47" s="820">
        <v>5.5</v>
      </c>
      <c r="AT47" s="820">
        <v>21.6</v>
      </c>
      <c r="AU47" s="831">
        <v>0</v>
      </c>
      <c r="AV47" s="831">
        <v>0</v>
      </c>
      <c r="AW47" s="788"/>
      <c r="AX47" s="831">
        <v>0</v>
      </c>
      <c r="AY47" s="788"/>
      <c r="AZ47" s="260"/>
      <c r="BA47" s="235">
        <f t="shared" si="39"/>
        <v>1</v>
      </c>
      <c r="BB47" s="260"/>
      <c r="BC47" s="235">
        <f t="shared" si="40"/>
        <v>1</v>
      </c>
      <c r="BD47" s="261"/>
      <c r="BE47" s="235">
        <f t="shared" si="41"/>
        <v>1</v>
      </c>
      <c r="BF47" s="820">
        <v>422300</v>
      </c>
      <c r="BG47" s="820">
        <v>100700</v>
      </c>
      <c r="BH47" s="243">
        <v>1007767.86</v>
      </c>
      <c r="BI47" s="243">
        <v>959656</v>
      </c>
      <c r="BJ47" s="266">
        <f t="shared" si="31"/>
        <v>-48111.859999999986</v>
      </c>
      <c r="BK47" s="243">
        <v>136816.6</v>
      </c>
      <c r="BL47" s="267">
        <v>439145.25</v>
      </c>
      <c r="BM47" s="832">
        <v>34.950000000000003</v>
      </c>
      <c r="BN47" s="875">
        <v>0</v>
      </c>
      <c r="BO47" s="246"/>
      <c r="BP47" s="256"/>
      <c r="BQ47" s="415"/>
    </row>
    <row r="48" spans="1:69">
      <c r="A48" s="241">
        <v>13073024</v>
      </c>
      <c r="B48" s="241">
        <v>5355</v>
      </c>
      <c r="C48" s="241" t="s">
        <v>68</v>
      </c>
      <c r="D48" s="242">
        <v>1364</v>
      </c>
      <c r="E48" s="242">
        <v>-163900</v>
      </c>
      <c r="F48" s="242">
        <v>265000</v>
      </c>
      <c r="G48" s="242">
        <v>-163900</v>
      </c>
      <c r="H48" s="229">
        <v>265000</v>
      </c>
      <c r="I48" s="229">
        <f t="shared" si="13"/>
        <v>-428900</v>
      </c>
      <c r="J48" s="231">
        <f t="shared" si="14"/>
        <v>0</v>
      </c>
      <c r="K48" s="229">
        <f t="shared" si="32"/>
        <v>-428900</v>
      </c>
      <c r="L48" s="230">
        <f t="shared" ref="L48:L71" si="42">IF(K48&lt;0,0,1)</f>
        <v>0</v>
      </c>
      <c r="M48" s="229">
        <v>-979897</v>
      </c>
      <c r="N48" s="229">
        <v>-979987</v>
      </c>
      <c r="O48" s="229">
        <f t="shared" si="6"/>
        <v>-1408797</v>
      </c>
      <c r="P48" s="231">
        <f t="shared" si="24"/>
        <v>0</v>
      </c>
      <c r="Q48" s="232">
        <v>-2334237</v>
      </c>
      <c r="R48" s="857">
        <v>-371350</v>
      </c>
      <c r="S48" s="857">
        <v>-371350</v>
      </c>
      <c r="T48" s="257">
        <v>-371350</v>
      </c>
      <c r="U48" s="231">
        <f t="shared" si="7"/>
        <v>0</v>
      </c>
      <c r="V48" s="231">
        <f t="shared" ref="V48:V61" si="43">IF(T48&lt;0,0,1)</f>
        <v>0</v>
      </c>
      <c r="W48" s="232">
        <v>-1381298</v>
      </c>
      <c r="X48" s="258">
        <v>-1381298</v>
      </c>
      <c r="Y48" s="232">
        <f t="shared" si="8"/>
        <v>-1752648</v>
      </c>
      <c r="Z48" s="231">
        <f t="shared" si="9"/>
        <v>0</v>
      </c>
      <c r="AA48" s="233">
        <f t="shared" si="26"/>
        <v>-1752648</v>
      </c>
      <c r="AB48" s="231">
        <f t="shared" si="27"/>
        <v>0</v>
      </c>
      <c r="AC48" s="232">
        <v>-2521598</v>
      </c>
      <c r="AD48" s="857">
        <v>2685048</v>
      </c>
      <c r="AE48" s="857">
        <v>4437969</v>
      </c>
      <c r="AF48" s="857">
        <v>0</v>
      </c>
      <c r="AG48" s="857">
        <v>1916098</v>
      </c>
      <c r="AH48" s="889">
        <v>0</v>
      </c>
      <c r="AI48" s="243">
        <v>1098600</v>
      </c>
      <c r="AJ48" s="889">
        <v>1386736.41</v>
      </c>
      <c r="AK48" s="234">
        <f t="shared" si="10"/>
        <v>-1386736.41</v>
      </c>
      <c r="AL48" s="231">
        <f t="shared" si="11"/>
        <v>0</v>
      </c>
      <c r="AM48" s="243">
        <v>2940709</v>
      </c>
      <c r="AN48" s="234">
        <f t="shared" si="12"/>
        <v>2155.9450146627564</v>
      </c>
      <c r="AO48" s="871">
        <v>1</v>
      </c>
      <c r="AP48" s="259">
        <v>1</v>
      </c>
      <c r="AQ48" s="935" t="s">
        <v>651</v>
      </c>
      <c r="AR48" s="244">
        <v>1.4</v>
      </c>
      <c r="AS48" s="244">
        <v>9.1</v>
      </c>
      <c r="AT48" s="244">
        <v>38.4</v>
      </c>
      <c r="AU48" s="259">
        <v>0</v>
      </c>
      <c r="AV48" s="259">
        <v>1</v>
      </c>
      <c r="AW48" s="732">
        <v>434421.96</v>
      </c>
      <c r="AX48" s="259">
        <v>0</v>
      </c>
      <c r="AY48" s="732"/>
      <c r="AZ48" s="260"/>
      <c r="BA48" s="235">
        <f t="shared" ref="BA48:BA60" si="44">IF(AZ48&lt;323,1,0)</f>
        <v>1</v>
      </c>
      <c r="BB48" s="260"/>
      <c r="BC48" s="235">
        <f t="shared" si="40"/>
        <v>1</v>
      </c>
      <c r="BD48" s="261"/>
      <c r="BE48" s="235">
        <f t="shared" si="41"/>
        <v>1</v>
      </c>
      <c r="BF48" s="242">
        <v>285500</v>
      </c>
      <c r="BG48" s="242">
        <v>35700</v>
      </c>
      <c r="BH48" s="243">
        <v>603987.99</v>
      </c>
      <c r="BI48" s="243">
        <v>581910</v>
      </c>
      <c r="BJ48" s="266">
        <f t="shared" si="31"/>
        <v>-22077.989999999991</v>
      </c>
      <c r="BK48" s="243">
        <v>839192.79</v>
      </c>
      <c r="BL48" s="726">
        <v>553708.37</v>
      </c>
      <c r="BM48" s="263">
        <v>17.690000000000001</v>
      </c>
      <c r="BN48" s="874">
        <v>8.6999999999999993</v>
      </c>
      <c r="BO48" s="263">
        <v>7.45</v>
      </c>
      <c r="BP48" s="256">
        <v>187750</v>
      </c>
      <c r="BQ48" s="416"/>
    </row>
    <row r="49" spans="1:70">
      <c r="A49" s="241">
        <v>13073029</v>
      </c>
      <c r="B49" s="241">
        <v>5355</v>
      </c>
      <c r="C49" s="241" t="s">
        <v>69</v>
      </c>
      <c r="D49" s="242">
        <v>544</v>
      </c>
      <c r="E49" s="242">
        <v>31450</v>
      </c>
      <c r="F49" s="242">
        <v>50850</v>
      </c>
      <c r="G49" s="242">
        <v>-110550</v>
      </c>
      <c r="H49" s="229">
        <v>50850</v>
      </c>
      <c r="I49" s="229">
        <f t="shared" si="13"/>
        <v>-19400</v>
      </c>
      <c r="J49" s="231">
        <f t="shared" si="14"/>
        <v>0</v>
      </c>
      <c r="K49" s="229">
        <f t="shared" si="32"/>
        <v>-161400</v>
      </c>
      <c r="L49" s="230">
        <f t="shared" si="42"/>
        <v>0</v>
      </c>
      <c r="M49" s="229">
        <v>-22251</v>
      </c>
      <c r="N49" s="229">
        <v>-161400</v>
      </c>
      <c r="O49" s="229">
        <f t="shared" si="6"/>
        <v>-41651</v>
      </c>
      <c r="P49" s="231">
        <f t="shared" si="24"/>
        <v>0</v>
      </c>
      <c r="Q49" s="232">
        <v>17300</v>
      </c>
      <c r="R49" s="857">
        <v>-47900</v>
      </c>
      <c r="S49" s="857">
        <v>-47900</v>
      </c>
      <c r="T49" s="257">
        <v>-47900</v>
      </c>
      <c r="U49" s="231">
        <f t="shared" si="7"/>
        <v>0</v>
      </c>
      <c r="V49" s="231">
        <f t="shared" si="43"/>
        <v>0</v>
      </c>
      <c r="W49" s="232">
        <v>-458335</v>
      </c>
      <c r="X49" s="258">
        <v>-458335</v>
      </c>
      <c r="Y49" s="232">
        <f t="shared" si="8"/>
        <v>-506235</v>
      </c>
      <c r="Z49" s="231">
        <f t="shared" si="9"/>
        <v>0</v>
      </c>
      <c r="AA49" s="233">
        <f t="shared" si="26"/>
        <v>-506235</v>
      </c>
      <c r="AB49" s="231">
        <f t="shared" si="27"/>
        <v>0</v>
      </c>
      <c r="AC49" s="232">
        <v>-597785</v>
      </c>
      <c r="AD49" s="857">
        <v>1804361</v>
      </c>
      <c r="AE49" s="857">
        <v>2310596</v>
      </c>
      <c r="AF49" s="857">
        <v>0</v>
      </c>
      <c r="AG49" s="857">
        <v>1801711</v>
      </c>
      <c r="AH49" s="889">
        <v>0</v>
      </c>
      <c r="AI49" s="243">
        <v>148734.35999999999</v>
      </c>
      <c r="AJ49" s="889">
        <v>39647.47</v>
      </c>
      <c r="AK49" s="234">
        <f t="shared" si="10"/>
        <v>-39647.47</v>
      </c>
      <c r="AL49" s="231">
        <f t="shared" si="11"/>
        <v>0</v>
      </c>
      <c r="AM49" s="243">
        <v>129279</v>
      </c>
      <c r="AN49" s="234">
        <f t="shared" si="12"/>
        <v>237.6452205882353</v>
      </c>
      <c r="AO49" s="871">
        <v>1</v>
      </c>
      <c r="AP49" s="259">
        <v>1</v>
      </c>
      <c r="AQ49" s="935" t="s">
        <v>651</v>
      </c>
      <c r="AR49" s="244">
        <v>1</v>
      </c>
      <c r="AS49" s="244">
        <v>22.2</v>
      </c>
      <c r="AT49" s="244">
        <v>27.6</v>
      </c>
      <c r="AU49" s="259">
        <v>0</v>
      </c>
      <c r="AV49" s="259">
        <v>0</v>
      </c>
      <c r="AW49" s="732"/>
      <c r="AX49" s="259">
        <v>0</v>
      </c>
      <c r="AY49" s="732"/>
      <c r="AZ49" s="260"/>
      <c r="BA49" s="235">
        <f t="shared" si="44"/>
        <v>1</v>
      </c>
      <c r="BB49" s="260"/>
      <c r="BC49" s="235">
        <f t="shared" si="40"/>
        <v>1</v>
      </c>
      <c r="BD49" s="261"/>
      <c r="BE49" s="235">
        <f t="shared" si="41"/>
        <v>1</v>
      </c>
      <c r="BF49" s="242">
        <v>125050</v>
      </c>
      <c r="BG49" s="242">
        <v>7400</v>
      </c>
      <c r="BH49" s="243">
        <v>283841.56</v>
      </c>
      <c r="BI49" s="243">
        <v>273242</v>
      </c>
      <c r="BJ49" s="266">
        <f t="shared" si="31"/>
        <v>-10599.559999999998</v>
      </c>
      <c r="BK49" s="243">
        <v>262985.71999999997</v>
      </c>
      <c r="BL49" s="726">
        <v>209802.43</v>
      </c>
      <c r="BM49" s="263">
        <v>17.690000000000001</v>
      </c>
      <c r="BN49" s="874">
        <v>3.2</v>
      </c>
      <c r="BO49" s="263">
        <v>1.31</v>
      </c>
      <c r="BP49" s="256">
        <v>13900</v>
      </c>
      <c r="BQ49" s="416"/>
      <c r="BR49" s="830"/>
    </row>
    <row r="50" spans="1:70">
      <c r="A50" s="241">
        <v>13073034</v>
      </c>
      <c r="B50" s="241">
        <v>5355</v>
      </c>
      <c r="C50" s="241" t="s">
        <v>70</v>
      </c>
      <c r="D50" s="242">
        <v>684</v>
      </c>
      <c r="E50" s="242">
        <v>21550</v>
      </c>
      <c r="F50" s="242">
        <v>7400</v>
      </c>
      <c r="G50" s="242">
        <v>21550</v>
      </c>
      <c r="H50" s="229">
        <v>7400</v>
      </c>
      <c r="I50" s="229">
        <f t="shared" si="13"/>
        <v>14150</v>
      </c>
      <c r="J50" s="231">
        <f t="shared" si="14"/>
        <v>1</v>
      </c>
      <c r="K50" s="229">
        <f t="shared" si="32"/>
        <v>14150</v>
      </c>
      <c r="L50" s="230">
        <f t="shared" si="42"/>
        <v>1</v>
      </c>
      <c r="M50" s="229">
        <v>291682</v>
      </c>
      <c r="N50" s="229">
        <v>14150</v>
      </c>
      <c r="O50" s="229">
        <f t="shared" si="6"/>
        <v>305832</v>
      </c>
      <c r="P50" s="231">
        <f t="shared" si="24"/>
        <v>1</v>
      </c>
      <c r="Q50" s="232">
        <v>810182</v>
      </c>
      <c r="R50" s="857">
        <v>-98850</v>
      </c>
      <c r="S50" s="857">
        <v>-98850</v>
      </c>
      <c r="T50" s="257">
        <v>-98850</v>
      </c>
      <c r="U50" s="231">
        <f t="shared" si="7"/>
        <v>0</v>
      </c>
      <c r="V50" s="231">
        <f t="shared" si="43"/>
        <v>0</v>
      </c>
      <c r="W50" s="232">
        <v>-486607</v>
      </c>
      <c r="X50" s="258">
        <v>-486607</v>
      </c>
      <c r="Y50" s="232">
        <f t="shared" si="8"/>
        <v>-585457</v>
      </c>
      <c r="Z50" s="231">
        <f t="shared" si="9"/>
        <v>0</v>
      </c>
      <c r="AA50" s="233">
        <f t="shared" si="26"/>
        <v>-585457</v>
      </c>
      <c r="AB50" s="231">
        <f t="shared" si="27"/>
        <v>0</v>
      </c>
      <c r="AC50" s="232">
        <v>-420057</v>
      </c>
      <c r="AD50" s="857">
        <v>2204053</v>
      </c>
      <c r="AE50" s="857">
        <v>2744695</v>
      </c>
      <c r="AF50" s="857">
        <v>0</v>
      </c>
      <c r="AG50" s="857">
        <v>2259803</v>
      </c>
      <c r="AH50" s="243">
        <v>626640.31999999995</v>
      </c>
      <c r="AI50" s="243">
        <v>0</v>
      </c>
      <c r="AJ50" s="243">
        <v>0</v>
      </c>
      <c r="AK50" s="234">
        <f t="shared" si="10"/>
        <v>626640.31999999995</v>
      </c>
      <c r="AL50" s="231">
        <f t="shared" si="11"/>
        <v>0</v>
      </c>
      <c r="AM50" s="243">
        <v>105730</v>
      </c>
      <c r="AN50" s="234">
        <f t="shared" si="12"/>
        <v>154.57602339181287</v>
      </c>
      <c r="AO50" s="871">
        <v>1</v>
      </c>
      <c r="AP50" s="259">
        <v>1</v>
      </c>
      <c r="AQ50" s="935" t="s">
        <v>651</v>
      </c>
      <c r="AR50" s="244">
        <v>2.5</v>
      </c>
      <c r="AS50" s="244">
        <v>7</v>
      </c>
      <c r="AT50" s="244">
        <v>50.7</v>
      </c>
      <c r="AU50" s="259">
        <v>0</v>
      </c>
      <c r="AV50" s="259">
        <v>0</v>
      </c>
      <c r="AW50" s="732"/>
      <c r="AX50" s="259">
        <v>0</v>
      </c>
      <c r="AY50" s="732"/>
      <c r="AZ50" s="260"/>
      <c r="BA50" s="235">
        <f t="shared" si="44"/>
        <v>1</v>
      </c>
      <c r="BB50" s="260"/>
      <c r="BC50" s="235">
        <f t="shared" si="40"/>
        <v>1</v>
      </c>
      <c r="BD50" s="261"/>
      <c r="BE50" s="235">
        <f t="shared" si="41"/>
        <v>1</v>
      </c>
      <c r="BF50" s="242">
        <v>141700</v>
      </c>
      <c r="BG50" s="242">
        <v>19900</v>
      </c>
      <c r="BH50" s="243">
        <v>365425.86</v>
      </c>
      <c r="BI50" s="243">
        <v>354261</v>
      </c>
      <c r="BJ50" s="266">
        <f t="shared" si="31"/>
        <v>-11164.859999999986</v>
      </c>
      <c r="BK50" s="243">
        <v>341219.14</v>
      </c>
      <c r="BL50" s="726">
        <v>271120.05</v>
      </c>
      <c r="BM50" s="263">
        <v>17.690000000000001</v>
      </c>
      <c r="BN50" s="874">
        <v>13</v>
      </c>
      <c r="BO50" s="263">
        <v>1.25</v>
      </c>
      <c r="BP50" s="256">
        <v>15200</v>
      </c>
      <c r="BQ50" s="416"/>
      <c r="BR50" s="830"/>
    </row>
    <row r="51" spans="1:70">
      <c r="A51" s="241">
        <v>13073057</v>
      </c>
      <c r="B51" s="241">
        <v>5355</v>
      </c>
      <c r="C51" s="241" t="s">
        <v>71</v>
      </c>
      <c r="D51" s="242">
        <v>325</v>
      </c>
      <c r="E51" s="242">
        <v>-199800</v>
      </c>
      <c r="F51" s="242">
        <v>16000</v>
      </c>
      <c r="G51" s="242">
        <v>-199800</v>
      </c>
      <c r="H51" s="229">
        <v>16000</v>
      </c>
      <c r="I51" s="229">
        <f t="shared" si="13"/>
        <v>-215800</v>
      </c>
      <c r="J51" s="231">
        <f t="shared" si="14"/>
        <v>0</v>
      </c>
      <c r="K51" s="229">
        <f t="shared" si="32"/>
        <v>-215800</v>
      </c>
      <c r="L51" s="230">
        <f t="shared" si="42"/>
        <v>0</v>
      </c>
      <c r="M51" s="229">
        <v>-255111</v>
      </c>
      <c r="N51" s="229">
        <v>-255111</v>
      </c>
      <c r="O51" s="229">
        <f t="shared" si="6"/>
        <v>-470911</v>
      </c>
      <c r="P51" s="231">
        <f t="shared" si="24"/>
        <v>0</v>
      </c>
      <c r="Q51" s="232">
        <v>-732861</v>
      </c>
      <c r="R51" s="857">
        <v>-253850</v>
      </c>
      <c r="S51" s="857">
        <v>-253850</v>
      </c>
      <c r="T51" s="257">
        <v>-253850</v>
      </c>
      <c r="U51" s="231">
        <f t="shared" si="7"/>
        <v>0</v>
      </c>
      <c r="V51" s="231">
        <f t="shared" si="43"/>
        <v>0</v>
      </c>
      <c r="W51" s="232">
        <v>-619946</v>
      </c>
      <c r="X51" s="258">
        <v>-619946</v>
      </c>
      <c r="Y51" s="232">
        <f t="shared" si="8"/>
        <v>-873796</v>
      </c>
      <c r="Z51" s="231">
        <f t="shared" si="9"/>
        <v>0</v>
      </c>
      <c r="AA51" s="233">
        <f t="shared" si="26"/>
        <v>-873796</v>
      </c>
      <c r="AB51" s="231">
        <f t="shared" si="27"/>
        <v>0</v>
      </c>
      <c r="AC51" s="232">
        <v>-1263646</v>
      </c>
      <c r="AD51" s="857">
        <v>255152</v>
      </c>
      <c r="AE51" s="857">
        <v>1128948</v>
      </c>
      <c r="AF51" s="857">
        <v>0</v>
      </c>
      <c r="AG51" s="857">
        <v>-87298</v>
      </c>
      <c r="AH51" s="889">
        <v>0</v>
      </c>
      <c r="AI51" s="243">
        <v>459150</v>
      </c>
      <c r="AJ51" s="889">
        <v>195906.01</v>
      </c>
      <c r="AK51" s="234">
        <f t="shared" si="10"/>
        <v>-195906.01</v>
      </c>
      <c r="AL51" s="231">
        <f t="shared" si="11"/>
        <v>0</v>
      </c>
      <c r="AM51" s="243">
        <v>233284</v>
      </c>
      <c r="AN51" s="234">
        <f t="shared" si="12"/>
        <v>717.79692307692312</v>
      </c>
      <c r="AO51" s="871">
        <v>1</v>
      </c>
      <c r="AP51" s="259">
        <v>1</v>
      </c>
      <c r="AQ51" s="935" t="s">
        <v>651</v>
      </c>
      <c r="AR51" s="244">
        <v>1.2</v>
      </c>
      <c r="AS51" s="244">
        <v>6.9</v>
      </c>
      <c r="AT51" s="244">
        <v>47.5</v>
      </c>
      <c r="AU51" s="259">
        <v>0</v>
      </c>
      <c r="AV51" s="259">
        <v>0</v>
      </c>
      <c r="AW51" s="732"/>
      <c r="AX51" s="259">
        <v>0</v>
      </c>
      <c r="AY51" s="732"/>
      <c r="AZ51" s="260"/>
      <c r="BA51" s="235">
        <f t="shared" si="44"/>
        <v>1</v>
      </c>
      <c r="BB51" s="260"/>
      <c r="BC51" s="235">
        <f t="shared" si="40"/>
        <v>1</v>
      </c>
      <c r="BD51" s="261"/>
      <c r="BE51" s="235">
        <f t="shared" si="41"/>
        <v>1</v>
      </c>
      <c r="BF51" s="242">
        <v>41700</v>
      </c>
      <c r="BG51" s="242">
        <v>5500</v>
      </c>
      <c r="BH51" s="243">
        <v>224549.4</v>
      </c>
      <c r="BI51" s="243">
        <v>209564</v>
      </c>
      <c r="BJ51" s="266">
        <f t="shared" si="31"/>
        <v>-14985.399999999994</v>
      </c>
      <c r="BK51" s="243">
        <v>112050.96</v>
      </c>
      <c r="BL51" s="726">
        <v>129144.21</v>
      </c>
      <c r="BM51" s="263">
        <v>17.690000000000001</v>
      </c>
      <c r="BN51" s="874">
        <v>2.2999999999999998</v>
      </c>
      <c r="BO51" s="263">
        <v>3.03</v>
      </c>
      <c r="BP51" s="256">
        <v>26850</v>
      </c>
      <c r="BQ51" s="416"/>
      <c r="BR51" s="830"/>
    </row>
    <row r="52" spans="1:70">
      <c r="A52" s="241">
        <v>13073062</v>
      </c>
      <c r="B52" s="241">
        <v>5355</v>
      </c>
      <c r="C52" s="241" t="s">
        <v>72</v>
      </c>
      <c r="D52" s="242">
        <v>557</v>
      </c>
      <c r="E52" s="242">
        <v>-27150</v>
      </c>
      <c r="F52" s="242">
        <v>7550</v>
      </c>
      <c r="G52" s="242">
        <v>-27150</v>
      </c>
      <c r="H52" s="229">
        <v>75550</v>
      </c>
      <c r="I52" s="229">
        <f t="shared" si="13"/>
        <v>-34700</v>
      </c>
      <c r="J52" s="231">
        <f t="shared" si="14"/>
        <v>0</v>
      </c>
      <c r="K52" s="229">
        <f t="shared" si="32"/>
        <v>-102700</v>
      </c>
      <c r="L52" s="230">
        <f t="shared" si="42"/>
        <v>0</v>
      </c>
      <c r="M52" s="229">
        <v>-98944</v>
      </c>
      <c r="N52" s="229">
        <v>-34700</v>
      </c>
      <c r="O52" s="229">
        <f t="shared" si="6"/>
        <v>-133644</v>
      </c>
      <c r="P52" s="231">
        <f t="shared" si="24"/>
        <v>0</v>
      </c>
      <c r="Q52" s="232">
        <v>-124494</v>
      </c>
      <c r="R52" s="857">
        <v>-54850</v>
      </c>
      <c r="S52" s="857">
        <v>-54850</v>
      </c>
      <c r="T52" s="257">
        <v>-54850</v>
      </c>
      <c r="U52" s="231">
        <f t="shared" si="7"/>
        <v>0</v>
      </c>
      <c r="V52" s="231">
        <f t="shared" si="43"/>
        <v>0</v>
      </c>
      <c r="W52" s="232">
        <v>-749058</v>
      </c>
      <c r="X52" s="258">
        <v>-749059</v>
      </c>
      <c r="Y52" s="232">
        <f t="shared" si="8"/>
        <v>-803908</v>
      </c>
      <c r="Z52" s="231">
        <f t="shared" si="9"/>
        <v>0</v>
      </c>
      <c r="AA52" s="233">
        <f t="shared" si="26"/>
        <v>-803909</v>
      </c>
      <c r="AB52" s="231">
        <f t="shared" si="27"/>
        <v>0</v>
      </c>
      <c r="AC52" s="232">
        <v>-855958</v>
      </c>
      <c r="AD52" s="857">
        <v>968119</v>
      </c>
      <c r="AE52" s="857">
        <v>1677815</v>
      </c>
      <c r="AF52" s="857">
        <v>0</v>
      </c>
      <c r="AG52" s="857">
        <v>1015170</v>
      </c>
      <c r="AH52" s="889">
        <v>0</v>
      </c>
      <c r="AI52" s="243">
        <v>242915</v>
      </c>
      <c r="AJ52" s="889">
        <v>76339.98</v>
      </c>
      <c r="AK52" s="234">
        <f t="shared" si="10"/>
        <v>-76339.98</v>
      </c>
      <c r="AL52" s="231">
        <f t="shared" si="11"/>
        <v>0</v>
      </c>
      <c r="AM52" s="243">
        <v>28517</v>
      </c>
      <c r="AN52" s="234">
        <f t="shared" si="12"/>
        <v>51.197486535008977</v>
      </c>
      <c r="AO52" s="871">
        <v>1</v>
      </c>
      <c r="AP52" s="259">
        <v>1</v>
      </c>
      <c r="AQ52" s="935" t="s">
        <v>651</v>
      </c>
      <c r="AR52" s="244">
        <v>0.9</v>
      </c>
      <c r="AS52" s="244">
        <v>26.4</v>
      </c>
      <c r="AT52" s="244">
        <v>48.9</v>
      </c>
      <c r="AU52" s="259">
        <v>0</v>
      </c>
      <c r="AV52" s="259">
        <v>0</v>
      </c>
      <c r="AW52" s="732"/>
      <c r="AX52" s="259">
        <v>0</v>
      </c>
      <c r="AY52" s="732"/>
      <c r="AZ52" s="260"/>
      <c r="BA52" s="235">
        <f t="shared" si="44"/>
        <v>1</v>
      </c>
      <c r="BB52" s="260"/>
      <c r="BC52" s="235">
        <f t="shared" si="40"/>
        <v>1</v>
      </c>
      <c r="BD52" s="261"/>
      <c r="BE52" s="235">
        <f t="shared" si="41"/>
        <v>1</v>
      </c>
      <c r="BF52" s="242">
        <v>161000</v>
      </c>
      <c r="BG52" s="242">
        <v>13800</v>
      </c>
      <c r="BH52" s="243">
        <v>271475.09999999998</v>
      </c>
      <c r="BI52" s="243">
        <v>268541</v>
      </c>
      <c r="BJ52" s="266">
        <f t="shared" si="31"/>
        <v>-2934.0999999999767</v>
      </c>
      <c r="BK52" s="243">
        <v>311881.76</v>
      </c>
      <c r="BL52" s="726">
        <v>223817.82</v>
      </c>
      <c r="BM52" s="263">
        <v>17.690000000000001</v>
      </c>
      <c r="BN52" s="874">
        <v>2.4</v>
      </c>
      <c r="BO52" s="263">
        <v>2.27</v>
      </c>
      <c r="BP52" s="256">
        <v>18000</v>
      </c>
      <c r="BQ52" s="416"/>
      <c r="BR52" s="830"/>
    </row>
    <row r="53" spans="1:70">
      <c r="A53" s="241">
        <v>13073076</v>
      </c>
      <c r="B53" s="241">
        <v>5355</v>
      </c>
      <c r="C53" s="241" t="s">
        <v>73</v>
      </c>
      <c r="D53" s="242">
        <v>1331</v>
      </c>
      <c r="E53" s="242">
        <v>-328600</v>
      </c>
      <c r="F53" s="242">
        <v>90050</v>
      </c>
      <c r="G53" s="242">
        <v>-328600</v>
      </c>
      <c r="H53" s="229">
        <v>90050</v>
      </c>
      <c r="I53" s="229">
        <f t="shared" si="13"/>
        <v>-418650</v>
      </c>
      <c r="J53" s="231">
        <f t="shared" si="14"/>
        <v>0</v>
      </c>
      <c r="K53" s="229">
        <f t="shared" si="32"/>
        <v>-418650</v>
      </c>
      <c r="L53" s="230">
        <f t="shared" si="42"/>
        <v>0</v>
      </c>
      <c r="M53" s="229">
        <v>143311</v>
      </c>
      <c r="N53" s="229">
        <v>-380050</v>
      </c>
      <c r="O53" s="229">
        <f t="shared" si="6"/>
        <v>-275339</v>
      </c>
      <c r="P53" s="231">
        <f t="shared" si="24"/>
        <v>0</v>
      </c>
      <c r="Q53" s="232">
        <v>-480579</v>
      </c>
      <c r="R53" s="857">
        <v>-435650</v>
      </c>
      <c r="S53" s="857">
        <v>-435650</v>
      </c>
      <c r="T53" s="257">
        <v>-435650</v>
      </c>
      <c r="U53" s="231">
        <f t="shared" si="7"/>
        <v>0</v>
      </c>
      <c r="V53" s="231">
        <f t="shared" si="43"/>
        <v>0</v>
      </c>
      <c r="W53" s="232">
        <v>-400043</v>
      </c>
      <c r="X53" s="258">
        <v>-400043</v>
      </c>
      <c r="Y53" s="232">
        <f t="shared" si="8"/>
        <v>-835693</v>
      </c>
      <c r="Z53" s="231">
        <f t="shared" si="9"/>
        <v>0</v>
      </c>
      <c r="AA53" s="233">
        <f t="shared" si="26"/>
        <v>-835693</v>
      </c>
      <c r="AB53" s="231">
        <f t="shared" si="27"/>
        <v>0</v>
      </c>
      <c r="AC53" s="232">
        <v>-1211743</v>
      </c>
      <c r="AD53" s="857">
        <v>2721791</v>
      </c>
      <c r="AE53" s="857">
        <v>3557484</v>
      </c>
      <c r="AF53" s="857">
        <v>0</v>
      </c>
      <c r="AG53" s="857">
        <v>2575741</v>
      </c>
      <c r="AH53" s="243">
        <v>110851.54</v>
      </c>
      <c r="AI53" s="243">
        <v>0</v>
      </c>
      <c r="AJ53" s="243">
        <v>0</v>
      </c>
      <c r="AK53" s="234">
        <f t="shared" si="10"/>
        <v>110851.54</v>
      </c>
      <c r="AL53" s="231">
        <f t="shared" si="11"/>
        <v>0</v>
      </c>
      <c r="AM53" s="243">
        <v>1012833</v>
      </c>
      <c r="AN53" s="234">
        <f t="shared" si="12"/>
        <v>760.95642374154772</v>
      </c>
      <c r="AO53" s="871">
        <v>1</v>
      </c>
      <c r="AP53" s="259">
        <v>1</v>
      </c>
      <c r="AQ53" s="935" t="s">
        <v>651</v>
      </c>
      <c r="AR53" s="244">
        <v>2.2000000000000002</v>
      </c>
      <c r="AS53" s="244">
        <v>8.9</v>
      </c>
      <c r="AT53" s="244">
        <v>31.2</v>
      </c>
      <c r="AU53" s="259">
        <v>0</v>
      </c>
      <c r="AV53" s="259">
        <v>0</v>
      </c>
      <c r="AW53" s="732"/>
      <c r="AX53" s="259">
        <v>0</v>
      </c>
      <c r="AY53" s="732"/>
      <c r="AZ53" s="260"/>
      <c r="BA53" s="235">
        <f t="shared" si="44"/>
        <v>1</v>
      </c>
      <c r="BB53" s="260"/>
      <c r="BC53" s="235">
        <f t="shared" si="40"/>
        <v>1</v>
      </c>
      <c r="BD53" s="261"/>
      <c r="BE53" s="235">
        <f t="shared" si="41"/>
        <v>1</v>
      </c>
      <c r="BF53" s="242">
        <v>306300</v>
      </c>
      <c r="BG53" s="242">
        <v>51600</v>
      </c>
      <c r="BH53" s="243">
        <v>781132.74</v>
      </c>
      <c r="BI53" s="243">
        <v>745655</v>
      </c>
      <c r="BJ53" s="266">
        <f t="shared" si="31"/>
        <v>-35477.739999999991</v>
      </c>
      <c r="BK53" s="243">
        <v>575484.18999999994</v>
      </c>
      <c r="BL53" s="726">
        <v>520496.22</v>
      </c>
      <c r="BM53" s="263">
        <v>17.690000000000001</v>
      </c>
      <c r="BN53" s="874">
        <v>5.0999999999999996</v>
      </c>
      <c r="BO53" s="263">
        <v>4.79</v>
      </c>
      <c r="BP53" s="256">
        <v>95900</v>
      </c>
      <c r="BQ53" s="416"/>
      <c r="BR53" s="830"/>
    </row>
    <row r="54" spans="1:70">
      <c r="A54" s="241">
        <v>13073086</v>
      </c>
      <c r="B54" s="241">
        <v>5355</v>
      </c>
      <c r="C54" s="241" t="s">
        <v>74</v>
      </c>
      <c r="D54" s="242">
        <v>451</v>
      </c>
      <c r="E54" s="242">
        <v>283700</v>
      </c>
      <c r="F54" s="242">
        <v>0</v>
      </c>
      <c r="G54" s="242">
        <v>283700</v>
      </c>
      <c r="H54" s="229">
        <v>0</v>
      </c>
      <c r="I54" s="229">
        <f t="shared" si="13"/>
        <v>283700</v>
      </c>
      <c r="J54" s="231">
        <f t="shared" si="14"/>
        <v>1</v>
      </c>
      <c r="K54" s="229">
        <f t="shared" si="32"/>
        <v>283700</v>
      </c>
      <c r="L54" s="230">
        <f t="shared" si="42"/>
        <v>1</v>
      </c>
      <c r="M54" s="229">
        <v>31188</v>
      </c>
      <c r="N54" s="229">
        <v>283700</v>
      </c>
      <c r="O54" s="229">
        <f t="shared" si="6"/>
        <v>314888</v>
      </c>
      <c r="P54" s="231">
        <f t="shared" si="24"/>
        <v>1</v>
      </c>
      <c r="Q54" s="232">
        <v>158077</v>
      </c>
      <c r="R54" s="857">
        <v>196750</v>
      </c>
      <c r="S54" s="857">
        <v>204950</v>
      </c>
      <c r="T54" s="257">
        <v>196750</v>
      </c>
      <c r="U54" s="231">
        <f t="shared" si="7"/>
        <v>1</v>
      </c>
      <c r="V54" s="231">
        <f t="shared" si="43"/>
        <v>1</v>
      </c>
      <c r="W54" s="232">
        <v>-1269847</v>
      </c>
      <c r="X54" s="258">
        <v>-1269847</v>
      </c>
      <c r="Y54" s="232">
        <f t="shared" si="8"/>
        <v>-1064897</v>
      </c>
      <c r="Z54" s="231">
        <f t="shared" si="9"/>
        <v>0</v>
      </c>
      <c r="AA54" s="233">
        <f t="shared" si="26"/>
        <v>-1073097</v>
      </c>
      <c r="AB54" s="231">
        <f t="shared" si="27"/>
        <v>0</v>
      </c>
      <c r="AC54" s="232">
        <v>-1412408</v>
      </c>
      <c r="AD54" s="857">
        <v>1830080</v>
      </c>
      <c r="AE54" s="857">
        <v>2992653</v>
      </c>
      <c r="AF54" s="857">
        <v>17474</v>
      </c>
      <c r="AG54" s="857">
        <v>1687529</v>
      </c>
      <c r="AH54" s="243">
        <v>823527.21</v>
      </c>
      <c r="AI54" s="243">
        <v>0</v>
      </c>
      <c r="AJ54" s="243">
        <v>0</v>
      </c>
      <c r="AK54" s="234">
        <f t="shared" si="10"/>
        <v>823527.21</v>
      </c>
      <c r="AL54" s="231">
        <f t="shared" si="11"/>
        <v>0</v>
      </c>
      <c r="AM54" s="243">
        <v>0</v>
      </c>
      <c r="AN54" s="234">
        <f t="shared" si="12"/>
        <v>0</v>
      </c>
      <c r="AO54" s="871">
        <v>1</v>
      </c>
      <c r="AP54" s="259">
        <v>1</v>
      </c>
      <c r="AQ54" s="935" t="s">
        <v>651</v>
      </c>
      <c r="AR54" s="244"/>
      <c r="AS54" s="244"/>
      <c r="AT54" s="244">
        <v>19.7</v>
      </c>
      <c r="AU54" s="259">
        <v>0</v>
      </c>
      <c r="AV54" s="259">
        <v>0</v>
      </c>
      <c r="AW54" s="732"/>
      <c r="AX54" s="259">
        <v>0</v>
      </c>
      <c r="AY54" s="732"/>
      <c r="AZ54" s="260"/>
      <c r="BA54" s="235">
        <f t="shared" si="44"/>
        <v>1</v>
      </c>
      <c r="BB54" s="260"/>
      <c r="BC54" s="235">
        <f t="shared" si="40"/>
        <v>1</v>
      </c>
      <c r="BD54" s="261"/>
      <c r="BE54" s="235">
        <f t="shared" si="41"/>
        <v>1</v>
      </c>
      <c r="BF54" s="242">
        <v>114600</v>
      </c>
      <c r="BG54" s="242">
        <v>45800</v>
      </c>
      <c r="BH54" s="243">
        <v>45836.14</v>
      </c>
      <c r="BI54" s="243">
        <v>70247</v>
      </c>
      <c r="BJ54" s="266">
        <f t="shared" si="31"/>
        <v>24410.86</v>
      </c>
      <c r="BK54" s="243">
        <v>420229.5</v>
      </c>
      <c r="BL54" s="726">
        <v>178816.43</v>
      </c>
      <c r="BM54" s="263">
        <v>17.690000000000001</v>
      </c>
      <c r="BN54" s="874">
        <v>0.8</v>
      </c>
      <c r="BO54" s="263">
        <v>0.97</v>
      </c>
      <c r="BP54" s="256">
        <v>6650</v>
      </c>
      <c r="BQ54" s="416"/>
      <c r="BR54" s="830"/>
    </row>
    <row r="55" spans="1:70">
      <c r="A55" s="241">
        <v>13073096</v>
      </c>
      <c r="B55" s="241">
        <v>5355</v>
      </c>
      <c r="C55" s="241" t="s">
        <v>75</v>
      </c>
      <c r="D55" s="242">
        <v>1702</v>
      </c>
      <c r="E55" s="242">
        <v>-50200</v>
      </c>
      <c r="F55" s="242">
        <v>240200</v>
      </c>
      <c r="G55" s="242">
        <v>-50200</v>
      </c>
      <c r="H55" s="229">
        <v>240200</v>
      </c>
      <c r="I55" s="229">
        <f t="shared" si="13"/>
        <v>-290400</v>
      </c>
      <c r="J55" s="231">
        <f t="shared" si="14"/>
        <v>0</v>
      </c>
      <c r="K55" s="229">
        <f t="shared" si="32"/>
        <v>-290400</v>
      </c>
      <c r="L55" s="230">
        <f t="shared" si="42"/>
        <v>0</v>
      </c>
      <c r="M55" s="229">
        <v>886729</v>
      </c>
      <c r="N55" s="229">
        <v>-290400</v>
      </c>
      <c r="O55" s="229">
        <f t="shared" si="6"/>
        <v>596329</v>
      </c>
      <c r="P55" s="231">
        <f t="shared" si="24"/>
        <v>1</v>
      </c>
      <c r="Q55" s="232">
        <v>803879.36</v>
      </c>
      <c r="R55" s="857">
        <v>-399700</v>
      </c>
      <c r="S55" s="857">
        <v>-399400</v>
      </c>
      <c r="T55" s="257">
        <v>-399700</v>
      </c>
      <c r="U55" s="231">
        <f t="shared" si="7"/>
        <v>0</v>
      </c>
      <c r="V55" s="231">
        <f t="shared" si="43"/>
        <v>0</v>
      </c>
      <c r="W55" s="232">
        <v>-505670</v>
      </c>
      <c r="X55" s="258">
        <v>-505670</v>
      </c>
      <c r="Y55" s="232">
        <f t="shared" si="8"/>
        <v>-905070</v>
      </c>
      <c r="Z55" s="231">
        <f t="shared" si="9"/>
        <v>0</v>
      </c>
      <c r="AA55" s="233">
        <f t="shared" si="26"/>
        <v>-905370</v>
      </c>
      <c r="AB55" s="231">
        <f t="shared" si="27"/>
        <v>0</v>
      </c>
      <c r="AC55" s="232">
        <v>-1261621</v>
      </c>
      <c r="AD55" s="857">
        <v>6863305</v>
      </c>
      <c r="AE55" s="857">
        <v>7230194</v>
      </c>
      <c r="AF55" s="857">
        <v>0</v>
      </c>
      <c r="AG55" s="857">
        <v>6717054</v>
      </c>
      <c r="AH55" s="243">
        <v>809175.01</v>
      </c>
      <c r="AI55" s="243">
        <v>0</v>
      </c>
      <c r="AJ55" s="243">
        <v>0</v>
      </c>
      <c r="AK55" s="234">
        <f t="shared" si="10"/>
        <v>809175.01</v>
      </c>
      <c r="AL55" s="231">
        <f t="shared" si="11"/>
        <v>0</v>
      </c>
      <c r="AM55" s="243">
        <v>933612</v>
      </c>
      <c r="AN55" s="234">
        <f t="shared" si="12"/>
        <v>548.53819036427728</v>
      </c>
      <c r="AO55" s="871">
        <v>1</v>
      </c>
      <c r="AP55" s="259">
        <v>1</v>
      </c>
      <c r="AQ55" s="935" t="s">
        <v>651</v>
      </c>
      <c r="AR55" s="244">
        <v>1.1000000000000001</v>
      </c>
      <c r="AS55" s="244">
        <v>25.7</v>
      </c>
      <c r="AT55" s="244">
        <v>39.6</v>
      </c>
      <c r="AU55" s="259">
        <v>0</v>
      </c>
      <c r="AV55" s="259">
        <v>0</v>
      </c>
      <c r="AW55" s="732"/>
      <c r="AX55" s="259">
        <v>0</v>
      </c>
      <c r="AY55" s="732"/>
      <c r="AZ55" s="260"/>
      <c r="BA55" s="235">
        <f t="shared" si="44"/>
        <v>1</v>
      </c>
      <c r="BB55" s="260"/>
      <c r="BC55" s="235">
        <f t="shared" si="40"/>
        <v>1</v>
      </c>
      <c r="BD55" s="261"/>
      <c r="BE55" s="235">
        <f t="shared" si="41"/>
        <v>1</v>
      </c>
      <c r="BF55" s="242">
        <v>363150</v>
      </c>
      <c r="BG55" s="242">
        <v>43500</v>
      </c>
      <c r="BH55" s="243">
        <v>829867.02</v>
      </c>
      <c r="BI55" s="243">
        <v>814027</v>
      </c>
      <c r="BJ55" s="266">
        <f t="shared" si="31"/>
        <v>-15840.020000000019</v>
      </c>
      <c r="BK55" s="243">
        <v>923897.55</v>
      </c>
      <c r="BL55" s="726">
        <v>672870.74</v>
      </c>
      <c r="BM55" s="263">
        <v>17.690000000000001</v>
      </c>
      <c r="BN55" s="874">
        <v>10.199999999999999</v>
      </c>
      <c r="BO55" s="263">
        <v>9.1199999999999992</v>
      </c>
      <c r="BP55" s="256">
        <v>351300</v>
      </c>
      <c r="BQ55" s="416"/>
      <c r="BR55" s="830"/>
    </row>
    <row r="56" spans="1:70">
      <c r="A56" s="241">
        <v>13073097</v>
      </c>
      <c r="B56" s="241">
        <v>5355</v>
      </c>
      <c r="C56" s="241" t="s">
        <v>76</v>
      </c>
      <c r="D56" s="242">
        <v>208</v>
      </c>
      <c r="E56" s="242">
        <v>-49000</v>
      </c>
      <c r="F56" s="242">
        <v>27800</v>
      </c>
      <c r="G56" s="242">
        <v>-49000</v>
      </c>
      <c r="H56" s="229">
        <v>27800</v>
      </c>
      <c r="I56" s="229">
        <f t="shared" si="13"/>
        <v>-76800</v>
      </c>
      <c r="J56" s="231">
        <f t="shared" si="14"/>
        <v>0</v>
      </c>
      <c r="K56" s="229">
        <f t="shared" si="32"/>
        <v>-76800</v>
      </c>
      <c r="L56" s="230">
        <f t="shared" si="42"/>
        <v>0</v>
      </c>
      <c r="M56" s="229">
        <v>-50217</v>
      </c>
      <c r="N56" s="229">
        <v>-76800</v>
      </c>
      <c r="O56" s="229">
        <f t="shared" si="6"/>
        <v>-127017</v>
      </c>
      <c r="P56" s="231">
        <f t="shared" si="24"/>
        <v>0</v>
      </c>
      <c r="Q56" s="232">
        <v>-185517</v>
      </c>
      <c r="R56" s="857">
        <v>-96250</v>
      </c>
      <c r="S56" s="857">
        <v>-96250</v>
      </c>
      <c r="T56" s="257">
        <v>-96250</v>
      </c>
      <c r="U56" s="231">
        <f t="shared" si="7"/>
        <v>0</v>
      </c>
      <c r="V56" s="231">
        <f t="shared" si="43"/>
        <v>0</v>
      </c>
      <c r="W56" s="232">
        <v>-332503</v>
      </c>
      <c r="X56" s="258">
        <v>-332503</v>
      </c>
      <c r="Y56" s="232">
        <f t="shared" si="8"/>
        <v>-428753</v>
      </c>
      <c r="Z56" s="231">
        <f t="shared" si="9"/>
        <v>0</v>
      </c>
      <c r="AA56" s="233">
        <f t="shared" si="26"/>
        <v>-428753</v>
      </c>
      <c r="AB56" s="231">
        <f t="shared" si="27"/>
        <v>0</v>
      </c>
      <c r="AC56" s="232">
        <v>-603553</v>
      </c>
      <c r="AD56" s="857">
        <v>287752</v>
      </c>
      <c r="AE56" s="857">
        <v>696833</v>
      </c>
      <c r="AF56" s="857">
        <v>0</v>
      </c>
      <c r="AG56" s="857">
        <v>134952</v>
      </c>
      <c r="AH56" s="889">
        <v>0</v>
      </c>
      <c r="AI56" s="243">
        <v>155558.94</v>
      </c>
      <c r="AJ56" s="889">
        <v>22455.37</v>
      </c>
      <c r="AK56" s="234">
        <f t="shared" si="10"/>
        <v>-22455.37</v>
      </c>
      <c r="AL56" s="231">
        <f t="shared" si="11"/>
        <v>0</v>
      </c>
      <c r="AM56" s="243">
        <v>179937</v>
      </c>
      <c r="AN56" s="234">
        <f t="shared" si="12"/>
        <v>865.08173076923072</v>
      </c>
      <c r="AO56" s="871">
        <v>1</v>
      </c>
      <c r="AP56" s="259">
        <v>1</v>
      </c>
      <c r="AQ56" s="935" t="s">
        <v>651</v>
      </c>
      <c r="AR56" s="244">
        <v>1.7</v>
      </c>
      <c r="AS56" s="244">
        <v>15.4</v>
      </c>
      <c r="AT56" s="244">
        <v>47.2</v>
      </c>
      <c r="AU56" s="259">
        <v>0</v>
      </c>
      <c r="AV56" s="259">
        <v>0</v>
      </c>
      <c r="AW56" s="732"/>
      <c r="AX56" s="259">
        <v>0</v>
      </c>
      <c r="AY56" s="732"/>
      <c r="AZ56" s="260"/>
      <c r="BA56" s="235">
        <f t="shared" si="44"/>
        <v>1</v>
      </c>
      <c r="BB56" s="260"/>
      <c r="BC56" s="235">
        <f t="shared" si="40"/>
        <v>1</v>
      </c>
      <c r="BD56" s="261"/>
      <c r="BE56" s="235">
        <f t="shared" si="41"/>
        <v>1</v>
      </c>
      <c r="BF56" s="242">
        <v>53800</v>
      </c>
      <c r="BG56" s="242">
        <v>7100</v>
      </c>
      <c r="BH56" s="243">
        <v>162648.18</v>
      </c>
      <c r="BI56" s="243">
        <v>155627</v>
      </c>
      <c r="BJ56" s="266">
        <f t="shared" si="31"/>
        <v>-7021.179999999993</v>
      </c>
      <c r="BK56" s="243">
        <v>42873.99</v>
      </c>
      <c r="BL56" s="726">
        <v>78853.14</v>
      </c>
      <c r="BM56" s="263">
        <v>17.690000000000001</v>
      </c>
      <c r="BN56" s="874">
        <v>4</v>
      </c>
      <c r="BO56" s="263">
        <v>3.01</v>
      </c>
      <c r="BP56" s="256">
        <v>11300</v>
      </c>
      <c r="BQ56" s="416"/>
      <c r="BR56" s="830"/>
    </row>
    <row r="57" spans="1:70">
      <c r="A57" s="241">
        <v>13073098</v>
      </c>
      <c r="B57" s="241">
        <v>5355</v>
      </c>
      <c r="C57" s="241" t="s">
        <v>77</v>
      </c>
      <c r="D57" s="242">
        <v>535</v>
      </c>
      <c r="E57" s="242">
        <v>-151450</v>
      </c>
      <c r="F57" s="242">
        <v>0</v>
      </c>
      <c r="G57" s="242">
        <v>-137750</v>
      </c>
      <c r="H57" s="229">
        <v>0</v>
      </c>
      <c r="I57" s="229">
        <f t="shared" si="13"/>
        <v>-151450</v>
      </c>
      <c r="J57" s="231">
        <f t="shared" si="14"/>
        <v>0</v>
      </c>
      <c r="K57" s="229">
        <f t="shared" si="32"/>
        <v>-137750</v>
      </c>
      <c r="L57" s="230">
        <f t="shared" si="42"/>
        <v>0</v>
      </c>
      <c r="M57" s="229">
        <v>-65763</v>
      </c>
      <c r="N57" s="229">
        <v>-137750</v>
      </c>
      <c r="O57" s="229">
        <f t="shared" si="6"/>
        <v>-217213</v>
      </c>
      <c r="P57" s="231">
        <f t="shared" si="24"/>
        <v>0</v>
      </c>
      <c r="Q57" s="232">
        <v>-391127</v>
      </c>
      <c r="R57" s="857">
        <v>-216450</v>
      </c>
      <c r="S57" s="857">
        <v>-216450</v>
      </c>
      <c r="T57" s="257">
        <v>-202750</v>
      </c>
      <c r="U57" s="231">
        <f t="shared" si="7"/>
        <v>0</v>
      </c>
      <c r="V57" s="231">
        <f t="shared" si="43"/>
        <v>0</v>
      </c>
      <c r="W57" s="232">
        <v>-854500</v>
      </c>
      <c r="X57" s="258">
        <v>-854500</v>
      </c>
      <c r="Y57" s="232">
        <f t="shared" si="8"/>
        <v>-1070950</v>
      </c>
      <c r="Z57" s="231">
        <f t="shared" si="9"/>
        <v>0</v>
      </c>
      <c r="AA57" s="233">
        <f t="shared" si="26"/>
        <v>-1057250</v>
      </c>
      <c r="AB57" s="231">
        <f t="shared" si="27"/>
        <v>0</v>
      </c>
      <c r="AC57" s="232">
        <v>-1431502</v>
      </c>
      <c r="AD57" s="857">
        <v>1030753</v>
      </c>
      <c r="AE57" s="857">
        <v>256353</v>
      </c>
      <c r="AF57" s="857">
        <v>0</v>
      </c>
      <c r="AG57" s="857">
        <v>670203</v>
      </c>
      <c r="AH57" s="889">
        <v>0</v>
      </c>
      <c r="AI57" s="243">
        <v>0</v>
      </c>
      <c r="AJ57" s="889">
        <v>77541.86</v>
      </c>
      <c r="AK57" s="234">
        <f t="shared" si="10"/>
        <v>-77541.86</v>
      </c>
      <c r="AL57" s="231">
        <f t="shared" si="11"/>
        <v>0</v>
      </c>
      <c r="AM57" s="243">
        <v>0</v>
      </c>
      <c r="AN57" s="234">
        <f t="shared" si="12"/>
        <v>0</v>
      </c>
      <c r="AO57" s="871">
        <v>1</v>
      </c>
      <c r="AP57" s="259">
        <v>1</v>
      </c>
      <c r="AQ57" s="935" t="s">
        <v>651</v>
      </c>
      <c r="AR57" s="244"/>
      <c r="AS57" s="244"/>
      <c r="AT57" s="244">
        <v>47.9</v>
      </c>
      <c r="AU57" s="259">
        <v>0</v>
      </c>
      <c r="AV57" s="259">
        <v>0</v>
      </c>
      <c r="AW57" s="732"/>
      <c r="AX57" s="259">
        <v>0</v>
      </c>
      <c r="AY57" s="732"/>
      <c r="AZ57" s="260"/>
      <c r="BA57" s="235">
        <f t="shared" si="44"/>
        <v>1</v>
      </c>
      <c r="BB57" s="260"/>
      <c r="BC57" s="235">
        <f t="shared" si="40"/>
        <v>1</v>
      </c>
      <c r="BD57" s="261"/>
      <c r="BE57" s="235">
        <f t="shared" si="41"/>
        <v>1</v>
      </c>
      <c r="BF57" s="242">
        <v>139100</v>
      </c>
      <c r="BG57" s="242">
        <v>11700</v>
      </c>
      <c r="BH57" s="243">
        <v>357521.83</v>
      </c>
      <c r="BI57" s="243">
        <v>339947</v>
      </c>
      <c r="BJ57" s="266">
        <f t="shared" si="31"/>
        <v>-17574.830000000016</v>
      </c>
      <c r="BK57" s="243">
        <v>197315.48</v>
      </c>
      <c r="BL57" s="726">
        <v>212875.66</v>
      </c>
      <c r="BM57" s="263">
        <v>17.690000000000001</v>
      </c>
      <c r="BN57" s="874">
        <v>4.4000000000000004</v>
      </c>
      <c r="BO57" s="263">
        <v>3.33</v>
      </c>
      <c r="BP57" s="256">
        <v>27850</v>
      </c>
      <c r="BQ57" s="416"/>
    </row>
    <row r="58" spans="1:70">
      <c r="A58" s="241">
        <v>13073023</v>
      </c>
      <c r="B58" s="241">
        <v>5356</v>
      </c>
      <c r="C58" s="241" t="s">
        <v>78</v>
      </c>
      <c r="D58" s="280">
        <v>716</v>
      </c>
      <c r="E58" s="280">
        <v>133300</v>
      </c>
      <c r="F58" s="280">
        <v>5200</v>
      </c>
      <c r="G58" s="280"/>
      <c r="H58" s="229"/>
      <c r="I58" s="229">
        <f t="shared" si="13"/>
        <v>128100</v>
      </c>
      <c r="J58" s="231">
        <f t="shared" si="14"/>
        <v>1</v>
      </c>
      <c r="K58" s="229">
        <f t="shared" si="32"/>
        <v>0</v>
      </c>
      <c r="L58" s="230">
        <f t="shared" si="42"/>
        <v>1</v>
      </c>
      <c r="M58" s="229">
        <v>-791205</v>
      </c>
      <c r="N58" s="229"/>
      <c r="O58" s="229">
        <f t="shared" si="6"/>
        <v>-663105</v>
      </c>
      <c r="P58" s="231">
        <f t="shared" si="24"/>
        <v>0</v>
      </c>
      <c r="Q58" s="232">
        <v>-297441</v>
      </c>
      <c r="R58" s="857">
        <v>63400</v>
      </c>
      <c r="S58" s="857">
        <v>73400</v>
      </c>
      <c r="T58" s="282"/>
      <c r="U58" s="231">
        <f t="shared" si="7"/>
        <v>1</v>
      </c>
      <c r="V58" s="231">
        <f t="shared" si="43"/>
        <v>1</v>
      </c>
      <c r="W58" s="232">
        <v>-776472</v>
      </c>
      <c r="X58" s="283"/>
      <c r="Y58" s="232">
        <f t="shared" si="8"/>
        <v>-703072</v>
      </c>
      <c r="Z58" s="231">
        <f t="shared" si="9"/>
        <v>0</v>
      </c>
      <c r="AA58" s="233">
        <f t="shared" si="26"/>
        <v>0</v>
      </c>
      <c r="AB58" s="231">
        <f t="shared" si="27"/>
        <v>1</v>
      </c>
      <c r="AC58" s="232">
        <v>-481972</v>
      </c>
      <c r="AD58" s="857">
        <v>1131286</v>
      </c>
      <c r="AE58" s="868" t="s">
        <v>202</v>
      </c>
      <c r="AF58" s="868" t="s">
        <v>202</v>
      </c>
      <c r="AG58" s="857">
        <v>1430039</v>
      </c>
      <c r="AH58" s="265">
        <v>0</v>
      </c>
      <c r="AI58" s="265">
        <v>601444</v>
      </c>
      <c r="AJ58" s="889">
        <v>601480</v>
      </c>
      <c r="AK58" s="234">
        <f t="shared" si="10"/>
        <v>-601480</v>
      </c>
      <c r="AL58" s="231">
        <f t="shared" si="11"/>
        <v>0</v>
      </c>
      <c r="AM58" s="265">
        <v>0</v>
      </c>
      <c r="AN58" s="234">
        <f t="shared" si="12"/>
        <v>0</v>
      </c>
      <c r="AO58" s="871">
        <v>1</v>
      </c>
      <c r="AP58" s="289"/>
      <c r="AQ58" s="947" t="s">
        <v>652</v>
      </c>
      <c r="AR58" s="884"/>
      <c r="AS58" s="884"/>
      <c r="AT58" s="884">
        <v>21.9</v>
      </c>
      <c r="AU58" s="285"/>
      <c r="AV58" s="285">
        <v>1</v>
      </c>
      <c r="AW58" s="732">
        <v>200517.76000000001</v>
      </c>
      <c r="AX58" s="290">
        <v>0</v>
      </c>
      <c r="AY58" s="732"/>
      <c r="AZ58" s="246"/>
      <c r="BA58" s="235">
        <f t="shared" si="44"/>
        <v>1</v>
      </c>
      <c r="BB58" s="286"/>
      <c r="BC58" s="235">
        <f t="shared" si="40"/>
        <v>1</v>
      </c>
      <c r="BD58" s="287"/>
      <c r="BE58" s="235">
        <f t="shared" si="41"/>
        <v>1</v>
      </c>
      <c r="BF58" s="280">
        <v>166900</v>
      </c>
      <c r="BG58" s="280">
        <v>9600</v>
      </c>
      <c r="BH58" s="721">
        <v>292402.81</v>
      </c>
      <c r="BI58" s="721">
        <v>285662</v>
      </c>
      <c r="BJ58" s="266">
        <f>BI58-BH58</f>
        <v>-6740.8099999999977</v>
      </c>
      <c r="BK58" s="291">
        <v>415804.12</v>
      </c>
      <c r="BL58" s="730">
        <v>271719.32</v>
      </c>
      <c r="BM58" s="263">
        <v>22.66</v>
      </c>
      <c r="BN58" s="874">
        <v>1</v>
      </c>
      <c r="BO58" s="263">
        <v>1.05</v>
      </c>
      <c r="BP58" s="256">
        <v>10300</v>
      </c>
      <c r="BQ58" s="415"/>
    </row>
    <row r="59" spans="1:70">
      <c r="A59" s="241">
        <v>13073090</v>
      </c>
      <c r="B59" s="241">
        <v>5356</v>
      </c>
      <c r="C59" s="241" t="s">
        <v>79</v>
      </c>
      <c r="D59" s="280">
        <v>5232</v>
      </c>
      <c r="E59" s="280">
        <v>-175400</v>
      </c>
      <c r="F59" s="280">
        <v>35300</v>
      </c>
      <c r="G59" s="280"/>
      <c r="H59" s="229"/>
      <c r="I59" s="229">
        <f t="shared" si="13"/>
        <v>-210700</v>
      </c>
      <c r="J59" s="231">
        <f t="shared" si="14"/>
        <v>0</v>
      </c>
      <c r="K59" s="229">
        <f t="shared" si="32"/>
        <v>0</v>
      </c>
      <c r="L59" s="230">
        <f t="shared" si="42"/>
        <v>1</v>
      </c>
      <c r="M59" s="229">
        <v>1141528</v>
      </c>
      <c r="N59" s="229"/>
      <c r="O59" s="229">
        <f t="shared" si="6"/>
        <v>930828</v>
      </c>
      <c r="P59" s="231">
        <f t="shared" si="24"/>
        <v>1</v>
      </c>
      <c r="Q59" s="232">
        <v>586428</v>
      </c>
      <c r="R59" s="857">
        <v>69400</v>
      </c>
      <c r="S59" s="857">
        <v>69400</v>
      </c>
      <c r="T59" s="282"/>
      <c r="U59" s="231">
        <f t="shared" si="7"/>
        <v>1</v>
      </c>
      <c r="V59" s="231">
        <f t="shared" si="43"/>
        <v>1</v>
      </c>
      <c r="W59" s="232">
        <v>-721780</v>
      </c>
      <c r="X59" s="283"/>
      <c r="Y59" s="232">
        <f t="shared" si="8"/>
        <v>-652380</v>
      </c>
      <c r="Z59" s="231">
        <f t="shared" si="9"/>
        <v>0</v>
      </c>
      <c r="AA59" s="233">
        <f t="shared" si="26"/>
        <v>0</v>
      </c>
      <c r="AB59" s="231">
        <f t="shared" si="27"/>
        <v>1</v>
      </c>
      <c r="AC59" s="232">
        <v>-2657580</v>
      </c>
      <c r="AD59" s="857">
        <v>15638533</v>
      </c>
      <c r="AE59" s="868" t="s">
        <v>202</v>
      </c>
      <c r="AF59" s="857">
        <v>0</v>
      </c>
      <c r="AG59" s="857">
        <v>13668533</v>
      </c>
      <c r="AH59" s="265">
        <v>1671437</v>
      </c>
      <c r="AI59" s="265">
        <v>0</v>
      </c>
      <c r="AJ59" s="265">
        <v>0</v>
      </c>
      <c r="AK59" s="234">
        <f t="shared" si="10"/>
        <v>1671437</v>
      </c>
      <c r="AL59" s="231">
        <f t="shared" si="11"/>
        <v>0</v>
      </c>
      <c r="AM59" s="265">
        <v>61782.95</v>
      </c>
      <c r="AN59" s="234">
        <f t="shared" si="12"/>
        <v>11.808667813455656</v>
      </c>
      <c r="AO59" s="871">
        <v>0</v>
      </c>
      <c r="AP59" s="289"/>
      <c r="AQ59" s="947" t="s">
        <v>650</v>
      </c>
      <c r="AR59" s="884">
        <v>0.6</v>
      </c>
      <c r="AS59" s="884">
        <v>57.1</v>
      </c>
      <c r="AT59" s="884">
        <v>33.6</v>
      </c>
      <c r="AU59" s="285"/>
      <c r="AV59" s="285">
        <v>0</v>
      </c>
      <c r="AW59" s="732"/>
      <c r="AX59" s="290">
        <v>0</v>
      </c>
      <c r="AY59" s="732"/>
      <c r="AZ59" s="246"/>
      <c r="BA59" s="235">
        <f t="shared" si="44"/>
        <v>1</v>
      </c>
      <c r="BB59" s="286"/>
      <c r="BC59" s="235">
        <f t="shared" si="40"/>
        <v>1</v>
      </c>
      <c r="BD59" s="287"/>
      <c r="BE59" s="235">
        <f t="shared" si="41"/>
        <v>1</v>
      </c>
      <c r="BF59" s="280">
        <v>1572700</v>
      </c>
      <c r="BG59" s="280">
        <v>129800</v>
      </c>
      <c r="BH59" s="721">
        <v>3235521.22</v>
      </c>
      <c r="BI59" s="721">
        <v>3137583</v>
      </c>
      <c r="BJ59" s="266">
        <f>BI59-BH59</f>
        <v>-97938.220000000205</v>
      </c>
      <c r="BK59" s="291">
        <v>2087775.1</v>
      </c>
      <c r="BL59" s="730">
        <v>2042400.9</v>
      </c>
      <c r="BM59" s="263">
        <v>22.66</v>
      </c>
      <c r="BN59" s="874">
        <v>1.8</v>
      </c>
      <c r="BO59" s="263">
        <v>1.81</v>
      </c>
      <c r="BP59" s="256">
        <v>143800</v>
      </c>
      <c r="BQ59" s="349"/>
    </row>
    <row r="60" spans="1:70">
      <c r="A60" s="241">
        <v>13073102</v>
      </c>
      <c r="B60" s="241">
        <v>5356</v>
      </c>
      <c r="C60" s="241" t="s">
        <v>80</v>
      </c>
      <c r="D60" s="280">
        <v>1155</v>
      </c>
      <c r="E60" s="280">
        <v>-68200</v>
      </c>
      <c r="F60" s="280">
        <v>11100</v>
      </c>
      <c r="G60" s="280"/>
      <c r="H60" s="229"/>
      <c r="I60" s="229">
        <f t="shared" si="13"/>
        <v>-79300</v>
      </c>
      <c r="J60" s="231">
        <f t="shared" si="14"/>
        <v>0</v>
      </c>
      <c r="K60" s="229">
        <f t="shared" si="32"/>
        <v>0</v>
      </c>
      <c r="L60" s="230">
        <f t="shared" si="42"/>
        <v>1</v>
      </c>
      <c r="M60" s="229">
        <v>86676</v>
      </c>
      <c r="N60" s="229"/>
      <c r="O60" s="229">
        <f t="shared" si="6"/>
        <v>7376</v>
      </c>
      <c r="P60" s="231">
        <f t="shared" si="24"/>
        <v>1</v>
      </c>
      <c r="Q60" s="232">
        <v>-99776</v>
      </c>
      <c r="R60" s="857">
        <v>-279700</v>
      </c>
      <c r="S60" s="857">
        <v>-259700</v>
      </c>
      <c r="T60" s="282"/>
      <c r="U60" s="231">
        <f t="shared" si="7"/>
        <v>0</v>
      </c>
      <c r="V60" s="231">
        <f t="shared" si="43"/>
        <v>1</v>
      </c>
      <c r="W60" s="232">
        <v>-1735065</v>
      </c>
      <c r="X60" s="283"/>
      <c r="Y60" s="232">
        <f t="shared" si="8"/>
        <v>-1994765</v>
      </c>
      <c r="Z60" s="231">
        <f t="shared" si="9"/>
        <v>0</v>
      </c>
      <c r="AA60" s="233">
        <f t="shared" si="26"/>
        <v>0</v>
      </c>
      <c r="AB60" s="231">
        <f t="shared" si="27"/>
        <v>1</v>
      </c>
      <c r="AC60" s="232">
        <v>-2605407</v>
      </c>
      <c r="AD60" s="858">
        <v>4523526</v>
      </c>
      <c r="AE60" s="868" t="s">
        <v>202</v>
      </c>
      <c r="AF60" s="857">
        <v>0</v>
      </c>
      <c r="AG60" s="857">
        <v>3720926</v>
      </c>
      <c r="AH60" s="265">
        <v>259117</v>
      </c>
      <c r="AI60" s="265">
        <v>0</v>
      </c>
      <c r="AJ60" s="265">
        <v>0</v>
      </c>
      <c r="AK60" s="234">
        <f t="shared" si="10"/>
        <v>259117</v>
      </c>
      <c r="AL60" s="231">
        <f t="shared" si="11"/>
        <v>0</v>
      </c>
      <c r="AM60" s="265">
        <v>216664</v>
      </c>
      <c r="AN60" s="234">
        <f t="shared" si="12"/>
        <v>187.58787878787879</v>
      </c>
      <c r="AO60" s="871">
        <v>1</v>
      </c>
      <c r="AP60" s="289"/>
      <c r="AQ60" s="947" t="s">
        <v>651</v>
      </c>
      <c r="AR60" s="884">
        <v>0.9</v>
      </c>
      <c r="AS60" s="884">
        <v>5.0999999999999996</v>
      </c>
      <c r="AT60" s="884">
        <v>17.899999999999999</v>
      </c>
      <c r="AU60" s="285"/>
      <c r="AV60" s="285">
        <v>0</v>
      </c>
      <c r="AW60" s="732"/>
      <c r="AX60" s="290">
        <v>0</v>
      </c>
      <c r="AY60" s="732"/>
      <c r="AZ60" s="246"/>
      <c r="BA60" s="235">
        <f t="shared" si="44"/>
        <v>1</v>
      </c>
      <c r="BB60" s="286"/>
      <c r="BC60" s="235">
        <f t="shared" si="40"/>
        <v>1</v>
      </c>
      <c r="BD60" s="287"/>
      <c r="BE60" s="235">
        <f t="shared" si="41"/>
        <v>1</v>
      </c>
      <c r="BF60" s="280">
        <v>344900</v>
      </c>
      <c r="BG60" s="280">
        <v>63000</v>
      </c>
      <c r="BH60" s="721">
        <v>701580.55</v>
      </c>
      <c r="BI60" s="721">
        <v>678157</v>
      </c>
      <c r="BJ60" s="266">
        <f>BI60-BH60</f>
        <v>-23423.550000000047</v>
      </c>
      <c r="BK60" s="291">
        <v>478910.09</v>
      </c>
      <c r="BL60" s="730">
        <v>452921.46</v>
      </c>
      <c r="BM60" s="263">
        <v>22.66</v>
      </c>
      <c r="BN60" s="874">
        <v>0.8</v>
      </c>
      <c r="BO60" s="263">
        <v>0.72</v>
      </c>
      <c r="BP60" s="256">
        <v>14300</v>
      </c>
      <c r="BQ60" s="349"/>
    </row>
    <row r="61" spans="1:70">
      <c r="A61" s="241">
        <v>13073006</v>
      </c>
      <c r="B61" s="241">
        <v>5357</v>
      </c>
      <c r="C61" s="241" t="s">
        <v>81</v>
      </c>
      <c r="D61" s="280">
        <v>954</v>
      </c>
      <c r="E61" s="280">
        <v>76200</v>
      </c>
      <c r="F61" s="280">
        <v>55900</v>
      </c>
      <c r="G61" s="280">
        <v>76200</v>
      </c>
      <c r="H61" s="292">
        <v>55900</v>
      </c>
      <c r="I61" s="229">
        <f t="shared" si="13"/>
        <v>20300</v>
      </c>
      <c r="J61" s="231">
        <f t="shared" si="14"/>
        <v>1</v>
      </c>
      <c r="K61" s="229">
        <f t="shared" si="32"/>
        <v>20300</v>
      </c>
      <c r="L61" s="293">
        <f t="shared" si="42"/>
        <v>1</v>
      </c>
      <c r="M61" s="292">
        <v>-87200</v>
      </c>
      <c r="N61" s="292">
        <v>53778.9</v>
      </c>
      <c r="O61" s="229">
        <f t="shared" si="6"/>
        <v>-66900</v>
      </c>
      <c r="P61" s="294">
        <f t="shared" si="24"/>
        <v>0</v>
      </c>
      <c r="Q61" s="852">
        <v>81500</v>
      </c>
      <c r="R61" s="857">
        <v>-133600</v>
      </c>
      <c r="S61" s="857">
        <v>-133600</v>
      </c>
      <c r="T61" s="282">
        <v>-133600</v>
      </c>
      <c r="U61" s="231">
        <f t="shared" si="7"/>
        <v>0</v>
      </c>
      <c r="V61" s="294">
        <f t="shared" si="43"/>
        <v>0</v>
      </c>
      <c r="W61" s="852">
        <v>2139654</v>
      </c>
      <c r="X61" s="283">
        <v>2273254</v>
      </c>
      <c r="Y61" s="232">
        <f t="shared" si="8"/>
        <v>2006054</v>
      </c>
      <c r="Z61" s="231">
        <f t="shared" si="9"/>
        <v>1</v>
      </c>
      <c r="AA61" s="295">
        <f t="shared" si="26"/>
        <v>2139654</v>
      </c>
      <c r="AB61" s="294">
        <f t="shared" si="27"/>
        <v>1</v>
      </c>
      <c r="AC61" s="852">
        <v>2004154</v>
      </c>
      <c r="AD61" s="857">
        <v>8868069.9800000004</v>
      </c>
      <c r="AE61" s="857">
        <v>6374612.8099999996</v>
      </c>
      <c r="AF61" s="857">
        <v>203558</v>
      </c>
      <c r="AG61" s="857">
        <v>8269570</v>
      </c>
      <c r="AH61" s="265">
        <v>162314</v>
      </c>
      <c r="AI61" s="265">
        <v>0</v>
      </c>
      <c r="AJ61" s="265">
        <v>157900</v>
      </c>
      <c r="AK61" s="234">
        <f t="shared" si="10"/>
        <v>4414</v>
      </c>
      <c r="AL61" s="231">
        <f t="shared" si="11"/>
        <v>0</v>
      </c>
      <c r="AM61" s="265">
        <v>459071</v>
      </c>
      <c r="AN61" s="234">
        <f t="shared" si="12"/>
        <v>481.20649895178195</v>
      </c>
      <c r="AO61" s="871">
        <v>0</v>
      </c>
      <c r="AP61" s="296">
        <v>0</v>
      </c>
      <c r="AQ61" s="948" t="s">
        <v>650</v>
      </c>
      <c r="AR61" s="885">
        <v>0.7</v>
      </c>
      <c r="AS61" s="885">
        <v>12.2</v>
      </c>
      <c r="AT61" s="885">
        <v>24.5</v>
      </c>
      <c r="AU61" s="296">
        <v>0</v>
      </c>
      <c r="AV61" s="296">
        <v>0</v>
      </c>
      <c r="AW61" s="732"/>
      <c r="AX61" s="296">
        <v>0</v>
      </c>
      <c r="AY61" s="732"/>
      <c r="AZ61" s="286"/>
      <c r="BA61" s="297">
        <f t="shared" ref="BA61" si="45">IF(AZ61&lt;323,1,0)</f>
        <v>1</v>
      </c>
      <c r="BB61" s="286"/>
      <c r="BC61" s="297">
        <f t="shared" si="40"/>
        <v>1</v>
      </c>
      <c r="BD61" s="287"/>
      <c r="BE61" s="297">
        <f t="shared" si="41"/>
        <v>1</v>
      </c>
      <c r="BF61" s="280">
        <v>217400</v>
      </c>
      <c r="BG61" s="280">
        <v>93000</v>
      </c>
      <c r="BH61" s="265">
        <v>938574.01</v>
      </c>
      <c r="BI61" s="265">
        <v>906340</v>
      </c>
      <c r="BJ61" s="722">
        <f t="shared" si="31"/>
        <v>-32234.010000000009</v>
      </c>
      <c r="BK61" s="265">
        <v>98648.54</v>
      </c>
      <c r="BL61" s="729">
        <v>397953.48</v>
      </c>
      <c r="BM61" s="298">
        <v>24.734999999999999</v>
      </c>
      <c r="BN61" s="876">
        <v>0.8</v>
      </c>
      <c r="BO61" s="299">
        <v>0.73</v>
      </c>
      <c r="BP61" s="300">
        <v>13600</v>
      </c>
      <c r="BQ61" s="349"/>
    </row>
    <row r="62" spans="1:70" s="815" customFormat="1">
      <c r="A62" s="301">
        <v>13073026</v>
      </c>
      <c r="B62" s="301">
        <v>5357</v>
      </c>
      <c r="C62" s="301" t="s">
        <v>83</v>
      </c>
      <c r="D62" s="302"/>
      <c r="E62" s="302"/>
      <c r="F62" s="302"/>
      <c r="G62" s="302"/>
      <c r="H62" s="302"/>
      <c r="I62" s="302"/>
      <c r="J62" s="302"/>
      <c r="K62" s="303"/>
      <c r="L62" s="304"/>
      <c r="M62" s="303"/>
      <c r="N62" s="303"/>
      <c r="O62" s="303"/>
      <c r="P62" s="305"/>
      <c r="Q62" s="853"/>
      <c r="R62" s="853"/>
      <c r="S62" s="853"/>
      <c r="T62" s="853"/>
      <c r="U62" s="853"/>
      <c r="V62" s="305"/>
      <c r="W62" s="853"/>
      <c r="X62" s="853"/>
      <c r="Y62" s="853"/>
      <c r="Z62" s="853"/>
      <c r="AA62" s="306"/>
      <c r="AB62" s="305"/>
      <c r="AC62" s="853"/>
      <c r="AD62" s="853"/>
      <c r="AE62" s="853"/>
      <c r="AF62" s="853"/>
      <c r="AG62" s="853"/>
      <c r="AH62" s="307"/>
      <c r="AI62" s="307"/>
      <c r="AJ62" s="307"/>
      <c r="AK62" s="307"/>
      <c r="AL62" s="307"/>
      <c r="AM62" s="307"/>
      <c r="AN62" s="307"/>
      <c r="AO62" s="872"/>
      <c r="AP62" s="308"/>
      <c r="AQ62" s="949"/>
      <c r="AR62" s="870"/>
      <c r="AS62" s="870"/>
      <c r="AT62" s="870"/>
      <c r="AU62" s="308"/>
      <c r="AV62" s="308"/>
      <c r="AW62" s="734"/>
      <c r="AX62" s="308"/>
      <c r="AY62" s="734"/>
      <c r="AZ62" s="309"/>
      <c r="BA62" s="310"/>
      <c r="BB62" s="309"/>
      <c r="BC62" s="310"/>
      <c r="BD62" s="311"/>
      <c r="BE62" s="310"/>
      <c r="BF62" s="302"/>
      <c r="BG62" s="302"/>
      <c r="BH62" s="307"/>
      <c r="BI62" s="307"/>
      <c r="BJ62" s="312"/>
      <c r="BK62" s="307"/>
      <c r="BL62" s="307"/>
      <c r="BM62" s="313"/>
      <c r="BN62" s="877"/>
      <c r="BO62" s="313"/>
      <c r="BP62" s="314"/>
      <c r="BQ62" s="520"/>
    </row>
    <row r="63" spans="1:70" s="815" customFormat="1">
      <c r="A63" s="241">
        <v>13073031</v>
      </c>
      <c r="B63" s="241">
        <v>5357</v>
      </c>
      <c r="C63" s="241" t="s">
        <v>84</v>
      </c>
      <c r="D63" s="242">
        <v>1315</v>
      </c>
      <c r="E63" s="242">
        <v>-499500</v>
      </c>
      <c r="F63" s="242">
        <v>56900</v>
      </c>
      <c r="G63" s="242">
        <v>-499500</v>
      </c>
      <c r="H63" s="229">
        <v>56900</v>
      </c>
      <c r="I63" s="229">
        <f t="shared" si="13"/>
        <v>-556400</v>
      </c>
      <c r="J63" s="231">
        <f t="shared" si="14"/>
        <v>0</v>
      </c>
      <c r="K63" s="229">
        <f t="shared" si="32"/>
        <v>-556400</v>
      </c>
      <c r="L63" s="230">
        <f t="shared" si="42"/>
        <v>0</v>
      </c>
      <c r="M63" s="229">
        <v>-1115400</v>
      </c>
      <c r="N63" s="229">
        <v>-608232.36</v>
      </c>
      <c r="O63" s="229">
        <f t="shared" si="6"/>
        <v>-1671800</v>
      </c>
      <c r="P63" s="231">
        <f t="shared" si="24"/>
        <v>0</v>
      </c>
      <c r="Q63" s="232">
        <v>-511300</v>
      </c>
      <c r="R63" s="857">
        <v>-738500</v>
      </c>
      <c r="S63" s="857">
        <v>-738500</v>
      </c>
      <c r="T63" s="257">
        <v>-738500</v>
      </c>
      <c r="U63" s="231">
        <f t="shared" si="7"/>
        <v>0</v>
      </c>
      <c r="V63" s="231">
        <f>IF(T63&lt;0,0,1)</f>
        <v>0</v>
      </c>
      <c r="W63" s="232">
        <v>11662820</v>
      </c>
      <c r="X63" s="258">
        <v>-3506350.48</v>
      </c>
      <c r="Y63" s="232">
        <f t="shared" si="8"/>
        <v>10924320</v>
      </c>
      <c r="Z63" s="231">
        <f t="shared" si="9"/>
        <v>1</v>
      </c>
      <c r="AA63" s="233">
        <f t="shared" si="26"/>
        <v>-4244850.4800000004</v>
      </c>
      <c r="AB63" s="231">
        <f t="shared" si="27"/>
        <v>0</v>
      </c>
      <c r="AC63" s="232">
        <v>8781720</v>
      </c>
      <c r="AD63" s="857">
        <v>12794703.32</v>
      </c>
      <c r="AE63" s="857">
        <v>12971803.609999999</v>
      </c>
      <c r="AF63" s="857">
        <v>0</v>
      </c>
      <c r="AG63" s="857">
        <v>6729633</v>
      </c>
      <c r="AH63" s="905">
        <v>-1055690.1974999998</v>
      </c>
      <c r="AI63" s="243">
        <v>1055690</v>
      </c>
      <c r="AJ63" s="905">
        <v>1496800</v>
      </c>
      <c r="AK63" s="234">
        <f t="shared" si="10"/>
        <v>-2552490.1974999998</v>
      </c>
      <c r="AL63" s="231">
        <f t="shared" si="11"/>
        <v>0</v>
      </c>
      <c r="AM63" s="243">
        <v>836604.79999999993</v>
      </c>
      <c r="AN63" s="234">
        <f t="shared" si="12"/>
        <v>636.2013688212927</v>
      </c>
      <c r="AO63" s="871">
        <v>1</v>
      </c>
      <c r="AP63" s="523">
        <v>1</v>
      </c>
      <c r="AQ63" s="950" t="s">
        <v>651</v>
      </c>
      <c r="AR63" s="886">
        <v>1</v>
      </c>
      <c r="AS63" s="886">
        <v>4.7</v>
      </c>
      <c r="AT63" s="886">
        <v>25.2</v>
      </c>
      <c r="AU63" s="523">
        <v>0</v>
      </c>
      <c r="AV63" s="523">
        <v>0</v>
      </c>
      <c r="AW63" s="732"/>
      <c r="AX63" s="523">
        <v>0</v>
      </c>
      <c r="AY63" s="732"/>
      <c r="AZ63" s="260"/>
      <c r="BA63" s="235">
        <f>IF(AZ63&lt;323,1,0)</f>
        <v>1</v>
      </c>
      <c r="BB63" s="260"/>
      <c r="BC63" s="235">
        <f>IF(BB63&lt;427,1,0)</f>
        <v>1</v>
      </c>
      <c r="BD63" s="261"/>
      <c r="BE63" s="235">
        <f>IF(BD63&lt;381,1,0)</f>
        <v>1</v>
      </c>
      <c r="BF63" s="242">
        <v>333100</v>
      </c>
      <c r="BG63" s="242">
        <v>187100</v>
      </c>
      <c r="BH63" s="243">
        <v>1264639.23</v>
      </c>
      <c r="BI63" s="243">
        <v>1271198</v>
      </c>
      <c r="BJ63" s="234">
        <f t="shared" si="31"/>
        <v>6558.7700000000186</v>
      </c>
      <c r="BK63" s="243">
        <v>67294.929999999993</v>
      </c>
      <c r="BL63" s="243">
        <v>511026.13</v>
      </c>
      <c r="BM63" s="524">
        <v>24.734999999999999</v>
      </c>
      <c r="BN63" s="878">
        <v>0.8</v>
      </c>
      <c r="BO63" s="317">
        <v>0.6</v>
      </c>
      <c r="BP63" s="320">
        <v>17700</v>
      </c>
      <c r="BQ63" s="520"/>
    </row>
    <row r="64" spans="1:70" s="815" customFormat="1">
      <c r="A64" s="241">
        <v>13073048</v>
      </c>
      <c r="B64" s="241">
        <v>5357</v>
      </c>
      <c r="C64" s="241" t="s">
        <v>85</v>
      </c>
      <c r="D64" s="242">
        <v>454</v>
      </c>
      <c r="E64" s="242">
        <v>-260800</v>
      </c>
      <c r="F64" s="242">
        <v>13500</v>
      </c>
      <c r="G64" s="242">
        <v>-260800</v>
      </c>
      <c r="H64" s="229">
        <v>13500</v>
      </c>
      <c r="I64" s="229">
        <f t="shared" si="13"/>
        <v>-274300</v>
      </c>
      <c r="J64" s="231">
        <f t="shared" si="14"/>
        <v>0</v>
      </c>
      <c r="K64" s="229">
        <f t="shared" si="32"/>
        <v>-274300</v>
      </c>
      <c r="L64" s="230">
        <f t="shared" si="42"/>
        <v>0</v>
      </c>
      <c r="M64" s="229">
        <v>-127100</v>
      </c>
      <c r="N64" s="229">
        <v>-16886.04</v>
      </c>
      <c r="O64" s="229">
        <f t="shared" si="6"/>
        <v>-401400</v>
      </c>
      <c r="P64" s="231">
        <f t="shared" si="24"/>
        <v>0</v>
      </c>
      <c r="Q64" s="232">
        <v>-87600</v>
      </c>
      <c r="R64" s="857">
        <v>-349900</v>
      </c>
      <c r="S64" s="857">
        <v>-349900</v>
      </c>
      <c r="T64" s="257">
        <v>-349900</v>
      </c>
      <c r="U64" s="231">
        <f t="shared" si="7"/>
        <v>0</v>
      </c>
      <c r="V64" s="231">
        <f>IF(T64&lt;0,0,1)</f>
        <v>0</v>
      </c>
      <c r="W64" s="232">
        <v>1526202</v>
      </c>
      <c r="X64" s="258">
        <v>-1647715.41</v>
      </c>
      <c r="Y64" s="232">
        <f t="shared" si="8"/>
        <v>1176302</v>
      </c>
      <c r="Z64" s="231">
        <f t="shared" si="9"/>
        <v>1</v>
      </c>
      <c r="AA64" s="233">
        <f t="shared" si="26"/>
        <v>-1997615.41</v>
      </c>
      <c r="AB64" s="231">
        <f t="shared" si="27"/>
        <v>0</v>
      </c>
      <c r="AC64" s="232">
        <v>696702</v>
      </c>
      <c r="AD64" s="857">
        <v>2314684.85</v>
      </c>
      <c r="AE64" s="857">
        <v>2487148.25</v>
      </c>
      <c r="AF64" s="857">
        <v>0</v>
      </c>
      <c r="AG64" s="857">
        <v>504871</v>
      </c>
      <c r="AH64" s="905">
        <v>-418247.12000000023</v>
      </c>
      <c r="AI64" s="243">
        <v>398247</v>
      </c>
      <c r="AJ64" s="905">
        <v>476000</v>
      </c>
      <c r="AK64" s="234">
        <f t="shared" si="10"/>
        <v>-894247.12000000023</v>
      </c>
      <c r="AL64" s="231">
        <f t="shared" si="11"/>
        <v>0</v>
      </c>
      <c r="AM64" s="243">
        <v>68845.45</v>
      </c>
      <c r="AN64" s="234">
        <f t="shared" si="12"/>
        <v>151.6419603524229</v>
      </c>
      <c r="AO64" s="871">
        <v>1</v>
      </c>
      <c r="AP64" s="523">
        <v>1</v>
      </c>
      <c r="AQ64" s="950" t="s">
        <v>652</v>
      </c>
      <c r="AR64" s="886">
        <v>1.1000000000000001</v>
      </c>
      <c r="AS64" s="886">
        <v>4</v>
      </c>
      <c r="AT64" s="886">
        <v>25.6</v>
      </c>
      <c r="AU64" s="523">
        <v>0</v>
      </c>
      <c r="AV64" s="523">
        <v>1</v>
      </c>
      <c r="AW64" s="732">
        <v>26899.21</v>
      </c>
      <c r="AX64" s="523">
        <v>0</v>
      </c>
      <c r="AY64" s="732"/>
      <c r="AZ64" s="260"/>
      <c r="BA64" s="235">
        <f>IF(AZ64&lt;323,1,0)</f>
        <v>1</v>
      </c>
      <c r="BB64" s="260"/>
      <c r="BC64" s="235">
        <f>IF(BB64&lt;427,1,0)</f>
        <v>1</v>
      </c>
      <c r="BD64" s="261"/>
      <c r="BE64" s="235">
        <f>IF(BD64&lt;381,1,0)</f>
        <v>1</v>
      </c>
      <c r="BF64" s="242">
        <v>106600</v>
      </c>
      <c r="BG64" s="242">
        <v>9200</v>
      </c>
      <c r="BH64" s="243">
        <v>201076.96</v>
      </c>
      <c r="BI64" s="243">
        <v>200942</v>
      </c>
      <c r="BJ64" s="234">
        <f t="shared" si="31"/>
        <v>-134.95999999999185</v>
      </c>
      <c r="BK64" s="243">
        <v>252516.51</v>
      </c>
      <c r="BL64" s="243">
        <v>174031.21</v>
      </c>
      <c r="BM64" s="524">
        <v>24.734999999999999</v>
      </c>
      <c r="BN64" s="878">
        <v>0.5</v>
      </c>
      <c r="BO64" s="317">
        <v>0.51</v>
      </c>
      <c r="BP64" s="320">
        <v>5500</v>
      </c>
      <c r="BQ64" s="520"/>
    </row>
    <row r="65" spans="1:69" s="815" customFormat="1">
      <c r="A65" s="301">
        <v>13073056</v>
      </c>
      <c r="B65" s="301">
        <v>5357</v>
      </c>
      <c r="C65" s="301" t="s">
        <v>86</v>
      </c>
      <c r="D65" s="302"/>
      <c r="E65" s="302"/>
      <c r="F65" s="302"/>
      <c r="G65" s="302"/>
      <c r="H65" s="302"/>
      <c r="I65" s="302"/>
      <c r="J65" s="302"/>
      <c r="K65" s="303"/>
      <c r="L65" s="304"/>
      <c r="M65" s="303"/>
      <c r="N65" s="303"/>
      <c r="O65" s="303"/>
      <c r="P65" s="305"/>
      <c r="Q65" s="853"/>
      <c r="R65" s="853"/>
      <c r="S65" s="853"/>
      <c r="T65" s="853"/>
      <c r="U65" s="853"/>
      <c r="V65" s="305"/>
      <c r="W65" s="853"/>
      <c r="X65" s="853"/>
      <c r="Y65" s="853"/>
      <c r="Z65" s="853"/>
      <c r="AA65" s="306"/>
      <c r="AB65" s="305"/>
      <c r="AC65" s="853"/>
      <c r="AD65" s="853"/>
      <c r="AE65" s="853"/>
      <c r="AF65" s="853"/>
      <c r="AG65" s="853"/>
      <c r="AH65" s="307"/>
      <c r="AI65" s="307"/>
      <c r="AJ65" s="307"/>
      <c r="AK65" s="307"/>
      <c r="AL65" s="307"/>
      <c r="AM65" s="307"/>
      <c r="AN65" s="307"/>
      <c r="AO65" s="872"/>
      <c r="AP65" s="308"/>
      <c r="AQ65" s="949"/>
      <c r="AR65" s="870"/>
      <c r="AS65" s="870"/>
      <c r="AT65" s="870"/>
      <c r="AU65" s="308"/>
      <c r="AV65" s="308"/>
      <c r="AW65" s="734"/>
      <c r="AX65" s="308"/>
      <c r="AY65" s="734"/>
      <c r="AZ65" s="309"/>
      <c r="BA65" s="310"/>
      <c r="BB65" s="309"/>
      <c r="BC65" s="310"/>
      <c r="BD65" s="311"/>
      <c r="BE65" s="310"/>
      <c r="BF65" s="302"/>
      <c r="BG65" s="302"/>
      <c r="BH65" s="307"/>
      <c r="BI65" s="307"/>
      <c r="BJ65" s="312"/>
      <c r="BK65" s="307"/>
      <c r="BL65" s="307"/>
      <c r="BM65" s="313"/>
      <c r="BN65" s="877"/>
      <c r="BO65" s="313"/>
      <c r="BP65" s="314"/>
      <c r="BQ65" s="520"/>
    </row>
    <row r="66" spans="1:69" s="815" customFormat="1">
      <c r="A66" s="241">
        <v>13073084</v>
      </c>
      <c r="B66" s="241">
        <v>5357</v>
      </c>
      <c r="C66" s="241" t="s">
        <v>87</v>
      </c>
      <c r="D66" s="242">
        <v>2653</v>
      </c>
      <c r="E66" s="242">
        <v>-1131300</v>
      </c>
      <c r="F66" s="242">
        <v>126000</v>
      </c>
      <c r="G66" s="242">
        <v>-1131300</v>
      </c>
      <c r="H66" s="229">
        <v>126000</v>
      </c>
      <c r="I66" s="229">
        <f t="shared" si="13"/>
        <v>-1257300</v>
      </c>
      <c r="J66" s="231">
        <f t="shared" si="14"/>
        <v>0</v>
      </c>
      <c r="K66" s="229">
        <f t="shared" si="32"/>
        <v>-1257300</v>
      </c>
      <c r="L66" s="230">
        <f t="shared" si="42"/>
        <v>0</v>
      </c>
      <c r="M66" s="229">
        <v>-221200</v>
      </c>
      <c r="N66" s="229">
        <v>-36782.129999999997</v>
      </c>
      <c r="O66" s="229">
        <f t="shared" si="6"/>
        <v>-1478500</v>
      </c>
      <c r="P66" s="231">
        <f t="shared" si="24"/>
        <v>0</v>
      </c>
      <c r="Q66" s="232">
        <v>-382800</v>
      </c>
      <c r="R66" s="857">
        <v>-724100</v>
      </c>
      <c r="S66" s="857">
        <v>-724100</v>
      </c>
      <c r="T66" s="257">
        <v>-724100</v>
      </c>
      <c r="U66" s="231">
        <f t="shared" si="7"/>
        <v>0</v>
      </c>
      <c r="V66" s="231">
        <f>IF(T66&lt;0,0,1)</f>
        <v>0</v>
      </c>
      <c r="W66" s="232">
        <v>-517103</v>
      </c>
      <c r="X66" s="258">
        <v>-517103</v>
      </c>
      <c r="Y66" s="232">
        <f t="shared" si="8"/>
        <v>-1241203</v>
      </c>
      <c r="Z66" s="231">
        <f t="shared" si="9"/>
        <v>0</v>
      </c>
      <c r="AA66" s="233">
        <f t="shared" si="26"/>
        <v>-1241203</v>
      </c>
      <c r="AB66" s="231">
        <f t="shared" si="27"/>
        <v>0</v>
      </c>
      <c r="AC66" s="232">
        <v>-3440803</v>
      </c>
      <c r="AD66" s="857">
        <v>14009402.35</v>
      </c>
      <c r="AE66" s="857">
        <v>14070655.439999999</v>
      </c>
      <c r="AF66" s="857">
        <v>0</v>
      </c>
      <c r="AG66" s="857">
        <v>9350502</v>
      </c>
      <c r="AH66" s="905">
        <v>-3901078</v>
      </c>
      <c r="AI66" s="243">
        <v>3901100</v>
      </c>
      <c r="AJ66" s="905">
        <v>6056300</v>
      </c>
      <c r="AK66" s="234">
        <f t="shared" si="10"/>
        <v>-9957378</v>
      </c>
      <c r="AL66" s="231">
        <f t="shared" si="11"/>
        <v>0</v>
      </c>
      <c r="AM66" s="243">
        <v>1459825.2999999998</v>
      </c>
      <c r="AN66" s="234">
        <f t="shared" si="12"/>
        <v>550.25454202789285</v>
      </c>
      <c r="AO66" s="871">
        <v>1</v>
      </c>
      <c r="AP66" s="523">
        <v>1</v>
      </c>
      <c r="AQ66" s="950" t="s">
        <v>651</v>
      </c>
      <c r="AR66" s="886">
        <v>1.2</v>
      </c>
      <c r="AS66" s="886">
        <v>4</v>
      </c>
      <c r="AT66" s="886">
        <v>31.8</v>
      </c>
      <c r="AU66" s="523">
        <v>0</v>
      </c>
      <c r="AV66" s="523">
        <v>1</v>
      </c>
      <c r="AW66" s="732">
        <v>1178776.94</v>
      </c>
      <c r="AX66" s="523">
        <v>0</v>
      </c>
      <c r="AY66" s="732"/>
      <c r="AZ66" s="260"/>
      <c r="BA66" s="235">
        <f>IF(AZ66&lt;323,1,0)</f>
        <v>1</v>
      </c>
      <c r="BB66" s="260"/>
      <c r="BC66" s="235">
        <f>IF(BB66&lt;427,1,0)</f>
        <v>1</v>
      </c>
      <c r="BD66" s="261"/>
      <c r="BE66" s="235">
        <f>IF(BD66&lt;381,1,0)</f>
        <v>1</v>
      </c>
      <c r="BF66" s="242">
        <v>610200</v>
      </c>
      <c r="BG66" s="242">
        <v>293200</v>
      </c>
      <c r="BH66" s="243">
        <v>2676697.2799999998</v>
      </c>
      <c r="BI66" s="243">
        <v>2699247</v>
      </c>
      <c r="BJ66" s="234">
        <f t="shared" si="31"/>
        <v>22549.720000000205</v>
      </c>
      <c r="BK66" s="243">
        <v>333544.02</v>
      </c>
      <c r="BL66" s="243">
        <v>1154945.95</v>
      </c>
      <c r="BM66" s="524">
        <v>24.734999999999999</v>
      </c>
      <c r="BN66" s="878">
        <v>2.2000000000000002</v>
      </c>
      <c r="BO66" s="317">
        <v>1.95</v>
      </c>
      <c r="BP66" s="320">
        <v>142400</v>
      </c>
      <c r="BQ66" s="520"/>
    </row>
    <row r="67" spans="1:69" s="815" customFormat="1">
      <c r="A67" s="301">
        <v>13073091</v>
      </c>
      <c r="B67" s="301">
        <v>5357</v>
      </c>
      <c r="C67" s="301" t="s">
        <v>88</v>
      </c>
      <c r="D67" s="302"/>
      <c r="E67" s="302"/>
      <c r="F67" s="302"/>
      <c r="G67" s="302"/>
      <c r="H67" s="302"/>
      <c r="I67" s="302"/>
      <c r="J67" s="302"/>
      <c r="K67" s="303"/>
      <c r="L67" s="304"/>
      <c r="M67" s="303"/>
      <c r="N67" s="303"/>
      <c r="O67" s="303"/>
      <c r="P67" s="305"/>
      <c r="Q67" s="853"/>
      <c r="R67" s="853"/>
      <c r="S67" s="853"/>
      <c r="T67" s="853"/>
      <c r="U67" s="853"/>
      <c r="V67" s="305"/>
      <c r="W67" s="853"/>
      <c r="X67" s="853"/>
      <c r="Y67" s="853"/>
      <c r="Z67" s="853"/>
      <c r="AA67" s="306"/>
      <c r="AB67" s="305"/>
      <c r="AC67" s="853"/>
      <c r="AD67" s="853"/>
      <c r="AE67" s="853"/>
      <c r="AF67" s="853"/>
      <c r="AG67" s="853"/>
      <c r="AH67" s="307"/>
      <c r="AI67" s="307"/>
      <c r="AJ67" s="307"/>
      <c r="AK67" s="307"/>
      <c r="AL67" s="307"/>
      <c r="AM67" s="307"/>
      <c r="AN67" s="307"/>
      <c r="AO67" s="872"/>
      <c r="AP67" s="308"/>
      <c r="AQ67" s="949"/>
      <c r="AR67" s="870"/>
      <c r="AS67" s="870"/>
      <c r="AT67" s="870"/>
      <c r="AU67" s="308"/>
      <c r="AV67" s="308"/>
      <c r="AW67" s="734"/>
      <c r="AX67" s="308"/>
      <c r="AY67" s="734"/>
      <c r="AZ67" s="309"/>
      <c r="BA67" s="310"/>
      <c r="BB67" s="309"/>
      <c r="BC67" s="310"/>
      <c r="BD67" s="311"/>
      <c r="BE67" s="310"/>
      <c r="BF67" s="302"/>
      <c r="BG67" s="302"/>
      <c r="BH67" s="307"/>
      <c r="BI67" s="307"/>
      <c r="BJ67" s="312"/>
      <c r="BK67" s="307"/>
      <c r="BL67" s="307"/>
      <c r="BM67" s="313"/>
      <c r="BN67" s="877"/>
      <c r="BO67" s="313"/>
      <c r="BP67" s="314"/>
      <c r="BQ67" s="520"/>
    </row>
    <row r="68" spans="1:69" s="815" customFormat="1">
      <c r="A68" s="241">
        <v>13073106</v>
      </c>
      <c r="B68" s="241">
        <v>5357</v>
      </c>
      <c r="C68" s="241" t="s">
        <v>89</v>
      </c>
      <c r="D68" s="242">
        <v>685</v>
      </c>
      <c r="E68" s="242">
        <v>-202000</v>
      </c>
      <c r="F68" s="242">
        <v>37100</v>
      </c>
      <c r="G68" s="242">
        <v>-202000</v>
      </c>
      <c r="H68" s="229">
        <v>37100</v>
      </c>
      <c r="I68" s="229">
        <f t="shared" si="13"/>
        <v>-239100</v>
      </c>
      <c r="J68" s="231">
        <f t="shared" si="14"/>
        <v>0</v>
      </c>
      <c r="K68" s="229">
        <f t="shared" si="32"/>
        <v>-239100</v>
      </c>
      <c r="L68" s="230">
        <f t="shared" si="42"/>
        <v>0</v>
      </c>
      <c r="M68" s="229">
        <v>-67800</v>
      </c>
      <c r="N68" s="229">
        <v>192491.56</v>
      </c>
      <c r="O68" s="229">
        <f t="shared" si="6"/>
        <v>-306900</v>
      </c>
      <c r="P68" s="231">
        <f t="shared" si="24"/>
        <v>0</v>
      </c>
      <c r="Q68" s="232">
        <v>8100</v>
      </c>
      <c r="R68" s="857">
        <v>101700</v>
      </c>
      <c r="S68" s="857">
        <v>101700</v>
      </c>
      <c r="T68" s="257">
        <v>101700</v>
      </c>
      <c r="U68" s="231">
        <f t="shared" si="7"/>
        <v>1</v>
      </c>
      <c r="V68" s="231">
        <f>IF(T68&lt;0,0,1)</f>
        <v>1</v>
      </c>
      <c r="W68" s="232">
        <v>832465</v>
      </c>
      <c r="X68" s="258">
        <v>832465</v>
      </c>
      <c r="Y68" s="232">
        <f t="shared" si="8"/>
        <v>934165</v>
      </c>
      <c r="Z68" s="231">
        <f t="shared" si="9"/>
        <v>1</v>
      </c>
      <c r="AA68" s="233">
        <f t="shared" si="26"/>
        <v>934165</v>
      </c>
      <c r="AB68" s="231">
        <f t="shared" si="27"/>
        <v>1</v>
      </c>
      <c r="AC68" s="232">
        <v>701865</v>
      </c>
      <c r="AD68" s="857">
        <v>3953734.87</v>
      </c>
      <c r="AE68" s="857">
        <v>3740441.83</v>
      </c>
      <c r="AF68" s="857">
        <v>32076.49</v>
      </c>
      <c r="AG68" s="857">
        <v>3525035</v>
      </c>
      <c r="AH68" s="243">
        <v>114635.23999999929</v>
      </c>
      <c r="AI68" s="243">
        <v>0</v>
      </c>
      <c r="AJ68" s="243">
        <v>110400</v>
      </c>
      <c r="AK68" s="234">
        <f t="shared" si="10"/>
        <v>4235.2399999992922</v>
      </c>
      <c r="AL68" s="231">
        <f t="shared" si="11"/>
        <v>0</v>
      </c>
      <c r="AM68" s="243">
        <v>573491.19999999995</v>
      </c>
      <c r="AN68" s="234">
        <f t="shared" si="12"/>
        <v>837.21343065693429</v>
      </c>
      <c r="AO68" s="871">
        <v>0</v>
      </c>
      <c r="AP68" s="523">
        <v>0</v>
      </c>
      <c r="AQ68" s="950" t="s">
        <v>650</v>
      </c>
      <c r="AR68" s="886">
        <v>1.5</v>
      </c>
      <c r="AS68" s="886">
        <v>4.7</v>
      </c>
      <c r="AT68" s="886">
        <v>22.2</v>
      </c>
      <c r="AU68" s="523">
        <v>0</v>
      </c>
      <c r="AV68" s="523">
        <v>0</v>
      </c>
      <c r="AW68" s="732"/>
      <c r="AX68" s="523">
        <v>0</v>
      </c>
      <c r="AY68" s="732"/>
      <c r="AZ68" s="260"/>
      <c r="BA68" s="235">
        <f>IF(AZ68&lt;323,1,0)</f>
        <v>1</v>
      </c>
      <c r="BB68" s="260"/>
      <c r="BC68" s="235">
        <f>IF(BB68&lt;427,1,0)</f>
        <v>1</v>
      </c>
      <c r="BD68" s="261"/>
      <c r="BE68" s="235">
        <f>IF(BD68&lt;381,1,0)</f>
        <v>1</v>
      </c>
      <c r="BF68" s="242">
        <v>153900</v>
      </c>
      <c r="BG68" s="242">
        <v>30400</v>
      </c>
      <c r="BH68" s="243">
        <v>593867.82999999996</v>
      </c>
      <c r="BI68" s="243">
        <v>555189</v>
      </c>
      <c r="BJ68" s="234">
        <f t="shared" si="31"/>
        <v>-38678.829999999958</v>
      </c>
      <c r="BK68" s="243">
        <v>117212.53</v>
      </c>
      <c r="BL68" s="243">
        <v>272821.78000000003</v>
      </c>
      <c r="BM68" s="524">
        <v>24.734999999999999</v>
      </c>
      <c r="BN68" s="878">
        <v>0.8</v>
      </c>
      <c r="BO68" s="317">
        <v>0.92</v>
      </c>
      <c r="BP68" s="320">
        <v>13700</v>
      </c>
      <c r="BQ68" s="520"/>
    </row>
    <row r="69" spans="1:69" s="815" customFormat="1">
      <c r="A69" s="241">
        <v>13073107</v>
      </c>
      <c r="B69" s="241">
        <v>5357</v>
      </c>
      <c r="C69" s="241" t="s">
        <v>318</v>
      </c>
      <c r="D69" s="242">
        <v>1369</v>
      </c>
      <c r="E69" s="242">
        <v>-55200</v>
      </c>
      <c r="F69" s="242">
        <v>6700</v>
      </c>
      <c r="G69" s="242">
        <v>-55200</v>
      </c>
      <c r="H69" s="229">
        <v>6700</v>
      </c>
      <c r="I69" s="229">
        <f t="shared" si="13"/>
        <v>-61900</v>
      </c>
      <c r="J69" s="231">
        <f t="shared" si="14"/>
        <v>0</v>
      </c>
      <c r="K69" s="229">
        <f t="shared" si="32"/>
        <v>-61900</v>
      </c>
      <c r="L69" s="230">
        <f t="shared" si="42"/>
        <v>0</v>
      </c>
      <c r="M69" s="229">
        <v>-3400</v>
      </c>
      <c r="N69" s="229">
        <v>367300.8</v>
      </c>
      <c r="O69" s="229">
        <f t="shared" si="6"/>
        <v>-65300</v>
      </c>
      <c r="P69" s="231">
        <f t="shared" si="24"/>
        <v>0</v>
      </c>
      <c r="Q69" s="232">
        <v>21900</v>
      </c>
      <c r="R69" s="857">
        <v>-214900</v>
      </c>
      <c r="S69" s="857">
        <v>-214900</v>
      </c>
      <c r="T69" s="257">
        <v>-214900</v>
      </c>
      <c r="U69" s="231">
        <f t="shared" si="7"/>
        <v>0</v>
      </c>
      <c r="V69" s="231">
        <f>IF(T69&lt;0,0,1)</f>
        <v>0</v>
      </c>
      <c r="W69" s="232">
        <v>193357</v>
      </c>
      <c r="X69" s="258">
        <v>193357</v>
      </c>
      <c r="Y69" s="232">
        <f t="shared" si="8"/>
        <v>-21543</v>
      </c>
      <c r="Z69" s="231">
        <f t="shared" si="9"/>
        <v>0</v>
      </c>
      <c r="AA69" s="233">
        <f t="shared" si="26"/>
        <v>-21543</v>
      </c>
      <c r="AB69" s="231">
        <f t="shared" si="27"/>
        <v>0</v>
      </c>
      <c r="AC69" s="232">
        <v>-448243</v>
      </c>
      <c r="AD69" s="857">
        <v>8994821.9800000004</v>
      </c>
      <c r="AE69" s="857">
        <v>7627357.9100000001</v>
      </c>
      <c r="AF69" s="857">
        <v>0</v>
      </c>
      <c r="AG69" s="857">
        <v>3714857</v>
      </c>
      <c r="AH69" s="905">
        <v>-70952</v>
      </c>
      <c r="AI69" s="243">
        <v>0</v>
      </c>
      <c r="AJ69" s="905">
        <v>232800</v>
      </c>
      <c r="AK69" s="234">
        <f t="shared" si="10"/>
        <v>-303752</v>
      </c>
      <c r="AL69" s="231">
        <f t="shared" si="11"/>
        <v>0</v>
      </c>
      <c r="AM69" s="243">
        <v>176496.44</v>
      </c>
      <c r="AN69" s="234">
        <f t="shared" si="12"/>
        <v>128.92362308254201</v>
      </c>
      <c r="AO69" s="871">
        <v>0</v>
      </c>
      <c r="AP69" s="259">
        <v>0</v>
      </c>
      <c r="AQ69" s="935" t="s">
        <v>650</v>
      </c>
      <c r="AR69" s="244">
        <v>0.7</v>
      </c>
      <c r="AS69" s="244">
        <v>3.8</v>
      </c>
      <c r="AT69" s="244">
        <v>35.200000000000003</v>
      </c>
      <c r="AU69" s="523">
        <v>0</v>
      </c>
      <c r="AV69" s="523">
        <v>0</v>
      </c>
      <c r="AW69" s="732"/>
      <c r="AX69" s="523">
        <v>0</v>
      </c>
      <c r="AY69" s="732"/>
      <c r="AZ69" s="260"/>
      <c r="BA69" s="235">
        <f>IF(AZ69&lt;323,1,0)</f>
        <v>1</v>
      </c>
      <c r="BB69" s="260"/>
      <c r="BC69" s="235">
        <f>IF(BB69&lt;427,1,0)</f>
        <v>1</v>
      </c>
      <c r="BD69" s="261"/>
      <c r="BE69" s="235">
        <f>IF(BD69&lt;381,1,0)</f>
        <v>1</v>
      </c>
      <c r="BF69" s="242">
        <v>341700</v>
      </c>
      <c r="BG69" s="242">
        <v>65700</v>
      </c>
      <c r="BH69" s="243">
        <v>1064281.8899999999</v>
      </c>
      <c r="BI69" s="243">
        <v>1048551</v>
      </c>
      <c r="BJ69" s="234">
        <f t="shared" si="31"/>
        <v>-15730.889999999898</v>
      </c>
      <c r="BK69" s="243">
        <v>348217.26</v>
      </c>
      <c r="BL69" s="243">
        <v>541936.68000000005</v>
      </c>
      <c r="BM69" s="524">
        <v>24.734999999999999</v>
      </c>
      <c r="BN69" s="878">
        <v>0.5</v>
      </c>
      <c r="BO69" s="317">
        <v>0.45</v>
      </c>
      <c r="BP69" s="320">
        <v>12800</v>
      </c>
      <c r="BQ69" s="520"/>
    </row>
    <row r="70" spans="1:69" s="815" customFormat="1">
      <c r="A70" s="241">
        <v>13073036</v>
      </c>
      <c r="B70" s="241">
        <v>5358</v>
      </c>
      <c r="C70" s="241" t="s">
        <v>90</v>
      </c>
      <c r="D70" s="242">
        <v>310</v>
      </c>
      <c r="E70" s="242">
        <v>80100</v>
      </c>
      <c r="F70" s="242">
        <v>0</v>
      </c>
      <c r="G70" s="242"/>
      <c r="H70" s="229"/>
      <c r="I70" s="229">
        <f t="shared" si="13"/>
        <v>80100</v>
      </c>
      <c r="J70" s="231">
        <f t="shared" si="14"/>
        <v>1</v>
      </c>
      <c r="K70" s="229">
        <f t="shared" si="32"/>
        <v>0</v>
      </c>
      <c r="L70" s="230">
        <f t="shared" si="42"/>
        <v>1</v>
      </c>
      <c r="M70" s="229">
        <v>95035</v>
      </c>
      <c r="N70" s="229"/>
      <c r="O70" s="229">
        <f t="shared" si="6"/>
        <v>175135</v>
      </c>
      <c r="P70" s="231">
        <f t="shared" si="24"/>
        <v>1</v>
      </c>
      <c r="Q70" s="232">
        <v>431535</v>
      </c>
      <c r="R70" s="857">
        <v>59700</v>
      </c>
      <c r="S70" s="857">
        <v>59700</v>
      </c>
      <c r="T70" s="257"/>
      <c r="U70" s="231">
        <f t="shared" si="7"/>
        <v>1</v>
      </c>
      <c r="V70" s="231">
        <f>IF(T70&lt;0,0,1)</f>
        <v>1</v>
      </c>
      <c r="W70" s="232">
        <v>960147</v>
      </c>
      <c r="X70" s="258"/>
      <c r="Y70" s="232">
        <f t="shared" si="8"/>
        <v>1019847</v>
      </c>
      <c r="Z70" s="231">
        <f t="shared" si="9"/>
        <v>1</v>
      </c>
      <c r="AA70" s="233">
        <f t="shared" si="26"/>
        <v>0</v>
      </c>
      <c r="AB70" s="231">
        <f t="shared" si="27"/>
        <v>1</v>
      </c>
      <c r="AC70" s="232">
        <v>1220447</v>
      </c>
      <c r="AD70" s="857">
        <v>1087840</v>
      </c>
      <c r="AE70" s="857">
        <v>873421</v>
      </c>
      <c r="AF70" s="857">
        <v>0</v>
      </c>
      <c r="AG70" s="857">
        <v>1288440</v>
      </c>
      <c r="AH70" s="315" t="s">
        <v>202</v>
      </c>
      <c r="AI70" s="315">
        <v>0</v>
      </c>
      <c r="AJ70" s="316"/>
      <c r="AK70" s="234"/>
      <c r="AL70" s="231">
        <f t="shared" si="11"/>
        <v>0</v>
      </c>
      <c r="AM70" s="243"/>
      <c r="AN70" s="234">
        <f t="shared" si="12"/>
        <v>0</v>
      </c>
      <c r="AO70" s="871">
        <v>0</v>
      </c>
      <c r="AP70" s="279">
        <v>0</v>
      </c>
      <c r="AQ70" s="944" t="s">
        <v>650</v>
      </c>
      <c r="AR70" s="242"/>
      <c r="AS70" s="242"/>
      <c r="AT70" s="242">
        <v>5.9</v>
      </c>
      <c r="AU70" s="279"/>
      <c r="AV70" s="279">
        <v>0</v>
      </c>
      <c r="AW70" s="788"/>
      <c r="AX70" s="279">
        <v>0</v>
      </c>
      <c r="AY70" s="788"/>
      <c r="AZ70" s="242"/>
      <c r="BA70" s="279"/>
      <c r="BB70" s="317"/>
      <c r="BC70" s="318"/>
      <c r="BD70" s="279"/>
      <c r="BE70" s="235">
        <f>IF(BD70&lt;381,1,0)</f>
        <v>1</v>
      </c>
      <c r="BF70" s="242">
        <v>77300</v>
      </c>
      <c r="BG70" s="242">
        <v>4200</v>
      </c>
      <c r="BH70" s="243">
        <v>154161.67000000001</v>
      </c>
      <c r="BI70" s="243">
        <v>148688</v>
      </c>
      <c r="BJ70" s="234">
        <f t="shared" si="31"/>
        <v>-5473.6700000000128</v>
      </c>
      <c r="BK70" s="243">
        <v>163706.20000000001</v>
      </c>
      <c r="BL70" s="243">
        <v>121957.07</v>
      </c>
      <c r="BM70" s="317">
        <v>19.309999999999999</v>
      </c>
      <c r="BN70" s="878">
        <v>3</v>
      </c>
      <c r="BO70" s="319"/>
      <c r="BP70" s="320">
        <v>53900</v>
      </c>
      <c r="BQ70" s="520"/>
    </row>
    <row r="71" spans="1:69" s="815" customFormat="1">
      <c r="A71" s="241">
        <v>13073041</v>
      </c>
      <c r="B71" s="241">
        <v>5358</v>
      </c>
      <c r="C71" s="241" t="s">
        <v>91</v>
      </c>
      <c r="D71" s="242">
        <v>484</v>
      </c>
      <c r="E71" s="242">
        <v>53400</v>
      </c>
      <c r="F71" s="242">
        <v>22200</v>
      </c>
      <c r="G71" s="242"/>
      <c r="H71" s="229"/>
      <c r="I71" s="229">
        <f t="shared" si="13"/>
        <v>31200</v>
      </c>
      <c r="J71" s="231">
        <f t="shared" si="14"/>
        <v>1</v>
      </c>
      <c r="K71" s="229">
        <f t="shared" si="32"/>
        <v>0</v>
      </c>
      <c r="L71" s="230">
        <f t="shared" si="42"/>
        <v>1</v>
      </c>
      <c r="M71" s="229">
        <v>-68956</v>
      </c>
      <c r="N71" s="229"/>
      <c r="O71" s="229">
        <f t="shared" si="6"/>
        <v>-37756</v>
      </c>
      <c r="P71" s="231">
        <f t="shared" si="24"/>
        <v>0</v>
      </c>
      <c r="Q71" s="232">
        <v>-51056</v>
      </c>
      <c r="R71" s="857">
        <v>11200</v>
      </c>
      <c r="S71" s="857">
        <v>46600</v>
      </c>
      <c r="T71" s="257"/>
      <c r="U71" s="231">
        <f t="shared" si="7"/>
        <v>1</v>
      </c>
      <c r="V71" s="231">
        <f>IF(T71&lt;0,0,1)</f>
        <v>1</v>
      </c>
      <c r="W71" s="232">
        <v>-204744</v>
      </c>
      <c r="X71" s="258"/>
      <c r="Y71" s="232">
        <f t="shared" si="8"/>
        <v>-158144</v>
      </c>
      <c r="Z71" s="231">
        <f t="shared" si="9"/>
        <v>0</v>
      </c>
      <c r="AA71" s="233">
        <f t="shared" si="26"/>
        <v>0</v>
      </c>
      <c r="AB71" s="231">
        <f t="shared" si="27"/>
        <v>1</v>
      </c>
      <c r="AC71" s="232">
        <v>-138844</v>
      </c>
      <c r="AD71" s="857">
        <v>942668.46</v>
      </c>
      <c r="AE71" s="857">
        <v>1113120.6200000001</v>
      </c>
      <c r="AF71" s="857">
        <v>83222.25</v>
      </c>
      <c r="AG71" s="857">
        <v>1057569.71</v>
      </c>
      <c r="AH71" s="315" t="s">
        <v>202</v>
      </c>
      <c r="AI71" s="315">
        <v>0</v>
      </c>
      <c r="AJ71" s="316"/>
      <c r="AK71" s="234"/>
      <c r="AL71" s="231">
        <f t="shared" si="11"/>
        <v>0</v>
      </c>
      <c r="AM71" s="243"/>
      <c r="AN71" s="234">
        <f t="shared" si="12"/>
        <v>0</v>
      </c>
      <c r="AO71" s="871">
        <v>1</v>
      </c>
      <c r="AP71" s="279">
        <v>1</v>
      </c>
      <c r="AQ71" s="944" t="s">
        <v>652</v>
      </c>
      <c r="AR71" s="242">
        <v>0.6</v>
      </c>
      <c r="AS71" s="242">
        <v>15.7</v>
      </c>
      <c r="AT71" s="242">
        <v>40.1</v>
      </c>
      <c r="AU71" s="279"/>
      <c r="AV71" s="279">
        <v>1</v>
      </c>
      <c r="AW71" s="788">
        <v>27460.79</v>
      </c>
      <c r="AX71" s="279">
        <v>0</v>
      </c>
      <c r="AY71" s="788"/>
      <c r="AZ71" s="242"/>
      <c r="BA71" s="279"/>
      <c r="BB71" s="317"/>
      <c r="BC71" s="318"/>
      <c r="BD71" s="279"/>
      <c r="BE71" s="235">
        <f>IF(BD71&lt;381,1,0)</f>
        <v>1</v>
      </c>
      <c r="BF71" s="242">
        <v>111500</v>
      </c>
      <c r="BG71" s="242">
        <v>7200</v>
      </c>
      <c r="BH71" s="243">
        <v>175346.99</v>
      </c>
      <c r="BI71" s="243">
        <v>174407</v>
      </c>
      <c r="BJ71" s="234">
        <f t="shared" si="31"/>
        <v>-939.98999999999069</v>
      </c>
      <c r="BK71" s="243">
        <v>319134.64</v>
      </c>
      <c r="BL71" s="243">
        <v>189718.86</v>
      </c>
      <c r="BM71" s="317">
        <v>19.309999999999999</v>
      </c>
      <c r="BN71" s="878">
        <v>4.0999999999999996</v>
      </c>
      <c r="BO71" s="319"/>
      <c r="BP71" s="320">
        <v>35200</v>
      </c>
      <c r="BQ71" s="520"/>
    </row>
    <row r="72" spans="1:69" s="815" customFormat="1">
      <c r="A72" s="301">
        <v>13073047</v>
      </c>
      <c r="B72" s="301">
        <v>5358</v>
      </c>
      <c r="C72" s="301" t="s">
        <v>92</v>
      </c>
      <c r="D72" s="302"/>
      <c r="E72" s="302"/>
      <c r="F72" s="302"/>
      <c r="G72" s="302"/>
      <c r="H72" s="302"/>
      <c r="I72" s="302"/>
      <c r="J72" s="302"/>
      <c r="K72" s="303"/>
      <c r="L72" s="304"/>
      <c r="M72" s="303"/>
      <c r="N72" s="303"/>
      <c r="O72" s="303"/>
      <c r="P72" s="305"/>
      <c r="Q72" s="853"/>
      <c r="R72" s="853"/>
      <c r="S72" s="853"/>
      <c r="T72" s="853"/>
      <c r="U72" s="853"/>
      <c r="V72" s="305"/>
      <c r="W72" s="853"/>
      <c r="X72" s="853"/>
      <c r="Y72" s="853"/>
      <c r="Z72" s="853"/>
      <c r="AA72" s="306"/>
      <c r="AB72" s="305"/>
      <c r="AC72" s="853"/>
      <c r="AD72" s="853"/>
      <c r="AE72" s="853"/>
      <c r="AF72" s="853"/>
      <c r="AG72" s="853"/>
      <c r="AH72" s="321"/>
      <c r="AI72" s="321"/>
      <c r="AJ72" s="322"/>
      <c r="AK72" s="322"/>
      <c r="AL72" s="322"/>
      <c r="AM72" s="307"/>
      <c r="AN72" s="307"/>
      <c r="AO72" s="872"/>
      <c r="AP72" s="323"/>
      <c r="AQ72" s="951"/>
      <c r="AR72" s="302"/>
      <c r="AS72" s="302"/>
      <c r="AT72" s="302"/>
      <c r="AU72" s="323"/>
      <c r="AV72" s="323"/>
      <c r="AW72" s="734"/>
      <c r="AX72" s="323"/>
      <c r="AY72" s="734"/>
      <c r="AZ72" s="302"/>
      <c r="BA72" s="323"/>
      <c r="BB72" s="313"/>
      <c r="BC72" s="324"/>
      <c r="BD72" s="323"/>
      <c r="BE72" s="310"/>
      <c r="BF72" s="302"/>
      <c r="BG72" s="302"/>
      <c r="BH72" s="307"/>
      <c r="BI72" s="307"/>
      <c r="BJ72" s="312"/>
      <c r="BK72" s="307"/>
      <c r="BL72" s="307"/>
      <c r="BM72" s="313"/>
      <c r="BN72" s="877"/>
      <c r="BO72" s="325"/>
      <c r="BP72" s="314"/>
      <c r="BQ72" s="520"/>
    </row>
    <row r="73" spans="1:69" s="815" customFormat="1">
      <c r="A73" s="241">
        <v>13073054</v>
      </c>
      <c r="B73" s="241">
        <v>5358</v>
      </c>
      <c r="C73" s="241" t="s">
        <v>93</v>
      </c>
      <c r="D73" s="242">
        <v>809</v>
      </c>
      <c r="E73" s="242">
        <v>-1905700</v>
      </c>
      <c r="F73" s="242">
        <v>0</v>
      </c>
      <c r="G73" s="242"/>
      <c r="H73" s="229"/>
      <c r="I73" s="229">
        <f t="shared" ref="I73:I112" si="46">E73-F73</f>
        <v>-1905700</v>
      </c>
      <c r="J73" s="231">
        <f t="shared" ref="J73:J112" si="47">IF(I73&lt;0,0,1)</f>
        <v>0</v>
      </c>
      <c r="K73" s="229">
        <f t="shared" si="32"/>
        <v>0</v>
      </c>
      <c r="L73" s="230">
        <f t="shared" ref="L73:L112" si="48">IF(K73&lt;0,0,1)</f>
        <v>1</v>
      </c>
      <c r="M73" s="229">
        <v>2715127</v>
      </c>
      <c r="N73" s="229"/>
      <c r="O73" s="229">
        <f t="shared" ref="O73:O112" si="49">I73+M73</f>
        <v>809427</v>
      </c>
      <c r="P73" s="231">
        <f t="shared" ref="P73:P112" si="50">IF(O73&lt;0,0,1)</f>
        <v>1</v>
      </c>
      <c r="Q73" s="232">
        <v>394227</v>
      </c>
      <c r="R73" s="857">
        <v>-88800</v>
      </c>
      <c r="S73" s="857">
        <v>0</v>
      </c>
      <c r="T73" s="257"/>
      <c r="U73" s="231">
        <f t="shared" ref="U73:U112" si="51">IF(S73&lt;0,0,1)</f>
        <v>1</v>
      </c>
      <c r="V73" s="231">
        <f>IF(T73&lt;0,0,1)</f>
        <v>1</v>
      </c>
      <c r="W73" s="232">
        <v>438865</v>
      </c>
      <c r="X73" s="258"/>
      <c r="Y73" s="232">
        <f t="shared" ref="Y73:Y112" si="52">S73+W73</f>
        <v>438865</v>
      </c>
      <c r="Z73" s="231">
        <f t="shared" ref="Z73:Z112" si="53">IF(Y73&lt;0,0,1)</f>
        <v>1</v>
      </c>
      <c r="AA73" s="233">
        <f t="shared" ref="AA73:AA112" si="54">SUM(T73+X73)</f>
        <v>0</v>
      </c>
      <c r="AB73" s="231">
        <f t="shared" ref="AB73:AB87" si="55">IF(AA73&lt;0,0,1)</f>
        <v>1</v>
      </c>
      <c r="AC73" s="232">
        <v>438865</v>
      </c>
      <c r="AD73" s="857">
        <v>6308081.3600000003</v>
      </c>
      <c r="AE73" s="857">
        <v>5827241.7300000004</v>
      </c>
      <c r="AF73" s="857">
        <v>0</v>
      </c>
      <c r="AG73" s="857">
        <v>5356022.54</v>
      </c>
      <c r="AH73" s="315" t="s">
        <v>202</v>
      </c>
      <c r="AI73" s="315">
        <v>0</v>
      </c>
      <c r="AJ73" s="316"/>
      <c r="AK73" s="234"/>
      <c r="AL73" s="231">
        <f t="shared" ref="AL73:AL112" si="56">IF(BK73&gt;0,0,1)</f>
        <v>1</v>
      </c>
      <c r="AM73" s="243"/>
      <c r="AN73" s="234">
        <f t="shared" ref="AN73:AN112" si="57">AM73/D73</f>
        <v>0</v>
      </c>
      <c r="AO73" s="871">
        <v>0</v>
      </c>
      <c r="AP73" s="279">
        <v>0</v>
      </c>
      <c r="AQ73" s="944" t="s">
        <v>650</v>
      </c>
      <c r="AR73" s="242"/>
      <c r="AS73" s="242"/>
      <c r="AT73" s="242">
        <v>39.1</v>
      </c>
      <c r="AU73" s="279"/>
      <c r="AV73" s="279">
        <v>0</v>
      </c>
      <c r="AW73" s="788"/>
      <c r="AX73" s="279">
        <v>0</v>
      </c>
      <c r="AY73" s="788"/>
      <c r="AZ73" s="242"/>
      <c r="BA73" s="279"/>
      <c r="BB73" s="317"/>
      <c r="BC73" s="318"/>
      <c r="BD73" s="279"/>
      <c r="BE73" s="235">
        <f>IF(BD73&lt;381,1,0)</f>
        <v>1</v>
      </c>
      <c r="BF73" s="242">
        <v>304900</v>
      </c>
      <c r="BG73" s="242">
        <v>178900</v>
      </c>
      <c r="BH73" s="243">
        <v>1552599.44</v>
      </c>
      <c r="BI73" s="243">
        <v>1452242</v>
      </c>
      <c r="BJ73" s="234">
        <f t="shared" ref="BJ73:BJ112" si="58">BI73-BH73</f>
        <v>-100357.43999999994</v>
      </c>
      <c r="BK73" s="243">
        <v>0</v>
      </c>
      <c r="BL73" s="243">
        <v>536901.44999999995</v>
      </c>
      <c r="BM73" s="317">
        <v>19.309999999999999</v>
      </c>
      <c r="BN73" s="878">
        <v>4.0999999999999996</v>
      </c>
      <c r="BO73" s="319"/>
      <c r="BP73" s="320">
        <v>95300</v>
      </c>
      <c r="BQ73" s="520"/>
    </row>
    <row r="74" spans="1:69" s="815" customFormat="1">
      <c r="A74" s="301">
        <v>13073058</v>
      </c>
      <c r="B74" s="301">
        <v>5358</v>
      </c>
      <c r="C74" s="301" t="s">
        <v>94</v>
      </c>
      <c r="D74" s="302"/>
      <c r="E74" s="302"/>
      <c r="F74" s="302"/>
      <c r="G74" s="302"/>
      <c r="H74" s="302"/>
      <c r="I74" s="302"/>
      <c r="J74" s="302"/>
      <c r="K74" s="303"/>
      <c r="L74" s="304"/>
      <c r="M74" s="303"/>
      <c r="N74" s="303"/>
      <c r="O74" s="303"/>
      <c r="P74" s="305"/>
      <c r="Q74" s="853"/>
      <c r="R74" s="853"/>
      <c r="S74" s="853"/>
      <c r="T74" s="853"/>
      <c r="U74" s="853"/>
      <c r="V74" s="305"/>
      <c r="W74" s="853"/>
      <c r="X74" s="853"/>
      <c r="Y74" s="853"/>
      <c r="Z74" s="853"/>
      <c r="AA74" s="306"/>
      <c r="AB74" s="305"/>
      <c r="AC74" s="853"/>
      <c r="AD74" s="853"/>
      <c r="AE74" s="853"/>
      <c r="AF74" s="853"/>
      <c r="AG74" s="853"/>
      <c r="AH74" s="321"/>
      <c r="AI74" s="321"/>
      <c r="AJ74" s="322"/>
      <c r="AK74" s="322"/>
      <c r="AL74" s="322"/>
      <c r="AM74" s="307"/>
      <c r="AN74" s="307"/>
      <c r="AO74" s="872"/>
      <c r="AP74" s="323"/>
      <c r="AQ74" s="951"/>
      <c r="AR74" s="302"/>
      <c r="AS74" s="302"/>
      <c r="AT74" s="302"/>
      <c r="AU74" s="323"/>
      <c r="AV74" s="323"/>
      <c r="AW74" s="734"/>
      <c r="AX74" s="323"/>
      <c r="AY74" s="734"/>
      <c r="AZ74" s="302"/>
      <c r="BA74" s="323"/>
      <c r="BB74" s="313"/>
      <c r="BC74" s="324"/>
      <c r="BD74" s="323"/>
      <c r="BE74" s="310"/>
      <c r="BF74" s="302"/>
      <c r="BG74" s="302"/>
      <c r="BH74" s="307"/>
      <c r="BI74" s="307"/>
      <c r="BJ74" s="312"/>
      <c r="BK74" s="307"/>
      <c r="BL74" s="307"/>
      <c r="BM74" s="313"/>
      <c r="BN74" s="877"/>
      <c r="BO74" s="325"/>
      <c r="BP74" s="314"/>
      <c r="BQ74" s="520"/>
    </row>
    <row r="75" spans="1:69" s="815" customFormat="1">
      <c r="A75" s="241">
        <v>13073060</v>
      </c>
      <c r="B75" s="241">
        <v>5358</v>
      </c>
      <c r="C75" s="241" t="s">
        <v>95</v>
      </c>
      <c r="D75" s="242">
        <v>2492</v>
      </c>
      <c r="E75" s="242">
        <v>-709400</v>
      </c>
      <c r="F75" s="242">
        <v>0</v>
      </c>
      <c r="G75" s="242"/>
      <c r="H75" s="229"/>
      <c r="I75" s="229">
        <f t="shared" si="46"/>
        <v>-709400</v>
      </c>
      <c r="J75" s="231">
        <f t="shared" si="47"/>
        <v>0</v>
      </c>
      <c r="K75" s="229">
        <f t="shared" ref="K75:K111" si="59">G75-H75</f>
        <v>0</v>
      </c>
      <c r="L75" s="230">
        <f t="shared" si="48"/>
        <v>1</v>
      </c>
      <c r="M75" s="229">
        <v>1969605</v>
      </c>
      <c r="N75" s="229"/>
      <c r="O75" s="229">
        <f t="shared" si="49"/>
        <v>1260205</v>
      </c>
      <c r="P75" s="231">
        <f t="shared" si="50"/>
        <v>1</v>
      </c>
      <c r="Q75" s="232">
        <v>724105</v>
      </c>
      <c r="R75" s="857">
        <v>-191800</v>
      </c>
      <c r="S75" s="857">
        <v>0</v>
      </c>
      <c r="T75" s="257"/>
      <c r="U75" s="231">
        <f t="shared" si="51"/>
        <v>1</v>
      </c>
      <c r="V75" s="231">
        <f t="shared" ref="V75:V112" si="60">IF(T75&lt;0,0,1)</f>
        <v>1</v>
      </c>
      <c r="W75" s="232">
        <v>231804</v>
      </c>
      <c r="X75" s="258"/>
      <c r="Y75" s="232">
        <f t="shared" si="52"/>
        <v>231804</v>
      </c>
      <c r="Z75" s="231">
        <f t="shared" si="53"/>
        <v>1</v>
      </c>
      <c r="AA75" s="233">
        <f t="shared" si="54"/>
        <v>0</v>
      </c>
      <c r="AB75" s="231">
        <f t="shared" si="55"/>
        <v>1</v>
      </c>
      <c r="AC75" s="232">
        <v>231804</v>
      </c>
      <c r="AD75" s="857">
        <v>8532636</v>
      </c>
      <c r="AE75" s="857">
        <v>7987746</v>
      </c>
      <c r="AF75" s="857">
        <v>0</v>
      </c>
      <c r="AG75" s="857">
        <v>8738536</v>
      </c>
      <c r="AH75" s="315" t="s">
        <v>202</v>
      </c>
      <c r="AI75" s="315">
        <v>0</v>
      </c>
      <c r="AJ75" s="316"/>
      <c r="AK75" s="234"/>
      <c r="AL75" s="231">
        <f t="shared" si="56"/>
        <v>0</v>
      </c>
      <c r="AM75" s="243"/>
      <c r="AN75" s="234">
        <f t="shared" si="57"/>
        <v>0</v>
      </c>
      <c r="AO75" s="871">
        <v>0</v>
      </c>
      <c r="AP75" s="279">
        <v>0</v>
      </c>
      <c r="AQ75" s="944" t="s">
        <v>650</v>
      </c>
      <c r="AR75" s="242"/>
      <c r="AS75" s="242"/>
      <c r="AT75" s="242">
        <v>32.200000000000003</v>
      </c>
      <c r="AU75" s="279"/>
      <c r="AV75" s="279">
        <v>0</v>
      </c>
      <c r="AW75" s="788"/>
      <c r="AX75" s="279">
        <v>0</v>
      </c>
      <c r="AY75" s="788"/>
      <c r="AZ75" s="242"/>
      <c r="BA75" s="279"/>
      <c r="BB75" s="317"/>
      <c r="BC75" s="318"/>
      <c r="BD75" s="279"/>
      <c r="BE75" s="235">
        <f t="shared" ref="BE75:BE112" si="61">IF(BD75&lt;381,1,0)</f>
        <v>1</v>
      </c>
      <c r="BF75" s="242">
        <v>704400</v>
      </c>
      <c r="BG75" s="242">
        <v>85000</v>
      </c>
      <c r="BH75" s="243">
        <v>1399193.65</v>
      </c>
      <c r="BI75" s="243">
        <v>1321826</v>
      </c>
      <c r="BJ75" s="234">
        <f t="shared" si="58"/>
        <v>-77367.649999999907</v>
      </c>
      <c r="BK75" s="243">
        <v>1147287.8799999999</v>
      </c>
      <c r="BL75" s="243">
        <v>977014.21</v>
      </c>
      <c r="BM75" s="317">
        <v>19.309999999999999</v>
      </c>
      <c r="BN75" s="878">
        <v>3.8</v>
      </c>
      <c r="BO75" s="319"/>
      <c r="BP75" s="320">
        <v>311900</v>
      </c>
      <c r="BQ75" s="520"/>
    </row>
    <row r="76" spans="1:69" s="815" customFormat="1">
      <c r="A76" s="241">
        <v>13073061</v>
      </c>
      <c r="B76" s="241">
        <v>5358</v>
      </c>
      <c r="C76" s="241" t="s">
        <v>96</v>
      </c>
      <c r="D76" s="242">
        <v>836</v>
      </c>
      <c r="E76" s="242">
        <v>82900</v>
      </c>
      <c r="F76" s="242">
        <v>0</v>
      </c>
      <c r="G76" s="242"/>
      <c r="H76" s="229"/>
      <c r="I76" s="229">
        <f t="shared" si="46"/>
        <v>82900</v>
      </c>
      <c r="J76" s="231">
        <f t="shared" si="47"/>
        <v>1</v>
      </c>
      <c r="K76" s="229">
        <f t="shared" si="59"/>
        <v>0</v>
      </c>
      <c r="L76" s="230">
        <f t="shared" si="48"/>
        <v>1</v>
      </c>
      <c r="M76" s="229">
        <v>-15620</v>
      </c>
      <c r="N76" s="229"/>
      <c r="O76" s="229">
        <f t="shared" si="49"/>
        <v>67280</v>
      </c>
      <c r="P76" s="231">
        <f t="shared" si="50"/>
        <v>1</v>
      </c>
      <c r="Q76" s="232">
        <v>133380</v>
      </c>
      <c r="R76" s="857">
        <v>-25800</v>
      </c>
      <c r="S76" s="857">
        <v>34500</v>
      </c>
      <c r="T76" s="257"/>
      <c r="U76" s="231">
        <f t="shared" si="51"/>
        <v>1</v>
      </c>
      <c r="V76" s="231">
        <f t="shared" si="60"/>
        <v>1</v>
      </c>
      <c r="W76" s="232">
        <v>-292775</v>
      </c>
      <c r="X76" s="258"/>
      <c r="Y76" s="232">
        <f t="shared" si="52"/>
        <v>-258275</v>
      </c>
      <c r="Z76" s="231">
        <f t="shared" si="53"/>
        <v>0</v>
      </c>
      <c r="AA76" s="233">
        <f t="shared" si="54"/>
        <v>0</v>
      </c>
      <c r="AB76" s="231">
        <f t="shared" si="55"/>
        <v>1</v>
      </c>
      <c r="AC76" s="232">
        <v>-336775</v>
      </c>
      <c r="AD76" s="857">
        <v>1715640.18</v>
      </c>
      <c r="AE76" s="857">
        <v>1668519.53</v>
      </c>
      <c r="AF76" s="857">
        <v>154730.57</v>
      </c>
      <c r="AG76" s="857">
        <v>1418228.27</v>
      </c>
      <c r="AH76" s="315" t="s">
        <v>202</v>
      </c>
      <c r="AI76" s="315">
        <v>0</v>
      </c>
      <c r="AJ76" s="316"/>
      <c r="AK76" s="234"/>
      <c r="AL76" s="231">
        <f t="shared" si="56"/>
        <v>0</v>
      </c>
      <c r="AM76" s="243"/>
      <c r="AN76" s="234">
        <f t="shared" si="57"/>
        <v>0</v>
      </c>
      <c r="AO76" s="871">
        <v>1</v>
      </c>
      <c r="AP76" s="279">
        <v>1</v>
      </c>
      <c r="AQ76" s="944" t="s">
        <v>652</v>
      </c>
      <c r="AR76" s="242"/>
      <c r="AS76" s="242"/>
      <c r="AT76" s="242">
        <v>60.3</v>
      </c>
      <c r="AU76" s="279"/>
      <c r="AV76" s="279">
        <v>0</v>
      </c>
      <c r="AW76" s="788"/>
      <c r="AX76" s="279">
        <v>0</v>
      </c>
      <c r="AY76" s="788"/>
      <c r="AZ76" s="242"/>
      <c r="BA76" s="279"/>
      <c r="BB76" s="317"/>
      <c r="BC76" s="318"/>
      <c r="BD76" s="279"/>
      <c r="BE76" s="235">
        <f t="shared" si="61"/>
        <v>1</v>
      </c>
      <c r="BF76" s="242">
        <v>287500</v>
      </c>
      <c r="BG76" s="242">
        <v>16700</v>
      </c>
      <c r="BH76" s="243">
        <v>447944.7</v>
      </c>
      <c r="BI76" s="243">
        <v>433994</v>
      </c>
      <c r="BJ76" s="234">
        <f t="shared" si="58"/>
        <v>-13950.700000000012</v>
      </c>
      <c r="BK76" s="243">
        <v>405318.03</v>
      </c>
      <c r="BL76" s="243">
        <v>327373.2</v>
      </c>
      <c r="BM76" s="317">
        <v>19.309999999999999</v>
      </c>
      <c r="BN76" s="878">
        <v>4.5</v>
      </c>
      <c r="BO76" s="319"/>
      <c r="BP76" s="320">
        <v>71300</v>
      </c>
      <c r="BQ76" s="520"/>
    </row>
    <row r="77" spans="1:69" s="815" customFormat="1">
      <c r="A77" s="241">
        <v>13073087</v>
      </c>
      <c r="B77" s="241">
        <v>5358</v>
      </c>
      <c r="C77" s="241" t="s">
        <v>97</v>
      </c>
      <c r="D77" s="242">
        <v>2687</v>
      </c>
      <c r="E77" s="242">
        <v>-43100</v>
      </c>
      <c r="F77" s="242">
        <v>62900</v>
      </c>
      <c r="G77" s="242"/>
      <c r="H77" s="229"/>
      <c r="I77" s="229">
        <f t="shared" si="46"/>
        <v>-106000</v>
      </c>
      <c r="J77" s="231">
        <f t="shared" si="47"/>
        <v>0</v>
      </c>
      <c r="K77" s="229">
        <f t="shared" si="59"/>
        <v>0</v>
      </c>
      <c r="L77" s="230">
        <f t="shared" si="48"/>
        <v>1</v>
      </c>
      <c r="M77" s="229">
        <v>117762</v>
      </c>
      <c r="N77" s="229"/>
      <c r="O77" s="229">
        <f t="shared" si="49"/>
        <v>11762</v>
      </c>
      <c r="P77" s="231">
        <f t="shared" si="50"/>
        <v>1</v>
      </c>
      <c r="Q77" s="232">
        <v>167362</v>
      </c>
      <c r="R77" s="857">
        <v>-200</v>
      </c>
      <c r="S77" s="857">
        <v>-200</v>
      </c>
      <c r="T77" s="257"/>
      <c r="U77" s="231">
        <f t="shared" si="51"/>
        <v>0</v>
      </c>
      <c r="V77" s="231">
        <f t="shared" si="60"/>
        <v>1</v>
      </c>
      <c r="W77" s="232">
        <v>453300</v>
      </c>
      <c r="X77" s="258"/>
      <c r="Y77" s="232">
        <f t="shared" si="52"/>
        <v>453100</v>
      </c>
      <c r="Z77" s="231">
        <f t="shared" si="53"/>
        <v>1</v>
      </c>
      <c r="AA77" s="233">
        <f t="shared" si="54"/>
        <v>0</v>
      </c>
      <c r="AB77" s="231">
        <f t="shared" si="55"/>
        <v>1</v>
      </c>
      <c r="AC77" s="232">
        <v>434600</v>
      </c>
      <c r="AD77" s="857">
        <v>5357688</v>
      </c>
      <c r="AE77" s="857">
        <v>4341581</v>
      </c>
      <c r="AF77" s="857">
        <v>0</v>
      </c>
      <c r="AG77" s="857">
        <v>5895843</v>
      </c>
      <c r="AH77" s="315" t="s">
        <v>202</v>
      </c>
      <c r="AI77" s="315">
        <v>0</v>
      </c>
      <c r="AJ77" s="316"/>
      <c r="AK77" s="234"/>
      <c r="AL77" s="231">
        <f t="shared" si="56"/>
        <v>0</v>
      </c>
      <c r="AM77" s="243"/>
      <c r="AN77" s="234">
        <f t="shared" si="57"/>
        <v>0</v>
      </c>
      <c r="AO77" s="871">
        <v>0</v>
      </c>
      <c r="AP77" s="279">
        <v>0</v>
      </c>
      <c r="AQ77" s="944" t="s">
        <v>650</v>
      </c>
      <c r="AR77" s="242">
        <v>0.8</v>
      </c>
      <c r="AS77" s="242">
        <v>7.8</v>
      </c>
      <c r="AT77" s="242">
        <v>50.5</v>
      </c>
      <c r="AU77" s="279"/>
      <c r="AV77" s="279">
        <v>0</v>
      </c>
      <c r="AW77" s="788"/>
      <c r="AX77" s="279">
        <v>0</v>
      </c>
      <c r="AY77" s="788"/>
      <c r="AZ77" s="242"/>
      <c r="BA77" s="279"/>
      <c r="BB77" s="317"/>
      <c r="BC77" s="318"/>
      <c r="BD77" s="279"/>
      <c r="BE77" s="235">
        <f t="shared" si="61"/>
        <v>1</v>
      </c>
      <c r="BF77" s="242">
        <v>958700</v>
      </c>
      <c r="BG77" s="242">
        <v>58800</v>
      </c>
      <c r="BH77" s="243">
        <v>1524577.07</v>
      </c>
      <c r="BI77" s="243">
        <v>1493234</v>
      </c>
      <c r="BJ77" s="234">
        <f t="shared" si="58"/>
        <v>-31343.070000000065</v>
      </c>
      <c r="BK77" s="243">
        <v>1160430.1599999999</v>
      </c>
      <c r="BL77" s="243">
        <v>1030162.67</v>
      </c>
      <c r="BM77" s="317">
        <v>19.309999999999999</v>
      </c>
      <c r="BN77" s="878">
        <v>7.5</v>
      </c>
      <c r="BO77" s="319"/>
      <c r="BP77" s="320">
        <v>304100</v>
      </c>
      <c r="BQ77" s="520"/>
    </row>
    <row r="78" spans="1:69" s="815" customFormat="1">
      <c r="A78" s="241">
        <v>13073099</v>
      </c>
      <c r="B78" s="241">
        <v>5358</v>
      </c>
      <c r="C78" s="241" t="s">
        <v>98</v>
      </c>
      <c r="D78" s="242">
        <v>897</v>
      </c>
      <c r="E78" s="242">
        <v>275400</v>
      </c>
      <c r="F78" s="242">
        <v>105300</v>
      </c>
      <c r="G78" s="242"/>
      <c r="H78" s="229"/>
      <c r="I78" s="229">
        <f t="shared" si="46"/>
        <v>170100</v>
      </c>
      <c r="J78" s="231">
        <f t="shared" si="47"/>
        <v>1</v>
      </c>
      <c r="K78" s="229">
        <f t="shared" si="59"/>
        <v>0</v>
      </c>
      <c r="L78" s="230">
        <f t="shared" si="48"/>
        <v>1</v>
      </c>
      <c r="M78" s="229">
        <v>-265751</v>
      </c>
      <c r="N78" s="229"/>
      <c r="O78" s="229">
        <f t="shared" si="49"/>
        <v>-95651</v>
      </c>
      <c r="P78" s="231">
        <f t="shared" si="50"/>
        <v>0</v>
      </c>
      <c r="Q78" s="232">
        <v>19549</v>
      </c>
      <c r="R78" s="857">
        <v>154500</v>
      </c>
      <c r="S78" s="857">
        <v>190500</v>
      </c>
      <c r="T78" s="257"/>
      <c r="U78" s="231">
        <f t="shared" si="51"/>
        <v>1</v>
      </c>
      <c r="V78" s="231">
        <f t="shared" si="60"/>
        <v>1</v>
      </c>
      <c r="W78" s="232">
        <v>1872974</v>
      </c>
      <c r="X78" s="258"/>
      <c r="Y78" s="232">
        <f t="shared" si="52"/>
        <v>2063474</v>
      </c>
      <c r="Z78" s="231">
        <f t="shared" si="53"/>
        <v>1</v>
      </c>
      <c r="AA78" s="233">
        <f t="shared" si="54"/>
        <v>0</v>
      </c>
      <c r="AB78" s="231">
        <f t="shared" si="55"/>
        <v>1</v>
      </c>
      <c r="AC78" s="232">
        <v>1495774</v>
      </c>
      <c r="AD78" s="857">
        <v>3463746.11</v>
      </c>
      <c r="AE78" s="857">
        <v>2270471.91</v>
      </c>
      <c r="AF78" s="857">
        <v>0</v>
      </c>
      <c r="AG78" s="857">
        <v>4352930.26</v>
      </c>
      <c r="AH78" s="315" t="s">
        <v>202</v>
      </c>
      <c r="AI78" s="315">
        <v>0</v>
      </c>
      <c r="AJ78" s="316"/>
      <c r="AK78" s="234"/>
      <c r="AL78" s="231">
        <f t="shared" si="56"/>
        <v>1</v>
      </c>
      <c r="AM78" s="243"/>
      <c r="AN78" s="234">
        <f t="shared" si="57"/>
        <v>0</v>
      </c>
      <c r="AO78" s="871">
        <v>0</v>
      </c>
      <c r="AP78" s="279">
        <v>0</v>
      </c>
      <c r="AQ78" s="944" t="s">
        <v>650</v>
      </c>
      <c r="AR78" s="242">
        <v>2.1</v>
      </c>
      <c r="AS78" s="242">
        <v>44.1</v>
      </c>
      <c r="AT78" s="242">
        <v>58.2</v>
      </c>
      <c r="AU78" s="279"/>
      <c r="AV78" s="279">
        <v>1</v>
      </c>
      <c r="AW78" s="788">
        <v>443535.25</v>
      </c>
      <c r="AX78" s="279">
        <v>0</v>
      </c>
      <c r="AY78" s="788"/>
      <c r="AZ78" s="242"/>
      <c r="BA78" s="279"/>
      <c r="BB78" s="317"/>
      <c r="BC78" s="318"/>
      <c r="BD78" s="279"/>
      <c r="BE78" s="235">
        <f t="shared" si="61"/>
        <v>1</v>
      </c>
      <c r="BF78" s="242">
        <v>385300</v>
      </c>
      <c r="BG78" s="242">
        <v>167600</v>
      </c>
      <c r="BH78" s="243">
        <v>1344916.68</v>
      </c>
      <c r="BI78" s="243">
        <v>1354857</v>
      </c>
      <c r="BJ78" s="234">
        <f t="shared" si="58"/>
        <v>9940.3200000000652</v>
      </c>
      <c r="BK78" s="243">
        <v>0</v>
      </c>
      <c r="BL78" s="243">
        <v>496098.25</v>
      </c>
      <c r="BM78" s="317">
        <v>19.309999999999999</v>
      </c>
      <c r="BN78" s="878">
        <v>0</v>
      </c>
      <c r="BO78" s="319"/>
      <c r="BP78" s="320">
        <v>24200</v>
      </c>
      <c r="BQ78" s="520"/>
    </row>
    <row r="79" spans="1:69" s="520" customFormat="1" ht="15" customHeight="1">
      <c r="A79" s="241">
        <v>13073104</v>
      </c>
      <c r="B79" s="241">
        <v>5358</v>
      </c>
      <c r="C79" s="241" t="s">
        <v>99</v>
      </c>
      <c r="D79" s="242">
        <v>1138</v>
      </c>
      <c r="E79" s="242">
        <v>-193900</v>
      </c>
      <c r="F79" s="242">
        <v>0</v>
      </c>
      <c r="G79" s="242"/>
      <c r="H79" s="229"/>
      <c r="I79" s="229">
        <f t="shared" si="46"/>
        <v>-193900</v>
      </c>
      <c r="J79" s="231">
        <f t="shared" si="47"/>
        <v>0</v>
      </c>
      <c r="K79" s="229">
        <f t="shared" si="59"/>
        <v>0</v>
      </c>
      <c r="L79" s="230">
        <f t="shared" si="48"/>
        <v>1</v>
      </c>
      <c r="M79" s="229">
        <v>1277448</v>
      </c>
      <c r="N79" s="229"/>
      <c r="O79" s="229">
        <f t="shared" si="49"/>
        <v>1083548</v>
      </c>
      <c r="P79" s="231">
        <f t="shared" si="50"/>
        <v>1</v>
      </c>
      <c r="Q79" s="232">
        <v>665748</v>
      </c>
      <c r="R79" s="857">
        <v>-225900</v>
      </c>
      <c r="S79" s="857">
        <v>0</v>
      </c>
      <c r="T79" s="257"/>
      <c r="U79" s="231">
        <f t="shared" si="51"/>
        <v>1</v>
      </c>
      <c r="V79" s="231">
        <f t="shared" si="60"/>
        <v>1</v>
      </c>
      <c r="W79" s="232">
        <v>196102</v>
      </c>
      <c r="X79" s="258"/>
      <c r="Y79" s="232">
        <f t="shared" si="52"/>
        <v>196102</v>
      </c>
      <c r="Z79" s="231">
        <f t="shared" si="53"/>
        <v>1</v>
      </c>
      <c r="AA79" s="233">
        <f t="shared" si="54"/>
        <v>0</v>
      </c>
      <c r="AB79" s="231">
        <f t="shared" si="55"/>
        <v>1</v>
      </c>
      <c r="AC79" s="232">
        <v>196102</v>
      </c>
      <c r="AD79" s="857">
        <v>2662271.13</v>
      </c>
      <c r="AE79" s="857">
        <v>2261684.75</v>
      </c>
      <c r="AF79" s="857">
        <v>0</v>
      </c>
      <c r="AG79" s="857">
        <v>2472771.13</v>
      </c>
      <c r="AH79" s="315" t="s">
        <v>202</v>
      </c>
      <c r="AI79" s="315">
        <v>0</v>
      </c>
      <c r="AJ79" s="316"/>
      <c r="AK79" s="234"/>
      <c r="AL79" s="231">
        <f t="shared" si="56"/>
        <v>0</v>
      </c>
      <c r="AM79" s="243"/>
      <c r="AN79" s="234">
        <f t="shared" si="57"/>
        <v>0</v>
      </c>
      <c r="AO79" s="871">
        <v>0</v>
      </c>
      <c r="AP79" s="279">
        <v>0</v>
      </c>
      <c r="AQ79" s="944" t="s">
        <v>650</v>
      </c>
      <c r="AR79" s="242"/>
      <c r="AS79" s="242"/>
      <c r="AT79" s="242">
        <v>33.299999999999997</v>
      </c>
      <c r="AU79" s="279"/>
      <c r="AV79" s="279">
        <v>0</v>
      </c>
      <c r="AW79" s="788"/>
      <c r="AX79" s="279">
        <v>0</v>
      </c>
      <c r="AY79" s="788"/>
      <c r="AZ79" s="242"/>
      <c r="BA79" s="279"/>
      <c r="BB79" s="317"/>
      <c r="BC79" s="318"/>
      <c r="BD79" s="279"/>
      <c r="BE79" s="235">
        <f t="shared" si="61"/>
        <v>1</v>
      </c>
      <c r="BF79" s="242">
        <v>381800</v>
      </c>
      <c r="BG79" s="242">
        <v>29900</v>
      </c>
      <c r="BH79" s="243">
        <v>660543.30000000005</v>
      </c>
      <c r="BI79" s="243">
        <v>639576</v>
      </c>
      <c r="BJ79" s="234">
        <f t="shared" si="58"/>
        <v>-20967.300000000047</v>
      </c>
      <c r="BK79" s="243">
        <v>513412.72</v>
      </c>
      <c r="BL79" s="243">
        <v>450414.31</v>
      </c>
      <c r="BM79" s="317">
        <v>19.309999999999999</v>
      </c>
      <c r="BN79" s="878">
        <v>5.4</v>
      </c>
      <c r="BO79" s="319"/>
      <c r="BP79" s="320">
        <v>82400</v>
      </c>
    </row>
    <row r="80" spans="1:69" s="520" customFormat="1" ht="15" customHeight="1">
      <c r="A80" s="841">
        <v>13073004</v>
      </c>
      <c r="B80" s="841">
        <v>5359</v>
      </c>
      <c r="C80" s="841" t="s">
        <v>100</v>
      </c>
      <c r="D80" s="242">
        <v>901</v>
      </c>
      <c r="E80" s="242">
        <v>-38700</v>
      </c>
      <c r="F80" s="242">
        <v>92600</v>
      </c>
      <c r="G80" s="242">
        <v>-38700</v>
      </c>
      <c r="H80" s="229">
        <v>92600</v>
      </c>
      <c r="I80" s="229">
        <f t="shared" si="46"/>
        <v>-131300</v>
      </c>
      <c r="J80" s="231">
        <f t="shared" si="47"/>
        <v>0</v>
      </c>
      <c r="K80" s="229">
        <f t="shared" si="59"/>
        <v>-131300</v>
      </c>
      <c r="L80" s="230">
        <f t="shared" si="48"/>
        <v>0</v>
      </c>
      <c r="M80" s="229">
        <v>-1063040.93</v>
      </c>
      <c r="N80" s="229">
        <v>-1063040.93</v>
      </c>
      <c r="O80" s="229">
        <f t="shared" si="49"/>
        <v>-1194340.93</v>
      </c>
      <c r="P80" s="231">
        <f t="shared" si="50"/>
        <v>0</v>
      </c>
      <c r="Q80" s="232"/>
      <c r="R80" s="857"/>
      <c r="S80" s="257">
        <v>-158400</v>
      </c>
      <c r="T80" s="257">
        <v>-158400</v>
      </c>
      <c r="U80" s="231">
        <f t="shared" si="51"/>
        <v>0</v>
      </c>
      <c r="V80" s="259">
        <v>1</v>
      </c>
      <c r="W80" s="257">
        <v>-612190.93000000005</v>
      </c>
      <c r="X80" s="258">
        <v>-612190.93000000005</v>
      </c>
      <c r="Y80" s="232">
        <f t="shared" si="52"/>
        <v>-770590.93</v>
      </c>
      <c r="Z80" s="231">
        <f t="shared" si="53"/>
        <v>0</v>
      </c>
      <c r="AA80" s="233">
        <f>SUM(T80+X80)</f>
        <v>-770590.93</v>
      </c>
      <c r="AB80" s="231">
        <f t="shared" si="55"/>
        <v>0</v>
      </c>
      <c r="AC80" s="232"/>
      <c r="AD80" s="857"/>
      <c r="AE80" s="857"/>
      <c r="AF80" s="857"/>
      <c r="AG80" s="857"/>
      <c r="AH80" s="889">
        <v>0</v>
      </c>
      <c r="AI80" s="243"/>
      <c r="AJ80" s="243">
        <v>717269.96</v>
      </c>
      <c r="AK80" s="234">
        <f t="shared" ref="AK80:AK112" si="62">AH80-AJ80</f>
        <v>-717269.96</v>
      </c>
      <c r="AL80" s="231">
        <f t="shared" si="56"/>
        <v>0</v>
      </c>
      <c r="AM80" s="243">
        <v>736758.06</v>
      </c>
      <c r="AN80" s="234">
        <f t="shared" si="57"/>
        <v>817.71149833518314</v>
      </c>
      <c r="AO80" s="259" t="s">
        <v>202</v>
      </c>
      <c r="AP80" s="259">
        <v>1</v>
      </c>
      <c r="AQ80" s="935" t="s">
        <v>202</v>
      </c>
      <c r="AR80" s="244"/>
      <c r="AS80" s="244"/>
      <c r="AT80" s="244"/>
      <c r="AU80" s="259">
        <v>0</v>
      </c>
      <c r="AV80" s="259">
        <v>1</v>
      </c>
      <c r="AW80" s="732">
        <v>169749.33</v>
      </c>
      <c r="AX80" s="259">
        <v>1</v>
      </c>
      <c r="AY80" s="732"/>
      <c r="AZ80" s="260"/>
      <c r="BA80" s="235">
        <f t="shared" ref="BA80:BA112" si="63">IF(AZ80&lt;323,1,0)</f>
        <v>1</v>
      </c>
      <c r="BB80" s="260"/>
      <c r="BC80" s="235">
        <f t="shared" ref="BC80:BC112" si="64">IF(BB80&lt;427,1,0)</f>
        <v>1</v>
      </c>
      <c r="BD80" s="261"/>
      <c r="BE80" s="235">
        <f t="shared" si="61"/>
        <v>1</v>
      </c>
      <c r="BF80" s="242">
        <v>137000</v>
      </c>
      <c r="BG80" s="242">
        <v>42100</v>
      </c>
      <c r="BH80" s="243">
        <v>561554.77</v>
      </c>
      <c r="BI80" s="243">
        <v>574512</v>
      </c>
      <c r="BJ80" s="234">
        <f t="shared" si="58"/>
        <v>12957.229999999981</v>
      </c>
      <c r="BK80" s="243">
        <v>392511.47</v>
      </c>
      <c r="BL80" s="243">
        <v>366048.71</v>
      </c>
      <c r="BM80" s="317">
        <v>24.699000000000002</v>
      </c>
      <c r="BN80" s="878"/>
      <c r="BO80" s="317">
        <v>1E-3</v>
      </c>
      <c r="BP80" s="320">
        <v>1100</v>
      </c>
    </row>
    <row r="81" spans="1:69" s="520" customFormat="1">
      <c r="A81" s="241">
        <v>13073013</v>
      </c>
      <c r="B81" s="241">
        <v>5359</v>
      </c>
      <c r="C81" s="241" t="s">
        <v>101</v>
      </c>
      <c r="D81" s="242">
        <v>573</v>
      </c>
      <c r="E81" s="242">
        <v>-193100</v>
      </c>
      <c r="F81" s="242">
        <v>76800</v>
      </c>
      <c r="G81" s="242">
        <v>-193100</v>
      </c>
      <c r="H81" s="229">
        <v>76800</v>
      </c>
      <c r="I81" s="229">
        <f t="shared" si="46"/>
        <v>-269900</v>
      </c>
      <c r="J81" s="231">
        <f t="shared" si="47"/>
        <v>0</v>
      </c>
      <c r="K81" s="229">
        <f t="shared" si="59"/>
        <v>-269900</v>
      </c>
      <c r="L81" s="230">
        <f t="shared" si="48"/>
        <v>0</v>
      </c>
      <c r="M81" s="229">
        <v>1297655.08</v>
      </c>
      <c r="N81" s="229">
        <v>1297655.08</v>
      </c>
      <c r="O81" s="229">
        <f t="shared" si="49"/>
        <v>1027755.0800000001</v>
      </c>
      <c r="P81" s="231">
        <f t="shared" si="50"/>
        <v>1</v>
      </c>
      <c r="Q81" s="232">
        <v>869355.08</v>
      </c>
      <c r="R81" s="857">
        <v>-334900</v>
      </c>
      <c r="S81" s="857">
        <v>-333490</v>
      </c>
      <c r="T81" s="257">
        <v>2236400</v>
      </c>
      <c r="U81" s="231">
        <f t="shared" si="51"/>
        <v>0</v>
      </c>
      <c r="V81" s="259">
        <v>0</v>
      </c>
      <c r="W81" s="242">
        <v>1922615.55</v>
      </c>
      <c r="X81" s="258">
        <v>2571300</v>
      </c>
      <c r="Y81" s="232">
        <f t="shared" si="52"/>
        <v>1589125.55</v>
      </c>
      <c r="Z81" s="231">
        <f t="shared" si="53"/>
        <v>1</v>
      </c>
      <c r="AA81" s="233">
        <f t="shared" si="54"/>
        <v>4807700</v>
      </c>
      <c r="AB81" s="231">
        <f t="shared" si="55"/>
        <v>1</v>
      </c>
      <c r="AC81" s="232">
        <v>1587715.55</v>
      </c>
      <c r="AD81" s="857">
        <v>4506198.96</v>
      </c>
      <c r="AE81" s="857">
        <v>2919099.99</v>
      </c>
      <c r="AF81" s="857">
        <v>0</v>
      </c>
      <c r="AG81" s="868" t="s">
        <v>202</v>
      </c>
      <c r="AH81" s="243">
        <v>729160.15</v>
      </c>
      <c r="AI81" s="243">
        <v>0</v>
      </c>
      <c r="AJ81" s="243">
        <v>0</v>
      </c>
      <c r="AK81" s="234">
        <f t="shared" si="62"/>
        <v>729160.15</v>
      </c>
      <c r="AL81" s="231">
        <f t="shared" si="56"/>
        <v>1</v>
      </c>
      <c r="AM81" s="243">
        <v>765108.31</v>
      </c>
      <c r="AN81" s="234">
        <f t="shared" si="57"/>
        <v>1335.2675567190229</v>
      </c>
      <c r="AO81" s="871">
        <v>0</v>
      </c>
      <c r="AP81" s="259">
        <v>0</v>
      </c>
      <c r="AQ81" s="935" t="s">
        <v>650</v>
      </c>
      <c r="AR81" s="244">
        <v>0.9</v>
      </c>
      <c r="AS81" s="244">
        <v>10</v>
      </c>
      <c r="AT81" s="244">
        <v>40.299999999999997</v>
      </c>
      <c r="AU81" s="259">
        <v>0</v>
      </c>
      <c r="AV81" s="259">
        <v>0</v>
      </c>
      <c r="AW81" s="732"/>
      <c r="AX81" s="259">
        <v>1</v>
      </c>
      <c r="AY81" s="732"/>
      <c r="AZ81" s="260"/>
      <c r="BA81" s="235">
        <f t="shared" si="63"/>
        <v>1</v>
      </c>
      <c r="BB81" s="260"/>
      <c r="BC81" s="235">
        <f t="shared" si="64"/>
        <v>1</v>
      </c>
      <c r="BD81" s="261"/>
      <c r="BE81" s="235">
        <f t="shared" si="61"/>
        <v>1</v>
      </c>
      <c r="BF81" s="242">
        <v>142200</v>
      </c>
      <c r="BG81" s="242">
        <v>66500</v>
      </c>
      <c r="BH81" s="243">
        <v>746193.31</v>
      </c>
      <c r="BI81" s="243">
        <v>710726</v>
      </c>
      <c r="BJ81" s="234">
        <f t="shared" si="58"/>
        <v>-35467.310000000056</v>
      </c>
      <c r="BK81" s="243">
        <v>0</v>
      </c>
      <c r="BL81" s="243">
        <v>286293.64</v>
      </c>
      <c r="BM81" s="317">
        <v>24.699000000000002</v>
      </c>
      <c r="BN81" s="878">
        <v>0</v>
      </c>
      <c r="BO81" s="317">
        <v>2E-3</v>
      </c>
      <c r="BP81" s="320">
        <v>500</v>
      </c>
    </row>
    <row r="82" spans="1:69" s="520" customFormat="1">
      <c r="A82" s="241">
        <v>13073019</v>
      </c>
      <c r="B82" s="241">
        <v>5359</v>
      </c>
      <c r="C82" s="241" t="s">
        <v>102</v>
      </c>
      <c r="D82" s="242">
        <v>1149</v>
      </c>
      <c r="E82" s="242">
        <v>19500</v>
      </c>
      <c r="F82" s="242">
        <v>161500</v>
      </c>
      <c r="G82" s="242">
        <v>19500</v>
      </c>
      <c r="H82" s="229">
        <v>161500</v>
      </c>
      <c r="I82" s="229">
        <f t="shared" si="46"/>
        <v>-142000</v>
      </c>
      <c r="J82" s="231">
        <f t="shared" si="47"/>
        <v>0</v>
      </c>
      <c r="K82" s="229">
        <f t="shared" si="59"/>
        <v>-142000</v>
      </c>
      <c r="L82" s="230">
        <f t="shared" si="48"/>
        <v>0</v>
      </c>
      <c r="M82" s="229">
        <v>147021.29</v>
      </c>
      <c r="N82" s="229">
        <v>147021.28</v>
      </c>
      <c r="O82" s="229">
        <f t="shared" si="49"/>
        <v>5021.2900000000081</v>
      </c>
      <c r="P82" s="231">
        <f t="shared" si="50"/>
        <v>1</v>
      </c>
      <c r="Q82" s="232">
        <v>2021.28</v>
      </c>
      <c r="R82" s="857">
        <v>-183400</v>
      </c>
      <c r="S82" s="857">
        <v>-183400</v>
      </c>
      <c r="T82" s="257">
        <v>-183400</v>
      </c>
      <c r="U82" s="231">
        <f t="shared" si="51"/>
        <v>0</v>
      </c>
      <c r="V82" s="259">
        <v>0</v>
      </c>
      <c r="W82" s="242">
        <v>3958531.82</v>
      </c>
      <c r="X82" s="258">
        <v>3958531.82</v>
      </c>
      <c r="Y82" s="232">
        <f t="shared" si="52"/>
        <v>3775131.82</v>
      </c>
      <c r="Z82" s="231">
        <f t="shared" si="53"/>
        <v>1</v>
      </c>
      <c r="AA82" s="233">
        <f t="shared" si="54"/>
        <v>3775131.82</v>
      </c>
      <c r="AB82" s="231">
        <f t="shared" si="55"/>
        <v>1</v>
      </c>
      <c r="AC82" s="232">
        <v>3656631.82</v>
      </c>
      <c r="AD82" s="857">
        <v>5126610.57</v>
      </c>
      <c r="AE82" s="857">
        <v>93076.800000000003</v>
      </c>
      <c r="AF82" s="857">
        <v>0</v>
      </c>
      <c r="AG82" s="868" t="s">
        <v>202</v>
      </c>
      <c r="AH82" s="243">
        <v>565156.81999999995</v>
      </c>
      <c r="AI82" s="243">
        <v>0</v>
      </c>
      <c r="AJ82" s="243">
        <v>0</v>
      </c>
      <c r="AK82" s="234">
        <f t="shared" si="62"/>
        <v>565156.81999999995</v>
      </c>
      <c r="AL82" s="231">
        <f t="shared" si="56"/>
        <v>0</v>
      </c>
      <c r="AM82" s="243">
        <v>1823880.97</v>
      </c>
      <c r="AN82" s="234">
        <f t="shared" si="57"/>
        <v>1587.3637684943428</v>
      </c>
      <c r="AO82" s="871">
        <v>0</v>
      </c>
      <c r="AP82" s="259">
        <v>0</v>
      </c>
      <c r="AQ82" s="935" t="s">
        <v>650</v>
      </c>
      <c r="AR82" s="244">
        <v>0.1</v>
      </c>
      <c r="AS82" s="244">
        <v>8.9</v>
      </c>
      <c r="AT82" s="244">
        <v>35.700000000000003</v>
      </c>
      <c r="AU82" s="259">
        <v>0</v>
      </c>
      <c r="AV82" s="259">
        <v>0</v>
      </c>
      <c r="AW82" s="732"/>
      <c r="AX82" s="259">
        <v>1</v>
      </c>
      <c r="AY82" s="732"/>
      <c r="AZ82" s="260"/>
      <c r="BA82" s="235">
        <f t="shared" si="63"/>
        <v>1</v>
      </c>
      <c r="BB82" s="260"/>
      <c r="BC82" s="235">
        <f t="shared" si="64"/>
        <v>1</v>
      </c>
      <c r="BD82" s="261"/>
      <c r="BE82" s="235">
        <f t="shared" si="61"/>
        <v>1</v>
      </c>
      <c r="BF82" s="242">
        <v>250200</v>
      </c>
      <c r="BG82" s="242">
        <v>48100</v>
      </c>
      <c r="BH82" s="243">
        <v>1066008.8500000001</v>
      </c>
      <c r="BI82" s="243">
        <v>977882</v>
      </c>
      <c r="BJ82" s="234">
        <f t="shared" si="58"/>
        <v>-88126.850000000093</v>
      </c>
      <c r="BK82" s="243">
        <v>105795.47</v>
      </c>
      <c r="BL82" s="243">
        <v>449588.76</v>
      </c>
      <c r="BM82" s="317">
        <v>24.699000000000002</v>
      </c>
      <c r="BN82" s="878">
        <v>0.2</v>
      </c>
      <c r="BO82" s="317">
        <v>2E-3</v>
      </c>
      <c r="BP82" s="320">
        <v>4000</v>
      </c>
    </row>
    <row r="83" spans="1:69" s="520" customFormat="1">
      <c r="A83" s="241">
        <v>13073030</v>
      </c>
      <c r="B83" s="241">
        <v>5359</v>
      </c>
      <c r="C83" s="241" t="s">
        <v>103</v>
      </c>
      <c r="D83" s="242">
        <v>974</v>
      </c>
      <c r="E83" s="242">
        <v>-451100</v>
      </c>
      <c r="F83" s="242">
        <v>52000</v>
      </c>
      <c r="G83" s="242">
        <v>-451100</v>
      </c>
      <c r="H83" s="229">
        <v>52000</v>
      </c>
      <c r="I83" s="229">
        <f t="shared" si="46"/>
        <v>-503100</v>
      </c>
      <c r="J83" s="231">
        <f t="shared" si="47"/>
        <v>0</v>
      </c>
      <c r="K83" s="229">
        <f t="shared" si="59"/>
        <v>-503100</v>
      </c>
      <c r="L83" s="230">
        <f t="shared" si="48"/>
        <v>0</v>
      </c>
      <c r="M83" s="229">
        <v>1619314.78</v>
      </c>
      <c r="N83" s="229">
        <v>1619614.78</v>
      </c>
      <c r="O83" s="229">
        <f t="shared" si="49"/>
        <v>1116214.78</v>
      </c>
      <c r="P83" s="231">
        <f t="shared" si="50"/>
        <v>1</v>
      </c>
      <c r="Q83" s="232">
        <v>1023314.78</v>
      </c>
      <c r="R83" s="857">
        <v>-695000</v>
      </c>
      <c r="S83" s="857">
        <v>-695000</v>
      </c>
      <c r="T83" s="257">
        <v>-695000</v>
      </c>
      <c r="U83" s="231">
        <f t="shared" si="51"/>
        <v>0</v>
      </c>
      <c r="V83" s="259">
        <v>0</v>
      </c>
      <c r="W83" s="242">
        <v>2058084.69</v>
      </c>
      <c r="X83" s="258">
        <v>2058084.69</v>
      </c>
      <c r="Y83" s="232">
        <f t="shared" si="52"/>
        <v>1363084.69</v>
      </c>
      <c r="Z83" s="231">
        <f t="shared" si="53"/>
        <v>1</v>
      </c>
      <c r="AA83" s="233">
        <f t="shared" si="54"/>
        <v>1363084.69</v>
      </c>
      <c r="AB83" s="231">
        <f t="shared" si="55"/>
        <v>1</v>
      </c>
      <c r="AC83" s="232">
        <v>706084.69</v>
      </c>
      <c r="AD83" s="857">
        <v>8512869.6799999997</v>
      </c>
      <c r="AE83" s="857">
        <v>7219743.9500000002</v>
      </c>
      <c r="AF83" s="857">
        <v>0</v>
      </c>
      <c r="AG83" s="857">
        <v>8165869.6799999997</v>
      </c>
      <c r="AH83" s="243">
        <v>856260.81</v>
      </c>
      <c r="AI83" s="243">
        <v>0</v>
      </c>
      <c r="AJ83" s="243">
        <v>0</v>
      </c>
      <c r="AK83" s="234">
        <f t="shared" si="62"/>
        <v>856260.81</v>
      </c>
      <c r="AL83" s="231">
        <f t="shared" si="56"/>
        <v>1</v>
      </c>
      <c r="AM83" s="243">
        <v>255892.73</v>
      </c>
      <c r="AN83" s="234">
        <f t="shared" si="57"/>
        <v>262.72354209445587</v>
      </c>
      <c r="AO83" s="871">
        <v>0</v>
      </c>
      <c r="AP83" s="259">
        <v>0</v>
      </c>
      <c r="AQ83" s="935" t="s">
        <v>650</v>
      </c>
      <c r="AR83" s="244">
        <v>0.5</v>
      </c>
      <c r="AS83" s="244">
        <v>20.3</v>
      </c>
      <c r="AT83" s="244">
        <v>48.2</v>
      </c>
      <c r="AU83" s="259">
        <v>0</v>
      </c>
      <c r="AV83" s="259">
        <v>0</v>
      </c>
      <c r="AW83" s="732"/>
      <c r="AX83" s="259">
        <v>0</v>
      </c>
      <c r="AY83" s="732"/>
      <c r="AZ83" s="260"/>
      <c r="BA83" s="235">
        <f t="shared" si="63"/>
        <v>1</v>
      </c>
      <c r="BB83" s="260"/>
      <c r="BC83" s="235">
        <f t="shared" si="64"/>
        <v>1</v>
      </c>
      <c r="BD83" s="261"/>
      <c r="BE83" s="235">
        <f t="shared" si="61"/>
        <v>1</v>
      </c>
      <c r="BF83" s="242">
        <v>246800</v>
      </c>
      <c r="BG83" s="242">
        <v>74300</v>
      </c>
      <c r="BH83" s="243">
        <v>1141960.67</v>
      </c>
      <c r="BI83" s="243">
        <v>969262</v>
      </c>
      <c r="BJ83" s="234">
        <f t="shared" si="58"/>
        <v>-172698.66999999993</v>
      </c>
      <c r="BK83" s="243">
        <v>0</v>
      </c>
      <c r="BL83" s="243">
        <v>438138.58</v>
      </c>
      <c r="BM83" s="317">
        <v>24.699000000000002</v>
      </c>
      <c r="BN83" s="878">
        <v>0</v>
      </c>
      <c r="BO83" s="317">
        <v>2E-3</v>
      </c>
      <c r="BP83" s="320">
        <v>600</v>
      </c>
    </row>
    <row r="84" spans="1:69" s="520" customFormat="1">
      <c r="A84" s="241">
        <v>13073052</v>
      </c>
      <c r="B84" s="241">
        <v>5359</v>
      </c>
      <c r="C84" s="241" t="s">
        <v>104</v>
      </c>
      <c r="D84" s="242">
        <v>459</v>
      </c>
      <c r="E84" s="242">
        <v>124500</v>
      </c>
      <c r="F84" s="242">
        <v>205000</v>
      </c>
      <c r="G84" s="242">
        <v>124500</v>
      </c>
      <c r="H84" s="229">
        <v>205000</v>
      </c>
      <c r="I84" s="229">
        <f t="shared" si="46"/>
        <v>-80500</v>
      </c>
      <c r="J84" s="231">
        <f t="shared" si="47"/>
        <v>0</v>
      </c>
      <c r="K84" s="229">
        <f t="shared" si="59"/>
        <v>-80500</v>
      </c>
      <c r="L84" s="230">
        <f t="shared" si="48"/>
        <v>0</v>
      </c>
      <c r="M84" s="229">
        <v>385841.8</v>
      </c>
      <c r="N84" s="229">
        <v>385841.8</v>
      </c>
      <c r="O84" s="229">
        <f t="shared" si="49"/>
        <v>305341.8</v>
      </c>
      <c r="P84" s="231">
        <f t="shared" si="50"/>
        <v>1</v>
      </c>
      <c r="Q84" s="232">
        <v>384941.8</v>
      </c>
      <c r="R84" s="857">
        <v>-77300</v>
      </c>
      <c r="S84" s="857">
        <v>-77300</v>
      </c>
      <c r="T84" s="257">
        <v>-77300</v>
      </c>
      <c r="U84" s="231">
        <f t="shared" si="51"/>
        <v>0</v>
      </c>
      <c r="V84" s="259">
        <v>0</v>
      </c>
      <c r="W84" s="242">
        <v>734365</v>
      </c>
      <c r="X84" s="258">
        <v>734365</v>
      </c>
      <c r="Y84" s="232">
        <f t="shared" si="52"/>
        <v>657065</v>
      </c>
      <c r="Z84" s="231">
        <f t="shared" si="53"/>
        <v>1</v>
      </c>
      <c r="AA84" s="233">
        <f t="shared" si="54"/>
        <v>657065</v>
      </c>
      <c r="AB84" s="231">
        <f t="shared" si="55"/>
        <v>1</v>
      </c>
      <c r="AC84" s="232">
        <v>797065</v>
      </c>
      <c r="AD84" s="857">
        <v>4283499</v>
      </c>
      <c r="AE84" s="857">
        <v>3448555.64</v>
      </c>
      <c r="AF84" s="857">
        <v>0</v>
      </c>
      <c r="AG84" s="857">
        <v>4680610.57</v>
      </c>
      <c r="AH84" s="243">
        <v>294900.84999999998</v>
      </c>
      <c r="AI84" s="243">
        <v>0</v>
      </c>
      <c r="AJ84" s="243">
        <v>0</v>
      </c>
      <c r="AK84" s="234">
        <f t="shared" si="62"/>
        <v>294900.84999999998</v>
      </c>
      <c r="AL84" s="231">
        <f t="shared" si="56"/>
        <v>0</v>
      </c>
      <c r="AM84" s="243">
        <v>3345163.58</v>
      </c>
      <c r="AN84" s="234">
        <f t="shared" si="57"/>
        <v>7287.9380827886716</v>
      </c>
      <c r="AO84" s="871">
        <v>0</v>
      </c>
      <c r="AP84" s="259">
        <v>0</v>
      </c>
      <c r="AQ84" s="935" t="s">
        <v>650</v>
      </c>
      <c r="AR84" s="244">
        <v>1.7</v>
      </c>
      <c r="AS84" s="244">
        <v>5.0999999999999996</v>
      </c>
      <c r="AT84" s="244">
        <v>39.200000000000003</v>
      </c>
      <c r="AU84" s="259">
        <v>0</v>
      </c>
      <c r="AV84" s="259">
        <v>0</v>
      </c>
      <c r="AW84" s="732"/>
      <c r="AX84" s="259">
        <v>0</v>
      </c>
      <c r="AY84" s="732"/>
      <c r="AZ84" s="260"/>
      <c r="BA84" s="235">
        <f t="shared" si="63"/>
        <v>1</v>
      </c>
      <c r="BB84" s="260"/>
      <c r="BC84" s="235">
        <f t="shared" si="64"/>
        <v>1</v>
      </c>
      <c r="BD84" s="261"/>
      <c r="BE84" s="235">
        <f t="shared" si="61"/>
        <v>1</v>
      </c>
      <c r="BF84" s="242">
        <v>130800</v>
      </c>
      <c r="BG84" s="242">
        <v>22100</v>
      </c>
      <c r="BH84" s="243">
        <v>340194.84</v>
      </c>
      <c r="BI84" s="243">
        <v>340190</v>
      </c>
      <c r="BJ84" s="234">
        <f t="shared" si="58"/>
        <v>-4.8400000000256114</v>
      </c>
      <c r="BK84" s="243">
        <v>126281.91</v>
      </c>
      <c r="BL84" s="243">
        <v>178974.17</v>
      </c>
      <c r="BM84" s="317">
        <v>24.699000000000002</v>
      </c>
      <c r="BN84" s="878">
        <v>0.2</v>
      </c>
      <c r="BO84" s="317">
        <v>2E-3</v>
      </c>
      <c r="BP84" s="320">
        <v>2700</v>
      </c>
    </row>
    <row r="85" spans="1:69" s="520" customFormat="1">
      <c r="A85" s="241">
        <v>13073071</v>
      </c>
      <c r="B85" s="241">
        <v>5359</v>
      </c>
      <c r="C85" s="241" t="s">
        <v>105</v>
      </c>
      <c r="D85" s="242">
        <v>185</v>
      </c>
      <c r="E85" s="242">
        <v>-629800</v>
      </c>
      <c r="F85" s="242">
        <v>106900</v>
      </c>
      <c r="G85" s="242">
        <v>-629800</v>
      </c>
      <c r="H85" s="229">
        <v>106900</v>
      </c>
      <c r="I85" s="229">
        <f t="shared" si="46"/>
        <v>-736700</v>
      </c>
      <c r="J85" s="231">
        <f t="shared" si="47"/>
        <v>0</v>
      </c>
      <c r="K85" s="229">
        <f t="shared" si="59"/>
        <v>-736700</v>
      </c>
      <c r="L85" s="230">
        <f t="shared" si="48"/>
        <v>0</v>
      </c>
      <c r="M85" s="229">
        <v>805769.4</v>
      </c>
      <c r="N85" s="229">
        <v>805769.4</v>
      </c>
      <c r="O85" s="229">
        <f t="shared" si="49"/>
        <v>69069.400000000023</v>
      </c>
      <c r="P85" s="231">
        <f t="shared" si="50"/>
        <v>1</v>
      </c>
      <c r="Q85" s="232">
        <v>319669.40000000002</v>
      </c>
      <c r="R85" s="857">
        <v>-120000</v>
      </c>
      <c r="S85" s="857">
        <v>-120000</v>
      </c>
      <c r="T85" s="257">
        <v>-120000</v>
      </c>
      <c r="U85" s="231">
        <f t="shared" si="51"/>
        <v>0</v>
      </c>
      <c r="V85" s="259">
        <v>0</v>
      </c>
      <c r="W85" s="242">
        <v>1896162.24</v>
      </c>
      <c r="X85" s="258">
        <v>1896162.24</v>
      </c>
      <c r="Y85" s="232">
        <f t="shared" si="52"/>
        <v>1776162.24</v>
      </c>
      <c r="Z85" s="231">
        <f t="shared" si="53"/>
        <v>1</v>
      </c>
      <c r="AA85" s="233">
        <f t="shared" si="54"/>
        <v>1776162.24</v>
      </c>
      <c r="AB85" s="231">
        <f t="shared" si="55"/>
        <v>1</v>
      </c>
      <c r="AC85" s="232">
        <v>2314162.2400000002</v>
      </c>
      <c r="AD85" s="857">
        <v>2751428.7</v>
      </c>
      <c r="AE85" s="857">
        <v>957886.38</v>
      </c>
      <c r="AF85" s="857">
        <v>0</v>
      </c>
      <c r="AG85" s="857">
        <v>3189428.7</v>
      </c>
      <c r="AH85" s="243">
        <v>22.42</v>
      </c>
      <c r="AI85" s="243">
        <v>0</v>
      </c>
      <c r="AJ85" s="243">
        <v>0</v>
      </c>
      <c r="AK85" s="234">
        <f t="shared" si="62"/>
        <v>22.42</v>
      </c>
      <c r="AL85" s="231">
        <f t="shared" si="56"/>
        <v>1</v>
      </c>
      <c r="AM85" s="243">
        <v>749754.99</v>
      </c>
      <c r="AN85" s="234">
        <f t="shared" si="57"/>
        <v>4052.7296756756755</v>
      </c>
      <c r="AO85" s="871">
        <v>0</v>
      </c>
      <c r="AP85" s="259">
        <v>0</v>
      </c>
      <c r="AQ85" s="935" t="s">
        <v>650</v>
      </c>
      <c r="AR85" s="244">
        <v>1.3</v>
      </c>
      <c r="AS85" s="244">
        <v>14.3</v>
      </c>
      <c r="AT85" s="244">
        <v>43.3</v>
      </c>
      <c r="AU85" s="259">
        <v>0</v>
      </c>
      <c r="AV85" s="259">
        <v>0</v>
      </c>
      <c r="AW85" s="732"/>
      <c r="AX85" s="259">
        <v>0</v>
      </c>
      <c r="AY85" s="732"/>
      <c r="AZ85" s="260"/>
      <c r="BA85" s="235">
        <f t="shared" si="63"/>
        <v>1</v>
      </c>
      <c r="BB85" s="260"/>
      <c r="BC85" s="235">
        <f t="shared" si="64"/>
        <v>1</v>
      </c>
      <c r="BD85" s="261"/>
      <c r="BE85" s="235">
        <f t="shared" si="61"/>
        <v>1</v>
      </c>
      <c r="BF85" s="242">
        <v>42500</v>
      </c>
      <c r="BG85" s="242">
        <v>26400</v>
      </c>
      <c r="BH85" s="243">
        <v>302187.03000000003</v>
      </c>
      <c r="BI85" s="243">
        <v>304325</v>
      </c>
      <c r="BJ85" s="234">
        <f t="shared" si="58"/>
        <v>2137.9699999999721</v>
      </c>
      <c r="BK85" s="243">
        <v>0</v>
      </c>
      <c r="BL85" s="243">
        <v>110607.94</v>
      </c>
      <c r="BM85" s="317">
        <v>24.699000000000002</v>
      </c>
      <c r="BN85" s="878">
        <v>0</v>
      </c>
      <c r="BO85" s="317">
        <v>3.0000000000000001E-3</v>
      </c>
      <c r="BP85" s="320">
        <v>500</v>
      </c>
    </row>
    <row r="86" spans="1:69" s="520" customFormat="1">
      <c r="A86" s="241">
        <v>13073078</v>
      </c>
      <c r="B86" s="241">
        <v>5359</v>
      </c>
      <c r="C86" s="241" t="s">
        <v>106</v>
      </c>
      <c r="D86" s="242">
        <v>2398</v>
      </c>
      <c r="E86" s="242">
        <v>20300</v>
      </c>
      <c r="F86" s="242">
        <v>63100</v>
      </c>
      <c r="G86" s="242">
        <v>20300</v>
      </c>
      <c r="H86" s="229">
        <v>63100</v>
      </c>
      <c r="I86" s="229">
        <f t="shared" si="46"/>
        <v>-42800</v>
      </c>
      <c r="J86" s="231">
        <f t="shared" si="47"/>
        <v>0</v>
      </c>
      <c r="K86" s="229">
        <f t="shared" si="59"/>
        <v>-42800</v>
      </c>
      <c r="L86" s="230">
        <f t="shared" si="48"/>
        <v>0</v>
      </c>
      <c r="M86" s="229">
        <v>-110054</v>
      </c>
      <c r="N86" s="229">
        <v>-110054</v>
      </c>
      <c r="O86" s="229">
        <f t="shared" si="49"/>
        <v>-152854</v>
      </c>
      <c r="P86" s="231">
        <f t="shared" si="50"/>
        <v>0</v>
      </c>
      <c r="Q86" s="232">
        <v>18170</v>
      </c>
      <c r="R86" s="857">
        <v>-63100</v>
      </c>
      <c r="S86" s="857">
        <v>-339100</v>
      </c>
      <c r="T86" s="257">
        <v>-339100</v>
      </c>
      <c r="U86" s="231">
        <f t="shared" si="51"/>
        <v>0</v>
      </c>
      <c r="V86" s="259">
        <v>0</v>
      </c>
      <c r="W86" s="242">
        <v>1590203</v>
      </c>
      <c r="X86" s="258">
        <v>1590203</v>
      </c>
      <c r="Y86" s="232">
        <f t="shared" si="52"/>
        <v>1251103</v>
      </c>
      <c r="Z86" s="231">
        <f t="shared" si="53"/>
        <v>1</v>
      </c>
      <c r="AA86" s="233">
        <f t="shared" si="54"/>
        <v>1251103</v>
      </c>
      <c r="AB86" s="231">
        <f t="shared" si="55"/>
        <v>1</v>
      </c>
      <c r="AC86" s="232">
        <v>296403</v>
      </c>
      <c r="AD86" s="857">
        <v>7933156.9400000004</v>
      </c>
      <c r="AE86" s="857">
        <v>8463359.6999999993</v>
      </c>
      <c r="AF86" s="857">
        <v>0</v>
      </c>
      <c r="AG86" s="857">
        <v>7113755.5099999998</v>
      </c>
      <c r="AH86" s="243">
        <v>1437057.4</v>
      </c>
      <c r="AI86" s="243">
        <v>0</v>
      </c>
      <c r="AJ86" s="243">
        <v>0</v>
      </c>
      <c r="AK86" s="234">
        <f t="shared" si="62"/>
        <v>1437057.4</v>
      </c>
      <c r="AL86" s="231">
        <f t="shared" si="56"/>
        <v>0</v>
      </c>
      <c r="AM86" s="243">
        <v>695428.19</v>
      </c>
      <c r="AN86" s="234">
        <f t="shared" si="57"/>
        <v>290.00341534612176</v>
      </c>
      <c r="AO86" s="871">
        <v>0</v>
      </c>
      <c r="AP86" s="259">
        <v>0</v>
      </c>
      <c r="AQ86" s="935" t="s">
        <v>650</v>
      </c>
      <c r="AR86" s="244">
        <v>1.5</v>
      </c>
      <c r="AS86" s="244">
        <v>9.1</v>
      </c>
      <c r="AT86" s="244">
        <v>51.2</v>
      </c>
      <c r="AU86" s="259">
        <v>0</v>
      </c>
      <c r="AV86" s="259">
        <v>0</v>
      </c>
      <c r="AW86" s="732"/>
      <c r="AX86" s="259">
        <v>1</v>
      </c>
      <c r="AY86" s="732"/>
      <c r="AZ86" s="260"/>
      <c r="BA86" s="235">
        <f t="shared" si="63"/>
        <v>1</v>
      </c>
      <c r="BB86" s="260"/>
      <c r="BC86" s="235">
        <f t="shared" si="64"/>
        <v>1</v>
      </c>
      <c r="BD86" s="261"/>
      <c r="BE86" s="235">
        <f t="shared" si="61"/>
        <v>1</v>
      </c>
      <c r="BF86" s="242">
        <v>642000</v>
      </c>
      <c r="BG86" s="242">
        <v>92500</v>
      </c>
      <c r="BH86" s="243">
        <v>2692076.43</v>
      </c>
      <c r="BI86" s="243">
        <v>2428366</v>
      </c>
      <c r="BJ86" s="234">
        <f t="shared" si="58"/>
        <v>-263710.43000000017</v>
      </c>
      <c r="BK86" s="243">
        <v>372395.51</v>
      </c>
      <c r="BL86" s="243">
        <v>1175752.74</v>
      </c>
      <c r="BM86" s="317">
        <v>24.699000000000002</v>
      </c>
      <c r="BN86" s="878">
        <v>0</v>
      </c>
      <c r="BO86" s="317">
        <v>1E-3</v>
      </c>
      <c r="BP86" s="320">
        <v>400</v>
      </c>
    </row>
    <row r="87" spans="1:69" s="520" customFormat="1">
      <c r="A87" s="241">
        <v>13073101</v>
      </c>
      <c r="B87" s="241">
        <v>5359</v>
      </c>
      <c r="C87" s="241" t="s">
        <v>107</v>
      </c>
      <c r="D87" s="242">
        <v>1061</v>
      </c>
      <c r="E87" s="242">
        <v>135100</v>
      </c>
      <c r="F87" s="242">
        <v>333200</v>
      </c>
      <c r="G87" s="242">
        <v>135100</v>
      </c>
      <c r="H87" s="229">
        <v>332600</v>
      </c>
      <c r="I87" s="229">
        <f t="shared" si="46"/>
        <v>-198100</v>
      </c>
      <c r="J87" s="231">
        <f t="shared" si="47"/>
        <v>0</v>
      </c>
      <c r="K87" s="229">
        <f t="shared" si="59"/>
        <v>-197500</v>
      </c>
      <c r="L87" s="230">
        <f t="shared" si="48"/>
        <v>0</v>
      </c>
      <c r="M87" s="229">
        <v>-275929.45</v>
      </c>
      <c r="N87" s="229">
        <v>-356129.45</v>
      </c>
      <c r="O87" s="229">
        <f t="shared" si="49"/>
        <v>-474029.45</v>
      </c>
      <c r="P87" s="231">
        <f t="shared" si="50"/>
        <v>0</v>
      </c>
      <c r="Q87" s="232">
        <v>-510624.46</v>
      </c>
      <c r="R87" s="857">
        <v>-134000</v>
      </c>
      <c r="S87" s="857">
        <v>-134000</v>
      </c>
      <c r="T87" s="257">
        <v>-134000</v>
      </c>
      <c r="U87" s="231">
        <f t="shared" si="51"/>
        <v>0</v>
      </c>
      <c r="V87" s="259">
        <v>1</v>
      </c>
      <c r="W87" s="242">
        <v>-387084.32</v>
      </c>
      <c r="X87" s="258">
        <v>-387084.32</v>
      </c>
      <c r="Y87" s="232">
        <f t="shared" si="52"/>
        <v>-521084.32</v>
      </c>
      <c r="Z87" s="231">
        <f t="shared" si="53"/>
        <v>0</v>
      </c>
      <c r="AA87" s="233">
        <f t="shared" si="54"/>
        <v>-521084.32</v>
      </c>
      <c r="AB87" s="231">
        <f t="shared" si="55"/>
        <v>0</v>
      </c>
      <c r="AC87" s="232">
        <v>-791584.32</v>
      </c>
      <c r="AD87" s="857">
        <v>182162.16</v>
      </c>
      <c r="AE87" s="857">
        <v>554395.71</v>
      </c>
      <c r="AF87" s="857">
        <v>0</v>
      </c>
      <c r="AG87" s="857">
        <v>-193424.03</v>
      </c>
      <c r="AH87" s="243">
        <v>245813.35</v>
      </c>
      <c r="AI87" s="243">
        <v>0</v>
      </c>
      <c r="AJ87" s="243">
        <v>0</v>
      </c>
      <c r="AK87" s="234">
        <f t="shared" si="62"/>
        <v>245813.35</v>
      </c>
      <c r="AL87" s="231">
        <f t="shared" si="56"/>
        <v>0</v>
      </c>
      <c r="AM87" s="243">
        <v>7022129.0899999999</v>
      </c>
      <c r="AN87" s="234">
        <f t="shared" si="57"/>
        <v>6618.4063053722903</v>
      </c>
      <c r="AO87" s="871">
        <v>1</v>
      </c>
      <c r="AP87" s="259">
        <v>1</v>
      </c>
      <c r="AQ87" s="935" t="s">
        <v>651</v>
      </c>
      <c r="AR87" s="244">
        <v>1.5</v>
      </c>
      <c r="AS87" s="244">
        <v>5.8</v>
      </c>
      <c r="AT87" s="244">
        <v>100</v>
      </c>
      <c r="AU87" s="259">
        <v>0</v>
      </c>
      <c r="AV87" s="259">
        <v>0</v>
      </c>
      <c r="AW87" s="732"/>
      <c r="AX87" s="259">
        <v>1</v>
      </c>
      <c r="AY87" s="732"/>
      <c r="AZ87" s="260"/>
      <c r="BA87" s="235">
        <f t="shared" si="63"/>
        <v>1</v>
      </c>
      <c r="BB87" s="260"/>
      <c r="BC87" s="235">
        <f t="shared" si="64"/>
        <v>1</v>
      </c>
      <c r="BD87" s="261"/>
      <c r="BE87" s="235">
        <f t="shared" si="61"/>
        <v>1</v>
      </c>
      <c r="BF87" s="242">
        <v>262400</v>
      </c>
      <c r="BG87" s="242">
        <v>52500</v>
      </c>
      <c r="BH87" s="243">
        <v>798502.64</v>
      </c>
      <c r="BI87" s="243">
        <v>792025</v>
      </c>
      <c r="BJ87" s="234">
        <f t="shared" si="58"/>
        <v>-6477.640000000014</v>
      </c>
      <c r="BK87" s="243">
        <v>276991.35999999999</v>
      </c>
      <c r="BL87" s="243">
        <v>412637.16</v>
      </c>
      <c r="BM87" s="317">
        <v>24.699000000000002</v>
      </c>
      <c r="BN87" s="878">
        <v>0.1</v>
      </c>
      <c r="BO87" s="317">
        <v>0.47899999999999998</v>
      </c>
      <c r="BP87" s="320">
        <v>2500</v>
      </c>
    </row>
    <row r="88" spans="1:69" s="520" customFormat="1">
      <c r="A88" s="241">
        <v>13073007</v>
      </c>
      <c r="B88" s="241">
        <v>5360</v>
      </c>
      <c r="C88" s="241" t="s">
        <v>108</v>
      </c>
      <c r="D88" s="242">
        <v>1731</v>
      </c>
      <c r="E88" s="242">
        <v>-166840</v>
      </c>
      <c r="F88" s="242">
        <v>237230</v>
      </c>
      <c r="G88" s="242">
        <v>-166840</v>
      </c>
      <c r="H88" s="229">
        <v>237230</v>
      </c>
      <c r="I88" s="229">
        <f t="shared" si="46"/>
        <v>-404070</v>
      </c>
      <c r="J88" s="231">
        <f t="shared" si="47"/>
        <v>0</v>
      </c>
      <c r="K88" s="229">
        <f t="shared" si="59"/>
        <v>-404070</v>
      </c>
      <c r="L88" s="230">
        <f t="shared" ref="L88:L101" si="65">IF(K88&lt;0,0,1)</f>
        <v>0</v>
      </c>
      <c r="M88" s="229">
        <v>535173</v>
      </c>
      <c r="N88" s="229">
        <v>535172.68999999994</v>
      </c>
      <c r="O88" s="229">
        <f t="shared" si="49"/>
        <v>131103</v>
      </c>
      <c r="P88" s="231">
        <f t="shared" ref="P88:P101" si="66">IF(O88&lt;0,0,1)</f>
        <v>1</v>
      </c>
      <c r="Q88" s="232">
        <v>60983</v>
      </c>
      <c r="R88" s="857">
        <v>-127390</v>
      </c>
      <c r="S88" s="857">
        <v>-127390</v>
      </c>
      <c r="T88" s="257">
        <v>-127390</v>
      </c>
      <c r="U88" s="231">
        <f t="shared" si="51"/>
        <v>0</v>
      </c>
      <c r="V88" s="231">
        <f t="shared" ref="V88:V101" si="67">IF(T88&lt;0,0,1)</f>
        <v>0</v>
      </c>
      <c r="W88" s="232">
        <v>2009204</v>
      </c>
      <c r="X88" s="258">
        <v>1587840</v>
      </c>
      <c r="Y88" s="232">
        <f t="shared" si="52"/>
        <v>1881814</v>
      </c>
      <c r="Z88" s="231">
        <f t="shared" si="53"/>
        <v>1</v>
      </c>
      <c r="AA88" s="233">
        <f t="shared" ref="AA88:AA101" si="68">SUM(T88+X88)</f>
        <v>1460450</v>
      </c>
      <c r="AB88" s="231">
        <f t="shared" ref="AB88:AB112" si="69">IF(AA88&lt;0,0,1)</f>
        <v>1</v>
      </c>
      <c r="AC88" s="232">
        <v>2422914</v>
      </c>
      <c r="AD88" s="857">
        <v>3227779</v>
      </c>
      <c r="AE88" s="857">
        <v>2367185</v>
      </c>
      <c r="AF88" s="857">
        <v>0</v>
      </c>
      <c r="AG88" s="857">
        <v>3768879</v>
      </c>
      <c r="AH88" s="243">
        <v>1489485.04</v>
      </c>
      <c r="AI88" s="243">
        <v>0</v>
      </c>
      <c r="AJ88" s="243">
        <v>0</v>
      </c>
      <c r="AK88" s="234">
        <f t="shared" si="62"/>
        <v>1489485.04</v>
      </c>
      <c r="AL88" s="231">
        <f t="shared" si="56"/>
        <v>0</v>
      </c>
      <c r="AM88" s="243">
        <v>208875</v>
      </c>
      <c r="AN88" s="234">
        <f t="shared" si="57"/>
        <v>120.66724436741768</v>
      </c>
      <c r="AO88" s="871">
        <v>0</v>
      </c>
      <c r="AP88" s="259">
        <v>0</v>
      </c>
      <c r="AQ88" s="935" t="s">
        <v>650</v>
      </c>
      <c r="AR88" s="244">
        <v>0.5</v>
      </c>
      <c r="AS88" s="887">
        <v>9.8000000000000007</v>
      </c>
      <c r="AT88" s="244">
        <v>31.1</v>
      </c>
      <c r="AU88" s="259">
        <v>0</v>
      </c>
      <c r="AV88" s="259">
        <v>0</v>
      </c>
      <c r="AW88" s="732"/>
      <c r="AX88" s="259">
        <v>1</v>
      </c>
      <c r="AY88" s="732"/>
      <c r="AZ88" s="260"/>
      <c r="BA88" s="235">
        <f t="shared" si="63"/>
        <v>1</v>
      </c>
      <c r="BB88" s="260"/>
      <c r="BC88" s="235">
        <f t="shared" si="64"/>
        <v>1</v>
      </c>
      <c r="BD88" s="261"/>
      <c r="BE88" s="235">
        <f t="shared" si="61"/>
        <v>1</v>
      </c>
      <c r="BF88" s="242">
        <v>400470</v>
      </c>
      <c r="BG88" s="242">
        <v>148940</v>
      </c>
      <c r="BH88" s="243">
        <v>991938.26</v>
      </c>
      <c r="BI88" s="243">
        <v>1040800</v>
      </c>
      <c r="BJ88" s="234">
        <f t="shared" si="58"/>
        <v>48861.739999999991</v>
      </c>
      <c r="BK88" s="243">
        <v>801280.42</v>
      </c>
      <c r="BL88" s="243">
        <v>688008.19</v>
      </c>
      <c r="BM88" s="317">
        <v>22.64</v>
      </c>
      <c r="BN88" s="878">
        <v>6.2</v>
      </c>
      <c r="BO88" s="521">
        <v>8.6999999999999993</v>
      </c>
      <c r="BP88" s="320">
        <v>233810</v>
      </c>
    </row>
    <row r="89" spans="1:69" s="815" customFormat="1">
      <c r="A89" s="808">
        <v>13073015</v>
      </c>
      <c r="B89" s="808">
        <v>5360</v>
      </c>
      <c r="C89" s="808" t="s">
        <v>109</v>
      </c>
      <c r="D89" s="242">
        <v>1036</v>
      </c>
      <c r="E89" s="242">
        <v>84880</v>
      </c>
      <c r="F89" s="242">
        <v>94260</v>
      </c>
      <c r="G89" s="242" t="s">
        <v>202</v>
      </c>
      <c r="H89" s="229">
        <v>94260</v>
      </c>
      <c r="I89" s="229">
        <f t="shared" si="46"/>
        <v>-9380</v>
      </c>
      <c r="J89" s="231">
        <f t="shared" si="47"/>
        <v>0</v>
      </c>
      <c r="K89" s="229" t="e">
        <f t="shared" si="59"/>
        <v>#VALUE!</v>
      </c>
      <c r="L89" s="230" t="e">
        <f t="shared" si="65"/>
        <v>#VALUE!</v>
      </c>
      <c r="M89" s="229">
        <v>-445979.91</v>
      </c>
      <c r="N89" s="229">
        <v>-445979.91</v>
      </c>
      <c r="O89" s="229">
        <f t="shared" si="49"/>
        <v>-455359.91</v>
      </c>
      <c r="P89" s="231">
        <f t="shared" si="66"/>
        <v>0</v>
      </c>
      <c r="Q89" s="232">
        <v>-256259.91</v>
      </c>
      <c r="R89" s="857">
        <v>1500</v>
      </c>
      <c r="S89" s="857">
        <v>1500</v>
      </c>
      <c r="T89" s="257" t="s">
        <v>202</v>
      </c>
      <c r="U89" s="231">
        <f t="shared" si="51"/>
        <v>1</v>
      </c>
      <c r="V89" s="231">
        <f t="shared" si="67"/>
        <v>1</v>
      </c>
      <c r="W89" s="232">
        <v>438264.25</v>
      </c>
      <c r="X89" s="258">
        <v>253089.93</v>
      </c>
      <c r="Y89" s="232">
        <f t="shared" si="52"/>
        <v>439764.25</v>
      </c>
      <c r="Z89" s="231">
        <f t="shared" si="53"/>
        <v>1</v>
      </c>
      <c r="AA89" s="233" t="e">
        <f t="shared" si="68"/>
        <v>#VALUE!</v>
      </c>
      <c r="AB89" s="231" t="e">
        <f t="shared" si="69"/>
        <v>#VALUE!</v>
      </c>
      <c r="AC89" s="232">
        <v>636644.25</v>
      </c>
      <c r="AD89" s="857">
        <v>1801757</v>
      </c>
      <c r="AE89" s="857">
        <v>224188.96</v>
      </c>
      <c r="AF89" s="857">
        <v>0</v>
      </c>
      <c r="AG89" s="857">
        <v>1998637</v>
      </c>
      <c r="AH89" s="243" t="s">
        <v>202</v>
      </c>
      <c r="AI89" s="243">
        <v>484399.66</v>
      </c>
      <c r="AJ89" s="243" t="s">
        <v>202</v>
      </c>
      <c r="AK89" s="234"/>
      <c r="AL89" s="231">
        <f t="shared" si="56"/>
        <v>0</v>
      </c>
      <c r="AM89" s="243">
        <v>1263813.08</v>
      </c>
      <c r="AN89" s="234">
        <f t="shared" si="57"/>
        <v>1219.8967953667955</v>
      </c>
      <c r="AO89" s="871">
        <v>1</v>
      </c>
      <c r="AP89" s="259">
        <v>1</v>
      </c>
      <c r="AQ89" s="935" t="s">
        <v>652</v>
      </c>
      <c r="AR89" s="244">
        <v>1.7</v>
      </c>
      <c r="AS89" s="244">
        <v>7.5</v>
      </c>
      <c r="AT89" s="244">
        <v>24.7</v>
      </c>
      <c r="AU89" s="259">
        <v>0</v>
      </c>
      <c r="AV89" s="259">
        <v>0</v>
      </c>
      <c r="AW89" s="732"/>
      <c r="AX89" s="259">
        <v>0</v>
      </c>
      <c r="AY89" s="732"/>
      <c r="AZ89" s="260"/>
      <c r="BA89" s="235">
        <f t="shared" si="63"/>
        <v>1</v>
      </c>
      <c r="BB89" s="260"/>
      <c r="BC89" s="235">
        <f t="shared" si="64"/>
        <v>1</v>
      </c>
      <c r="BD89" s="261"/>
      <c r="BE89" s="235">
        <f t="shared" si="61"/>
        <v>1</v>
      </c>
      <c r="BF89" s="242">
        <v>261280</v>
      </c>
      <c r="BG89" s="242">
        <v>66900</v>
      </c>
      <c r="BH89" s="243">
        <v>694699.08</v>
      </c>
      <c r="BI89" s="243">
        <v>712586</v>
      </c>
      <c r="BJ89" s="234">
        <f t="shared" si="58"/>
        <v>17886.920000000042</v>
      </c>
      <c r="BK89" s="243">
        <v>370815.97</v>
      </c>
      <c r="BL89" s="243">
        <v>408808.52</v>
      </c>
      <c r="BM89" s="317">
        <v>22.64</v>
      </c>
      <c r="BN89" s="878">
        <v>0</v>
      </c>
      <c r="BO89" s="522" t="s">
        <v>202</v>
      </c>
      <c r="BP89" s="522" t="s">
        <v>202</v>
      </c>
      <c r="BQ89" s="520"/>
    </row>
    <row r="90" spans="1:69">
      <c r="A90" s="241">
        <v>13073016</v>
      </c>
      <c r="B90" s="241">
        <v>5360</v>
      </c>
      <c r="C90" s="241" t="s">
        <v>110</v>
      </c>
      <c r="D90" s="242">
        <v>477</v>
      </c>
      <c r="E90" s="242">
        <v>-150080</v>
      </c>
      <c r="F90" s="242">
        <v>6030</v>
      </c>
      <c r="G90" s="242">
        <v>-150080</v>
      </c>
      <c r="H90" s="229">
        <v>6030</v>
      </c>
      <c r="I90" s="229">
        <f t="shared" si="46"/>
        <v>-156110</v>
      </c>
      <c r="J90" s="231">
        <f t="shared" si="47"/>
        <v>0</v>
      </c>
      <c r="K90" s="229">
        <f t="shared" si="59"/>
        <v>-156110</v>
      </c>
      <c r="L90" s="230">
        <f t="shared" si="65"/>
        <v>0</v>
      </c>
      <c r="M90" s="229">
        <v>-126750.87</v>
      </c>
      <c r="N90" s="229">
        <v>16115.36</v>
      </c>
      <c r="O90" s="229">
        <f t="shared" si="49"/>
        <v>-282860.87</v>
      </c>
      <c r="P90" s="231">
        <f t="shared" si="66"/>
        <v>0</v>
      </c>
      <c r="Q90" s="232">
        <v>-470190.87</v>
      </c>
      <c r="R90" s="857">
        <v>-205340</v>
      </c>
      <c r="S90" s="857">
        <v>-171140</v>
      </c>
      <c r="T90" s="257">
        <v>-171140</v>
      </c>
      <c r="U90" s="231">
        <f t="shared" si="51"/>
        <v>0</v>
      </c>
      <c r="V90" s="231">
        <f t="shared" si="67"/>
        <v>0</v>
      </c>
      <c r="W90" s="232">
        <v>-783205</v>
      </c>
      <c r="X90" s="258">
        <v>-683465.73</v>
      </c>
      <c r="Y90" s="232">
        <f t="shared" si="52"/>
        <v>-954345</v>
      </c>
      <c r="Z90" s="231">
        <f t="shared" si="53"/>
        <v>0</v>
      </c>
      <c r="AA90" s="233">
        <f t="shared" si="68"/>
        <v>-854605.73</v>
      </c>
      <c r="AB90" s="231">
        <f t="shared" si="69"/>
        <v>0</v>
      </c>
      <c r="AC90" s="232">
        <v>-1161565</v>
      </c>
      <c r="AD90" s="857">
        <v>1761324.25</v>
      </c>
      <c r="AE90" s="857">
        <v>2155033.71</v>
      </c>
      <c r="AF90" s="857">
        <v>0</v>
      </c>
      <c r="AG90" s="857">
        <v>1110600</v>
      </c>
      <c r="AH90" s="243">
        <v>32820.47</v>
      </c>
      <c r="AI90" s="243">
        <v>0</v>
      </c>
      <c r="AJ90" s="243">
        <v>0</v>
      </c>
      <c r="AK90" s="234">
        <f t="shared" si="62"/>
        <v>32820.47</v>
      </c>
      <c r="AL90" s="231">
        <f t="shared" si="56"/>
        <v>0</v>
      </c>
      <c r="AM90" s="243">
        <v>27837.98</v>
      </c>
      <c r="AN90" s="234">
        <f t="shared" si="57"/>
        <v>58.360545073375263</v>
      </c>
      <c r="AO90" s="871">
        <v>1</v>
      </c>
      <c r="AP90" s="259">
        <v>1</v>
      </c>
      <c r="AQ90" s="935" t="s">
        <v>651</v>
      </c>
      <c r="AR90" s="244">
        <v>1.4</v>
      </c>
      <c r="AS90" s="244">
        <v>9.6999999999999993</v>
      </c>
      <c r="AT90" s="244">
        <v>26.9</v>
      </c>
      <c r="AU90" s="259">
        <v>0</v>
      </c>
      <c r="AV90" s="259">
        <v>0</v>
      </c>
      <c r="AW90" s="732"/>
      <c r="AX90" s="259">
        <v>0</v>
      </c>
      <c r="AY90" s="732"/>
      <c r="AZ90" s="260"/>
      <c r="BA90" s="235">
        <f t="shared" si="63"/>
        <v>1</v>
      </c>
      <c r="BB90" s="260"/>
      <c r="BC90" s="235">
        <f t="shared" si="64"/>
        <v>1</v>
      </c>
      <c r="BD90" s="261"/>
      <c r="BE90" s="235">
        <f t="shared" si="61"/>
        <v>1</v>
      </c>
      <c r="BF90" s="242">
        <v>105540</v>
      </c>
      <c r="BG90" s="242">
        <v>7160</v>
      </c>
      <c r="BH90" s="243">
        <v>233696.52</v>
      </c>
      <c r="BI90" s="243">
        <v>238307</v>
      </c>
      <c r="BJ90" s="234">
        <f t="shared" si="58"/>
        <v>4610.4800000000105</v>
      </c>
      <c r="BK90" s="262">
        <v>248651.64</v>
      </c>
      <c r="BL90" s="262">
        <v>185063.59</v>
      </c>
      <c r="BM90" s="263">
        <v>22.64</v>
      </c>
      <c r="BN90" s="874">
        <v>2.1</v>
      </c>
      <c r="BO90" s="264">
        <v>11.7</v>
      </c>
      <c r="BP90" s="256">
        <v>100930</v>
      </c>
      <c r="BQ90" s="349"/>
    </row>
    <row r="91" spans="1:69">
      <c r="A91" s="808">
        <v>13073020</v>
      </c>
      <c r="B91" s="808">
        <v>5360</v>
      </c>
      <c r="C91" s="808" t="s">
        <v>111</v>
      </c>
      <c r="D91" s="242">
        <v>219</v>
      </c>
      <c r="E91" s="242">
        <v>-64910</v>
      </c>
      <c r="F91" s="242">
        <v>2300</v>
      </c>
      <c r="G91" s="242" t="s">
        <v>202</v>
      </c>
      <c r="H91" s="229">
        <v>2300</v>
      </c>
      <c r="I91" s="229">
        <f t="shared" si="46"/>
        <v>-67210</v>
      </c>
      <c r="J91" s="231">
        <f t="shared" si="47"/>
        <v>0</v>
      </c>
      <c r="K91" s="229" t="e">
        <f t="shared" si="59"/>
        <v>#VALUE!</v>
      </c>
      <c r="L91" s="230" t="e">
        <f t="shared" si="65"/>
        <v>#VALUE!</v>
      </c>
      <c r="M91" s="229">
        <v>78637.740000000005</v>
      </c>
      <c r="N91" s="229">
        <v>80055.87</v>
      </c>
      <c r="O91" s="229">
        <f t="shared" si="49"/>
        <v>11427.740000000005</v>
      </c>
      <c r="P91" s="231">
        <f t="shared" si="66"/>
        <v>1</v>
      </c>
      <c r="Q91" s="232">
        <v>-109542.26</v>
      </c>
      <c r="R91" s="857">
        <v>-74750</v>
      </c>
      <c r="S91" s="857">
        <v>-74750</v>
      </c>
      <c r="T91" s="257" t="s">
        <v>202</v>
      </c>
      <c r="U91" s="231">
        <f t="shared" si="51"/>
        <v>0</v>
      </c>
      <c r="V91" s="231">
        <f t="shared" si="67"/>
        <v>1</v>
      </c>
      <c r="W91" s="232">
        <v>-142442.39000000001</v>
      </c>
      <c r="X91" s="258">
        <v>-218120.12</v>
      </c>
      <c r="Y91" s="232">
        <f t="shared" si="52"/>
        <v>-217192.39</v>
      </c>
      <c r="Z91" s="231">
        <f t="shared" si="53"/>
        <v>0</v>
      </c>
      <c r="AA91" s="233" t="e">
        <f t="shared" si="68"/>
        <v>#VALUE!</v>
      </c>
      <c r="AB91" s="231" t="e">
        <f t="shared" si="69"/>
        <v>#VALUE!</v>
      </c>
      <c r="AC91" s="232">
        <v>-358482.39</v>
      </c>
      <c r="AD91" s="857">
        <v>225388</v>
      </c>
      <c r="AE91" s="857">
        <v>30636.15</v>
      </c>
      <c r="AF91" s="857">
        <v>0</v>
      </c>
      <c r="AG91" s="857">
        <v>84278</v>
      </c>
      <c r="AH91" s="243" t="s">
        <v>202</v>
      </c>
      <c r="AI91" s="243">
        <v>0</v>
      </c>
      <c r="AJ91" s="243" t="s">
        <v>202</v>
      </c>
      <c r="AK91" s="234"/>
      <c r="AL91" s="231">
        <f t="shared" si="56"/>
        <v>0</v>
      </c>
      <c r="AM91" s="243">
        <v>47736.9</v>
      </c>
      <c r="AN91" s="234">
        <f t="shared" si="57"/>
        <v>217.97671232876712</v>
      </c>
      <c r="AO91" s="871">
        <v>1</v>
      </c>
      <c r="AP91" s="259">
        <v>1</v>
      </c>
      <c r="AQ91" s="935" t="s">
        <v>651</v>
      </c>
      <c r="AR91" s="244">
        <v>2.9</v>
      </c>
      <c r="AS91" s="244">
        <v>4.8</v>
      </c>
      <c r="AT91" s="244">
        <v>58.3</v>
      </c>
      <c r="AU91" s="259">
        <v>0</v>
      </c>
      <c r="AV91" s="259">
        <v>0</v>
      </c>
      <c r="AW91" s="732"/>
      <c r="AX91" s="259">
        <v>1</v>
      </c>
      <c r="AY91" s="732"/>
      <c r="AZ91" s="260"/>
      <c r="BA91" s="235">
        <f t="shared" si="63"/>
        <v>1</v>
      </c>
      <c r="BB91" s="260"/>
      <c r="BC91" s="235">
        <f t="shared" si="64"/>
        <v>1</v>
      </c>
      <c r="BD91" s="261"/>
      <c r="BE91" s="235">
        <f t="shared" si="61"/>
        <v>1</v>
      </c>
      <c r="BF91" s="242">
        <v>57830</v>
      </c>
      <c r="BG91" s="242">
        <v>1800</v>
      </c>
      <c r="BH91" s="243">
        <v>125062.48</v>
      </c>
      <c r="BI91" s="243">
        <v>121317</v>
      </c>
      <c r="BJ91" s="234">
        <f t="shared" si="58"/>
        <v>-3745.4799999999959</v>
      </c>
      <c r="BK91" s="262">
        <v>98804.78</v>
      </c>
      <c r="BL91" s="262">
        <v>85891.65</v>
      </c>
      <c r="BM91" s="263">
        <v>22.64</v>
      </c>
      <c r="BN91" s="874">
        <v>2.2999999999999998</v>
      </c>
      <c r="BO91" s="326" t="s">
        <v>202</v>
      </c>
      <c r="BP91" s="326" t="s">
        <v>202</v>
      </c>
      <c r="BQ91" s="349"/>
    </row>
    <row r="92" spans="1:69">
      <c r="A92" s="241">
        <v>13073022</v>
      </c>
      <c r="B92" s="241">
        <v>5360</v>
      </c>
      <c r="C92" s="241" t="s">
        <v>112</v>
      </c>
      <c r="D92" s="242">
        <v>741</v>
      </c>
      <c r="E92" s="865">
        <v>-23900</v>
      </c>
      <c r="F92" s="242">
        <v>8770</v>
      </c>
      <c r="G92" s="242">
        <v>11140</v>
      </c>
      <c r="H92" s="229">
        <v>8770</v>
      </c>
      <c r="I92" s="888">
        <f t="shared" si="46"/>
        <v>-32670</v>
      </c>
      <c r="J92" s="231">
        <f t="shared" si="47"/>
        <v>0</v>
      </c>
      <c r="K92" s="229">
        <f t="shared" si="59"/>
        <v>2370</v>
      </c>
      <c r="L92" s="230">
        <f t="shared" si="65"/>
        <v>1</v>
      </c>
      <c r="M92" s="229">
        <v>156410.39000000001</v>
      </c>
      <c r="N92" s="229">
        <v>129618.8</v>
      </c>
      <c r="O92" s="888">
        <f t="shared" si="49"/>
        <v>123740.39000000001</v>
      </c>
      <c r="P92" s="231">
        <f t="shared" si="66"/>
        <v>1</v>
      </c>
      <c r="Q92" s="232">
        <v>180260.39</v>
      </c>
      <c r="R92" s="858">
        <v>-11630</v>
      </c>
      <c r="S92" s="857">
        <v>10520</v>
      </c>
      <c r="T92" s="257">
        <v>10520</v>
      </c>
      <c r="U92" s="231">
        <f t="shared" si="51"/>
        <v>1</v>
      </c>
      <c r="V92" s="231">
        <f t="shared" si="67"/>
        <v>1</v>
      </c>
      <c r="W92" s="232">
        <v>117086.12</v>
      </c>
      <c r="X92" s="258">
        <v>113791.93</v>
      </c>
      <c r="Y92" s="232">
        <f t="shared" si="52"/>
        <v>127606.12</v>
      </c>
      <c r="Z92" s="231">
        <f t="shared" si="53"/>
        <v>1</v>
      </c>
      <c r="AA92" s="233">
        <f t="shared" si="68"/>
        <v>124311.93</v>
      </c>
      <c r="AB92" s="231">
        <f t="shared" si="69"/>
        <v>1</v>
      </c>
      <c r="AC92" s="232">
        <v>231436.12</v>
      </c>
      <c r="AD92" s="857">
        <v>1752358.75</v>
      </c>
      <c r="AE92" s="857">
        <v>1743130.88</v>
      </c>
      <c r="AF92" s="857">
        <v>61761.82</v>
      </c>
      <c r="AG92" s="857">
        <v>1783107</v>
      </c>
      <c r="AH92" s="243">
        <v>292155.44</v>
      </c>
      <c r="AI92" s="243">
        <v>0</v>
      </c>
      <c r="AJ92" s="243">
        <v>0</v>
      </c>
      <c r="AK92" s="234">
        <f t="shared" si="62"/>
        <v>292155.44</v>
      </c>
      <c r="AL92" s="231">
        <f t="shared" si="56"/>
        <v>0</v>
      </c>
      <c r="AM92" s="243">
        <v>60200.72</v>
      </c>
      <c r="AN92" s="234">
        <f t="shared" si="57"/>
        <v>81.242537112010794</v>
      </c>
      <c r="AO92" s="871">
        <v>0</v>
      </c>
      <c r="AP92" s="259">
        <v>0</v>
      </c>
      <c r="AQ92" s="935" t="s">
        <v>650</v>
      </c>
      <c r="AR92" s="244">
        <v>0.3</v>
      </c>
      <c r="AS92" s="244">
        <v>3.7</v>
      </c>
      <c r="AT92" s="244">
        <v>47.8</v>
      </c>
      <c r="AU92" s="259">
        <v>0</v>
      </c>
      <c r="AV92" s="259">
        <v>0</v>
      </c>
      <c r="AW92" s="732"/>
      <c r="AX92" s="259">
        <v>1</v>
      </c>
      <c r="AY92" s="732"/>
      <c r="AZ92" s="260"/>
      <c r="BA92" s="235">
        <f t="shared" si="63"/>
        <v>1</v>
      </c>
      <c r="BB92" s="260"/>
      <c r="BC92" s="235">
        <f t="shared" si="64"/>
        <v>1</v>
      </c>
      <c r="BD92" s="261"/>
      <c r="BE92" s="235">
        <f t="shared" si="61"/>
        <v>1</v>
      </c>
      <c r="BF92" s="242">
        <v>169060</v>
      </c>
      <c r="BG92" s="242">
        <v>16900</v>
      </c>
      <c r="BH92" s="243">
        <v>379933.74</v>
      </c>
      <c r="BI92" s="243">
        <v>403498</v>
      </c>
      <c r="BJ92" s="234">
        <f t="shared" si="58"/>
        <v>23564.260000000009</v>
      </c>
      <c r="BK92" s="262">
        <v>408488.94</v>
      </c>
      <c r="BL92" s="262">
        <v>302495.87</v>
      </c>
      <c r="BM92" s="263">
        <v>22.64</v>
      </c>
      <c r="BN92" s="880">
        <v>4.5999999999999996</v>
      </c>
      <c r="BO92" s="264">
        <v>13.37</v>
      </c>
      <c r="BP92" s="256">
        <v>169530</v>
      </c>
      <c r="BQ92" s="349"/>
    </row>
    <row r="93" spans="1:69">
      <c r="A93" s="241">
        <v>13073032</v>
      </c>
      <c r="B93" s="241">
        <v>5360</v>
      </c>
      <c r="C93" s="241" t="s">
        <v>113</v>
      </c>
      <c r="D93" s="242">
        <v>533</v>
      </c>
      <c r="E93" s="242">
        <v>-76960</v>
      </c>
      <c r="F93" s="242">
        <v>0</v>
      </c>
      <c r="G93" s="242">
        <v>-76960</v>
      </c>
      <c r="H93" s="229">
        <v>0</v>
      </c>
      <c r="I93" s="229">
        <f t="shared" si="46"/>
        <v>-76960</v>
      </c>
      <c r="J93" s="231">
        <f t="shared" si="47"/>
        <v>0</v>
      </c>
      <c r="K93" s="229">
        <f t="shared" si="59"/>
        <v>-76960</v>
      </c>
      <c r="L93" s="230">
        <f t="shared" si="65"/>
        <v>0</v>
      </c>
      <c r="M93" s="229">
        <v>100683.64</v>
      </c>
      <c r="N93" s="229">
        <v>143357.92000000001</v>
      </c>
      <c r="O93" s="229">
        <f t="shared" si="49"/>
        <v>23723.64</v>
      </c>
      <c r="P93" s="231">
        <f t="shared" si="66"/>
        <v>1</v>
      </c>
      <c r="Q93" s="232">
        <v>6054.37</v>
      </c>
      <c r="R93" s="857">
        <v>-115590</v>
      </c>
      <c r="S93" s="857">
        <v>-115590</v>
      </c>
      <c r="T93" s="257">
        <v>-115590</v>
      </c>
      <c r="U93" s="231">
        <f t="shared" si="51"/>
        <v>0</v>
      </c>
      <c r="V93" s="231">
        <f t="shared" si="67"/>
        <v>0</v>
      </c>
      <c r="W93" s="232">
        <v>-736134</v>
      </c>
      <c r="X93" s="258">
        <v>-523518.57</v>
      </c>
      <c r="Y93" s="232">
        <f t="shared" si="52"/>
        <v>-851724</v>
      </c>
      <c r="Z93" s="231">
        <f t="shared" si="53"/>
        <v>0</v>
      </c>
      <c r="AA93" s="233">
        <f t="shared" si="68"/>
        <v>-639108.57000000007</v>
      </c>
      <c r="AB93" s="231">
        <f t="shared" si="69"/>
        <v>0</v>
      </c>
      <c r="AC93" s="232">
        <v>-819435.19</v>
      </c>
      <c r="AD93" s="857">
        <v>1956322</v>
      </c>
      <c r="AE93" s="868" t="s">
        <v>24</v>
      </c>
      <c r="AF93" s="857">
        <v>82740.12</v>
      </c>
      <c r="AG93" s="857">
        <v>1784692</v>
      </c>
      <c r="AH93" s="243">
        <v>76822.38</v>
      </c>
      <c r="AI93" s="243">
        <v>0</v>
      </c>
      <c r="AJ93" s="243">
        <v>0</v>
      </c>
      <c r="AK93" s="234">
        <f t="shared" si="62"/>
        <v>76822.38</v>
      </c>
      <c r="AL93" s="231">
        <f t="shared" si="56"/>
        <v>0</v>
      </c>
      <c r="AM93" s="243">
        <v>0</v>
      </c>
      <c r="AN93" s="234">
        <f t="shared" si="57"/>
        <v>0</v>
      </c>
      <c r="AO93" s="871">
        <v>1</v>
      </c>
      <c r="AP93" s="259">
        <v>1</v>
      </c>
      <c r="AQ93" s="935" t="s">
        <v>651</v>
      </c>
      <c r="AR93" s="244"/>
      <c r="AS93" s="244"/>
      <c r="AT93" s="244">
        <v>60.1</v>
      </c>
      <c r="AU93" s="259">
        <v>0</v>
      </c>
      <c r="AV93" s="259">
        <v>0</v>
      </c>
      <c r="AW93" s="732"/>
      <c r="AX93" s="259">
        <v>0</v>
      </c>
      <c r="AY93" s="732"/>
      <c r="AZ93" s="260"/>
      <c r="BA93" s="235">
        <f t="shared" si="63"/>
        <v>1</v>
      </c>
      <c r="BB93" s="260"/>
      <c r="BC93" s="235">
        <f t="shared" si="64"/>
        <v>1</v>
      </c>
      <c r="BD93" s="261"/>
      <c r="BE93" s="235">
        <f t="shared" si="61"/>
        <v>1</v>
      </c>
      <c r="BF93" s="242">
        <v>119080</v>
      </c>
      <c r="BG93" s="242">
        <v>19900</v>
      </c>
      <c r="BH93" s="243">
        <v>289143.39</v>
      </c>
      <c r="BI93" s="243">
        <v>288247</v>
      </c>
      <c r="BJ93" s="234">
        <f t="shared" si="58"/>
        <v>-896.39000000001397</v>
      </c>
      <c r="BK93" s="262">
        <v>257485.68</v>
      </c>
      <c r="BL93" s="262">
        <v>209726.39</v>
      </c>
      <c r="BM93" s="263">
        <v>22.64</v>
      </c>
      <c r="BN93" s="874">
        <v>2.2999999999999998</v>
      </c>
      <c r="BO93" s="264">
        <v>13.38</v>
      </c>
      <c r="BP93" s="256">
        <v>131930</v>
      </c>
      <c r="BQ93" s="349"/>
    </row>
    <row r="94" spans="1:69">
      <c r="A94" s="241">
        <v>13073033</v>
      </c>
      <c r="B94" s="241">
        <v>5360</v>
      </c>
      <c r="C94" s="241" t="s">
        <v>114</v>
      </c>
      <c r="D94" s="242">
        <v>554</v>
      </c>
      <c r="E94" s="242">
        <v>-4440</v>
      </c>
      <c r="F94" s="242">
        <v>0</v>
      </c>
      <c r="G94" s="242">
        <v>-4440</v>
      </c>
      <c r="H94" s="229">
        <v>0</v>
      </c>
      <c r="I94" s="229">
        <f t="shared" si="46"/>
        <v>-4440</v>
      </c>
      <c r="J94" s="231">
        <f t="shared" si="47"/>
        <v>0</v>
      </c>
      <c r="K94" s="229">
        <f t="shared" si="59"/>
        <v>-4440</v>
      </c>
      <c r="L94" s="230">
        <f t="shared" si="65"/>
        <v>0</v>
      </c>
      <c r="M94" s="229">
        <v>92426.37</v>
      </c>
      <c r="N94" s="229">
        <v>-13192.31</v>
      </c>
      <c r="O94" s="229">
        <f t="shared" si="49"/>
        <v>87986.37</v>
      </c>
      <c r="P94" s="231">
        <f t="shared" si="66"/>
        <v>1</v>
      </c>
      <c r="Q94" s="232">
        <v>79385.69</v>
      </c>
      <c r="R94" s="857">
        <v>-23780</v>
      </c>
      <c r="S94" s="857">
        <v>-23780</v>
      </c>
      <c r="T94" s="257">
        <v>-23780</v>
      </c>
      <c r="U94" s="231">
        <f t="shared" si="51"/>
        <v>0</v>
      </c>
      <c r="V94" s="231">
        <f t="shared" si="67"/>
        <v>0</v>
      </c>
      <c r="W94" s="232">
        <v>-62034.57</v>
      </c>
      <c r="X94" s="258">
        <v>-75497.710000000006</v>
      </c>
      <c r="Y94" s="232">
        <f t="shared" si="52"/>
        <v>-85814.57</v>
      </c>
      <c r="Z94" s="231">
        <f t="shared" si="53"/>
        <v>0</v>
      </c>
      <c r="AA94" s="233">
        <f t="shared" si="68"/>
        <v>-99277.71</v>
      </c>
      <c r="AB94" s="231">
        <f t="shared" si="69"/>
        <v>0</v>
      </c>
      <c r="AC94" s="232">
        <v>35.43</v>
      </c>
      <c r="AD94" s="857">
        <v>1219244.8999999999</v>
      </c>
      <c r="AE94" s="868" t="s">
        <v>24</v>
      </c>
      <c r="AF94" s="857">
        <v>0</v>
      </c>
      <c r="AG94" s="857">
        <v>1305094.8999999999</v>
      </c>
      <c r="AH94" s="243">
        <v>235599.33</v>
      </c>
      <c r="AI94" s="243">
        <v>0</v>
      </c>
      <c r="AJ94" s="243">
        <v>0</v>
      </c>
      <c r="AK94" s="234">
        <f t="shared" si="62"/>
        <v>235599.33</v>
      </c>
      <c r="AL94" s="231">
        <f t="shared" si="56"/>
        <v>0</v>
      </c>
      <c r="AM94" s="243">
        <v>0</v>
      </c>
      <c r="AN94" s="234">
        <f t="shared" si="57"/>
        <v>0</v>
      </c>
      <c r="AO94" s="871">
        <v>1</v>
      </c>
      <c r="AP94" s="259">
        <v>1</v>
      </c>
      <c r="AQ94" s="935" t="s">
        <v>652</v>
      </c>
      <c r="AR94" s="244"/>
      <c r="AS94" s="244"/>
      <c r="AT94" s="244">
        <v>55.6</v>
      </c>
      <c r="AU94" s="259">
        <v>0</v>
      </c>
      <c r="AV94" s="259">
        <v>0</v>
      </c>
      <c r="AW94" s="732"/>
      <c r="AX94" s="259">
        <v>0</v>
      </c>
      <c r="AY94" s="732"/>
      <c r="AZ94" s="260"/>
      <c r="BA94" s="235">
        <f t="shared" si="63"/>
        <v>1</v>
      </c>
      <c r="BB94" s="260"/>
      <c r="BC94" s="235">
        <f t="shared" si="64"/>
        <v>1</v>
      </c>
      <c r="BD94" s="261"/>
      <c r="BE94" s="235">
        <f t="shared" si="61"/>
        <v>1</v>
      </c>
      <c r="BF94" s="242">
        <v>146040</v>
      </c>
      <c r="BG94" s="242">
        <v>9290</v>
      </c>
      <c r="BH94" s="243">
        <v>281262.51</v>
      </c>
      <c r="BI94" s="243">
        <v>285981</v>
      </c>
      <c r="BJ94" s="234">
        <f t="shared" si="58"/>
        <v>4718.4899999999907</v>
      </c>
      <c r="BK94" s="262">
        <v>287721.26</v>
      </c>
      <c r="BL94" s="262">
        <v>218303.26</v>
      </c>
      <c r="BM94" s="263">
        <v>22.64</v>
      </c>
      <c r="BN94" s="874">
        <v>0</v>
      </c>
      <c r="BO94" s="264">
        <v>15.77</v>
      </c>
      <c r="BP94" s="256">
        <v>124010</v>
      </c>
      <c r="BQ94" s="349"/>
    </row>
    <row r="95" spans="1:69">
      <c r="A95" s="241">
        <v>13073039</v>
      </c>
      <c r="B95" s="241">
        <v>5360</v>
      </c>
      <c r="C95" s="241" t="s">
        <v>115</v>
      </c>
      <c r="D95" s="242">
        <v>126</v>
      </c>
      <c r="E95" s="242">
        <v>-21000</v>
      </c>
      <c r="F95" s="242">
        <v>3090</v>
      </c>
      <c r="G95" s="242">
        <v>-21000</v>
      </c>
      <c r="H95" s="229">
        <v>3090</v>
      </c>
      <c r="I95" s="229">
        <f t="shared" si="46"/>
        <v>-24090</v>
      </c>
      <c r="J95" s="231">
        <f t="shared" si="47"/>
        <v>0</v>
      </c>
      <c r="K95" s="229">
        <f t="shared" si="59"/>
        <v>-24090</v>
      </c>
      <c r="L95" s="230">
        <f t="shared" si="65"/>
        <v>0</v>
      </c>
      <c r="M95" s="229">
        <v>-413545</v>
      </c>
      <c r="N95" s="229">
        <v>-358742.63</v>
      </c>
      <c r="O95" s="229">
        <f t="shared" si="49"/>
        <v>-437635</v>
      </c>
      <c r="P95" s="231">
        <f t="shared" si="66"/>
        <v>0</v>
      </c>
      <c r="Q95" s="232">
        <v>-530077.04</v>
      </c>
      <c r="R95" s="857">
        <v>-31480</v>
      </c>
      <c r="S95" s="857">
        <v>-31480</v>
      </c>
      <c r="T95" s="257">
        <v>-31480</v>
      </c>
      <c r="U95" s="231">
        <f t="shared" si="51"/>
        <v>0</v>
      </c>
      <c r="V95" s="231">
        <f t="shared" si="67"/>
        <v>0</v>
      </c>
      <c r="W95" s="232">
        <v>-444819</v>
      </c>
      <c r="X95" s="258">
        <v>-380313.77</v>
      </c>
      <c r="Y95" s="232">
        <f t="shared" si="52"/>
        <v>-476299</v>
      </c>
      <c r="Z95" s="231">
        <f t="shared" si="53"/>
        <v>0</v>
      </c>
      <c r="AA95" s="233">
        <f t="shared" si="68"/>
        <v>-411793.77</v>
      </c>
      <c r="AB95" s="231">
        <f t="shared" si="69"/>
        <v>0</v>
      </c>
      <c r="AC95" s="232">
        <v>-590741</v>
      </c>
      <c r="AD95" s="857">
        <v>0</v>
      </c>
      <c r="AE95" s="857">
        <v>267224.03999999998</v>
      </c>
      <c r="AF95" s="857">
        <v>0</v>
      </c>
      <c r="AG95" s="857">
        <v>-204495</v>
      </c>
      <c r="AH95" s="905">
        <v>-317655.78999999998</v>
      </c>
      <c r="AI95" s="243">
        <v>0</v>
      </c>
      <c r="AJ95" s="905">
        <v>317650</v>
      </c>
      <c r="AK95" s="234">
        <f t="shared" si="62"/>
        <v>-635305.79</v>
      </c>
      <c r="AL95" s="231">
        <f t="shared" si="56"/>
        <v>0</v>
      </c>
      <c r="AM95" s="243">
        <v>67382.2</v>
      </c>
      <c r="AN95" s="234">
        <f t="shared" si="57"/>
        <v>534.77936507936511</v>
      </c>
      <c r="AO95" s="871">
        <v>1</v>
      </c>
      <c r="AP95" s="259">
        <v>1</v>
      </c>
      <c r="AQ95" s="935" t="s">
        <v>651</v>
      </c>
      <c r="AR95" s="244">
        <v>5.4</v>
      </c>
      <c r="AS95" s="244">
        <v>3.9</v>
      </c>
      <c r="AT95" s="244">
        <v>40.299999999999997</v>
      </c>
      <c r="AU95" s="259">
        <v>0</v>
      </c>
      <c r="AV95" s="259">
        <v>1</v>
      </c>
      <c r="AW95" s="732">
        <v>138577.01999999999</v>
      </c>
      <c r="AX95" s="259">
        <v>1</v>
      </c>
      <c r="AY95" s="732"/>
      <c r="AZ95" s="260"/>
      <c r="BA95" s="235">
        <f t="shared" si="63"/>
        <v>1</v>
      </c>
      <c r="BB95" s="260"/>
      <c r="BC95" s="235">
        <f t="shared" si="64"/>
        <v>1</v>
      </c>
      <c r="BD95" s="261"/>
      <c r="BE95" s="235">
        <f t="shared" si="61"/>
        <v>1</v>
      </c>
      <c r="BF95" s="242">
        <v>18640</v>
      </c>
      <c r="BG95" s="242">
        <v>3310</v>
      </c>
      <c r="BH95" s="243">
        <v>57419.59</v>
      </c>
      <c r="BI95" s="243">
        <v>60499</v>
      </c>
      <c r="BJ95" s="234">
        <f t="shared" si="58"/>
        <v>3079.4100000000035</v>
      </c>
      <c r="BK95" s="262">
        <v>70226.559999999998</v>
      </c>
      <c r="BL95" s="262">
        <v>48974.28</v>
      </c>
      <c r="BM95" s="263">
        <v>22.64</v>
      </c>
      <c r="BN95" s="874">
        <v>0.3</v>
      </c>
      <c r="BO95" s="264">
        <v>10.5</v>
      </c>
      <c r="BP95" s="256">
        <v>27830</v>
      </c>
      <c r="BQ95" s="349"/>
    </row>
    <row r="96" spans="1:69">
      <c r="A96" s="241">
        <v>13073050</v>
      </c>
      <c r="B96" s="241">
        <v>5360</v>
      </c>
      <c r="C96" s="241" t="s">
        <v>116</v>
      </c>
      <c r="D96" s="242">
        <v>632</v>
      </c>
      <c r="E96" s="242">
        <v>-29470</v>
      </c>
      <c r="F96" s="242">
        <v>0</v>
      </c>
      <c r="G96" s="242">
        <v>-29470</v>
      </c>
      <c r="H96" s="229">
        <v>0</v>
      </c>
      <c r="I96" s="229">
        <f t="shared" si="46"/>
        <v>-29470</v>
      </c>
      <c r="J96" s="231">
        <f t="shared" si="47"/>
        <v>0</v>
      </c>
      <c r="K96" s="229">
        <f t="shared" si="59"/>
        <v>-29470</v>
      </c>
      <c r="L96" s="230">
        <f t="shared" si="65"/>
        <v>0</v>
      </c>
      <c r="M96" s="229">
        <v>46553.18</v>
      </c>
      <c r="N96" s="229">
        <v>46553.18</v>
      </c>
      <c r="O96" s="229">
        <f t="shared" si="49"/>
        <v>17083.18</v>
      </c>
      <c r="P96" s="231">
        <f t="shared" si="66"/>
        <v>1</v>
      </c>
      <c r="Q96" s="232">
        <v>98013.18</v>
      </c>
      <c r="R96" s="857">
        <v>-60590</v>
      </c>
      <c r="S96" s="857">
        <v>-14590</v>
      </c>
      <c r="T96" s="257">
        <v>-14590</v>
      </c>
      <c r="U96" s="231">
        <f t="shared" si="51"/>
        <v>0</v>
      </c>
      <c r="V96" s="231">
        <f t="shared" si="67"/>
        <v>0</v>
      </c>
      <c r="W96" s="232">
        <v>-159250.85</v>
      </c>
      <c r="X96" s="258">
        <v>-171693.68</v>
      </c>
      <c r="Y96" s="232">
        <f t="shared" si="52"/>
        <v>-173840.85</v>
      </c>
      <c r="Z96" s="231">
        <f t="shared" si="53"/>
        <v>0</v>
      </c>
      <c r="AA96" s="233">
        <f t="shared" si="68"/>
        <v>-186283.68</v>
      </c>
      <c r="AB96" s="231">
        <f t="shared" si="69"/>
        <v>0</v>
      </c>
      <c r="AC96" s="232">
        <v>-55990.85</v>
      </c>
      <c r="AD96" s="857">
        <v>1915996.74</v>
      </c>
      <c r="AE96" s="857">
        <v>1657110.01</v>
      </c>
      <c r="AF96" s="857">
        <v>0</v>
      </c>
      <c r="AG96" s="857">
        <v>1336994</v>
      </c>
      <c r="AH96" s="243">
        <v>204756.46</v>
      </c>
      <c r="AI96" s="243">
        <v>0</v>
      </c>
      <c r="AJ96" s="243">
        <v>0</v>
      </c>
      <c r="AK96" s="234">
        <f t="shared" si="62"/>
        <v>204756.46</v>
      </c>
      <c r="AL96" s="231">
        <f t="shared" si="56"/>
        <v>0</v>
      </c>
      <c r="AM96" s="243">
        <v>0</v>
      </c>
      <c r="AN96" s="234">
        <f t="shared" si="57"/>
        <v>0</v>
      </c>
      <c r="AO96" s="871">
        <v>0</v>
      </c>
      <c r="AP96" s="259">
        <v>0</v>
      </c>
      <c r="AQ96" s="935" t="s">
        <v>650</v>
      </c>
      <c r="AR96" s="244"/>
      <c r="AS96" s="244"/>
      <c r="AT96" s="244">
        <v>35.9</v>
      </c>
      <c r="AU96" s="259">
        <v>0</v>
      </c>
      <c r="AV96" s="259">
        <v>0</v>
      </c>
      <c r="AW96" s="732"/>
      <c r="AX96" s="259">
        <v>0</v>
      </c>
      <c r="AY96" s="732"/>
      <c r="AZ96" s="260"/>
      <c r="BA96" s="235">
        <f t="shared" si="63"/>
        <v>1</v>
      </c>
      <c r="BB96" s="260"/>
      <c r="BC96" s="235">
        <f t="shared" si="64"/>
        <v>1</v>
      </c>
      <c r="BD96" s="261"/>
      <c r="BE96" s="235">
        <f t="shared" si="61"/>
        <v>1</v>
      </c>
      <c r="BF96" s="242">
        <v>162070</v>
      </c>
      <c r="BG96" s="242">
        <v>31560</v>
      </c>
      <c r="BH96" s="243">
        <v>487094.79</v>
      </c>
      <c r="BI96" s="243">
        <v>466145</v>
      </c>
      <c r="BJ96" s="234">
        <f t="shared" si="58"/>
        <v>-20949.789999999979</v>
      </c>
      <c r="BK96" s="262">
        <v>173398.91</v>
      </c>
      <c r="BL96" s="262">
        <v>253413.08</v>
      </c>
      <c r="BM96" s="263">
        <v>22.64</v>
      </c>
      <c r="BN96" s="880">
        <v>4.5</v>
      </c>
      <c r="BO96" s="264">
        <v>6.7</v>
      </c>
      <c r="BP96" s="256">
        <v>60230</v>
      </c>
      <c r="BQ96" s="349"/>
    </row>
    <row r="97" spans="1:69">
      <c r="A97" s="241">
        <v>13073093</v>
      </c>
      <c r="B97" s="241">
        <v>5360</v>
      </c>
      <c r="C97" s="241" t="s">
        <v>117</v>
      </c>
      <c r="D97" s="270">
        <v>2598</v>
      </c>
      <c r="E97" s="270">
        <v>-54960</v>
      </c>
      <c r="F97" s="270">
        <v>210600</v>
      </c>
      <c r="G97" s="242">
        <v>-54960</v>
      </c>
      <c r="H97" s="229">
        <v>210600</v>
      </c>
      <c r="I97" s="229">
        <f t="shared" si="46"/>
        <v>-265560</v>
      </c>
      <c r="J97" s="231">
        <f t="shared" si="47"/>
        <v>0</v>
      </c>
      <c r="K97" s="229">
        <f t="shared" si="59"/>
        <v>-265560</v>
      </c>
      <c r="L97" s="230">
        <f t="shared" si="65"/>
        <v>0</v>
      </c>
      <c r="M97" s="229">
        <v>784297.75</v>
      </c>
      <c r="N97" s="229">
        <v>779115.79</v>
      </c>
      <c r="O97" s="229">
        <f t="shared" si="49"/>
        <v>518737.75</v>
      </c>
      <c r="P97" s="231">
        <f t="shared" si="66"/>
        <v>1</v>
      </c>
      <c r="Q97" s="232">
        <v>514288</v>
      </c>
      <c r="R97" s="857">
        <v>-237210</v>
      </c>
      <c r="S97" s="857">
        <v>-157210</v>
      </c>
      <c r="T97" s="257">
        <v>-157210</v>
      </c>
      <c r="U97" s="231">
        <f t="shared" si="51"/>
        <v>0</v>
      </c>
      <c r="V97" s="231">
        <f t="shared" si="67"/>
        <v>0</v>
      </c>
      <c r="W97" s="232">
        <v>620884</v>
      </c>
      <c r="X97" s="258">
        <v>20953</v>
      </c>
      <c r="Y97" s="232">
        <f t="shared" si="52"/>
        <v>463674</v>
      </c>
      <c r="Z97" s="231">
        <f t="shared" si="53"/>
        <v>1</v>
      </c>
      <c r="AA97" s="233">
        <f t="shared" si="68"/>
        <v>-136257</v>
      </c>
      <c r="AB97" s="231">
        <f t="shared" si="69"/>
        <v>0</v>
      </c>
      <c r="AC97" s="232">
        <v>454104</v>
      </c>
      <c r="AD97" s="857">
        <v>8168200</v>
      </c>
      <c r="AE97" s="857">
        <v>7496312</v>
      </c>
      <c r="AF97" s="857">
        <v>0</v>
      </c>
      <c r="AG97" s="857">
        <v>8158630</v>
      </c>
      <c r="AH97" s="243">
        <v>1146754.8899999999</v>
      </c>
      <c r="AI97" s="243">
        <v>0</v>
      </c>
      <c r="AJ97" s="243">
        <v>0</v>
      </c>
      <c r="AK97" s="234">
        <f t="shared" si="62"/>
        <v>1146754.8899999999</v>
      </c>
      <c r="AL97" s="231">
        <f t="shared" si="56"/>
        <v>0</v>
      </c>
      <c r="AM97" s="243">
        <v>2011962.46</v>
      </c>
      <c r="AN97" s="234">
        <f t="shared" si="57"/>
        <v>774.42742879137802</v>
      </c>
      <c r="AO97" s="871">
        <v>0</v>
      </c>
      <c r="AP97" s="259">
        <v>0</v>
      </c>
      <c r="AQ97" s="935" t="s">
        <v>650</v>
      </c>
      <c r="AR97" s="244">
        <v>2.4</v>
      </c>
      <c r="AS97" s="244">
        <v>10.199999999999999</v>
      </c>
      <c r="AT97" s="244">
        <v>33.200000000000003</v>
      </c>
      <c r="AU97" s="259">
        <v>0</v>
      </c>
      <c r="AV97" s="259">
        <v>0</v>
      </c>
      <c r="AW97" s="732"/>
      <c r="AX97" s="259">
        <v>1</v>
      </c>
      <c r="AY97" s="732"/>
      <c r="AZ97" s="260"/>
      <c r="BA97" s="235">
        <f t="shared" si="63"/>
        <v>1</v>
      </c>
      <c r="BB97" s="260"/>
      <c r="BC97" s="235">
        <f t="shared" si="64"/>
        <v>1</v>
      </c>
      <c r="BD97" s="261"/>
      <c r="BE97" s="235">
        <f t="shared" si="61"/>
        <v>1</v>
      </c>
      <c r="BF97" s="242">
        <v>474150</v>
      </c>
      <c r="BG97" s="242">
        <v>87330</v>
      </c>
      <c r="BH97" s="243">
        <v>1443702.28</v>
      </c>
      <c r="BI97" s="243">
        <v>1429386</v>
      </c>
      <c r="BJ97" s="234">
        <f t="shared" si="58"/>
        <v>-14316.280000000028</v>
      </c>
      <c r="BK97" s="262">
        <v>1264153.28</v>
      </c>
      <c r="BL97" s="262">
        <v>1038928.94</v>
      </c>
      <c r="BM97" s="263">
        <v>22.64</v>
      </c>
      <c r="BN97" s="880">
        <v>9.6</v>
      </c>
      <c r="BO97" s="264">
        <v>11.15</v>
      </c>
      <c r="BP97" s="256">
        <v>438580</v>
      </c>
      <c r="BQ97" s="349"/>
    </row>
    <row r="98" spans="1:69" s="349" customFormat="1">
      <c r="A98" s="241">
        <v>13073001</v>
      </c>
      <c r="B98" s="241">
        <v>5361</v>
      </c>
      <c r="C98" s="241" t="s">
        <v>118</v>
      </c>
      <c r="D98" s="242">
        <v>2147</v>
      </c>
      <c r="E98" s="242">
        <v>-473300</v>
      </c>
      <c r="F98" s="242">
        <v>224200</v>
      </c>
      <c r="G98" s="242">
        <v>-473300</v>
      </c>
      <c r="H98" s="229">
        <v>224200</v>
      </c>
      <c r="I98" s="229">
        <f t="shared" si="46"/>
        <v>-697500</v>
      </c>
      <c r="J98" s="231">
        <f t="shared" si="47"/>
        <v>0</v>
      </c>
      <c r="K98" s="229">
        <f t="shared" si="59"/>
        <v>-697500</v>
      </c>
      <c r="L98" s="230">
        <f t="shared" si="65"/>
        <v>0</v>
      </c>
      <c r="M98" s="229">
        <v>682064</v>
      </c>
      <c r="N98" s="229">
        <v>682063.96</v>
      </c>
      <c r="O98" s="229">
        <f t="shared" si="49"/>
        <v>-15436</v>
      </c>
      <c r="P98" s="231">
        <f t="shared" si="66"/>
        <v>0</v>
      </c>
      <c r="Q98" s="232">
        <v>824564</v>
      </c>
      <c r="R98" s="857">
        <v>-649500</v>
      </c>
      <c r="S98" s="857">
        <v>-649500</v>
      </c>
      <c r="T98" s="257">
        <v>-649500</v>
      </c>
      <c r="U98" s="231">
        <f t="shared" si="51"/>
        <v>0</v>
      </c>
      <c r="V98" s="231">
        <f t="shared" si="67"/>
        <v>0</v>
      </c>
      <c r="W98" s="232">
        <v>2550063</v>
      </c>
      <c r="X98" s="258">
        <v>2550063.11</v>
      </c>
      <c r="Y98" s="232">
        <f t="shared" si="52"/>
        <v>1900563</v>
      </c>
      <c r="Z98" s="231">
        <f t="shared" si="53"/>
        <v>1</v>
      </c>
      <c r="AA98" s="233">
        <f t="shared" si="68"/>
        <v>1900563.1099999999</v>
      </c>
      <c r="AB98" s="231">
        <f t="shared" si="69"/>
        <v>1</v>
      </c>
      <c r="AC98" s="232">
        <v>2620663</v>
      </c>
      <c r="AD98" s="857">
        <v>6436146</v>
      </c>
      <c r="AE98" s="857">
        <v>4688954</v>
      </c>
      <c r="AF98" s="857">
        <v>0</v>
      </c>
      <c r="AG98" s="857">
        <v>6035546</v>
      </c>
      <c r="AH98" s="889">
        <v>0</v>
      </c>
      <c r="AI98" s="243">
        <v>0</v>
      </c>
      <c r="AJ98" s="889">
        <v>269810.21999999997</v>
      </c>
      <c r="AK98" s="234">
        <f t="shared" si="62"/>
        <v>-269810.21999999997</v>
      </c>
      <c r="AL98" s="231">
        <f t="shared" si="56"/>
        <v>1</v>
      </c>
      <c r="AM98" s="243">
        <v>528124.56999999995</v>
      </c>
      <c r="AN98" s="234">
        <f t="shared" si="57"/>
        <v>245.9825663716814</v>
      </c>
      <c r="AO98" s="871">
        <v>0</v>
      </c>
      <c r="AP98" s="279">
        <v>0</v>
      </c>
      <c r="AQ98" s="944" t="s">
        <v>650</v>
      </c>
      <c r="AR98" s="242">
        <v>2.7</v>
      </c>
      <c r="AS98" s="242">
        <v>29.8</v>
      </c>
      <c r="AT98" s="242">
        <v>45.3</v>
      </c>
      <c r="AU98" s="279">
        <v>0</v>
      </c>
      <c r="AV98" s="279">
        <v>0</v>
      </c>
      <c r="AW98" s="732"/>
      <c r="AX98" s="279">
        <v>0</v>
      </c>
      <c r="AY98" s="732"/>
      <c r="AZ98" s="260"/>
      <c r="BA98" s="235">
        <f t="shared" si="63"/>
        <v>1</v>
      </c>
      <c r="BB98" s="260"/>
      <c r="BC98" s="235">
        <f t="shared" si="64"/>
        <v>1</v>
      </c>
      <c r="BD98" s="261"/>
      <c r="BE98" s="235">
        <f t="shared" si="61"/>
        <v>1</v>
      </c>
      <c r="BF98" s="242">
        <v>577700</v>
      </c>
      <c r="BG98" s="242">
        <v>142400</v>
      </c>
      <c r="BH98" s="243">
        <v>2753385.92</v>
      </c>
      <c r="BI98" s="243">
        <v>2436257</v>
      </c>
      <c r="BJ98" s="234">
        <f t="shared" si="58"/>
        <v>-317128.91999999993</v>
      </c>
      <c r="BK98" s="243">
        <v>0</v>
      </c>
      <c r="BL98" s="243">
        <v>1056397.68</v>
      </c>
      <c r="BM98" s="263">
        <v>10.845000000000001</v>
      </c>
      <c r="BN98" s="874">
        <v>0.2</v>
      </c>
      <c r="BO98" s="263">
        <v>0.13</v>
      </c>
      <c r="BP98" s="256">
        <v>4500</v>
      </c>
    </row>
    <row r="99" spans="1:69" s="349" customFormat="1">
      <c r="A99" s="241">
        <v>13073075</v>
      </c>
      <c r="B99" s="241">
        <v>5361</v>
      </c>
      <c r="C99" s="241" t="s">
        <v>119</v>
      </c>
      <c r="D99" s="242">
        <v>15269</v>
      </c>
      <c r="E99" s="242">
        <v>-1962200</v>
      </c>
      <c r="F99" s="242">
        <v>706400</v>
      </c>
      <c r="G99" s="242"/>
      <c r="H99" s="229"/>
      <c r="I99" s="229">
        <f t="shared" si="46"/>
        <v>-2668600</v>
      </c>
      <c r="J99" s="231">
        <f t="shared" si="47"/>
        <v>0</v>
      </c>
      <c r="K99" s="229">
        <f t="shared" si="59"/>
        <v>0</v>
      </c>
      <c r="L99" s="230">
        <f t="shared" si="65"/>
        <v>1</v>
      </c>
      <c r="M99" s="229">
        <v>11628000</v>
      </c>
      <c r="N99" s="229"/>
      <c r="O99" s="229">
        <f t="shared" si="49"/>
        <v>8959400</v>
      </c>
      <c r="P99" s="231">
        <f t="shared" si="66"/>
        <v>1</v>
      </c>
      <c r="Q99" s="232">
        <v>58500</v>
      </c>
      <c r="R99" s="857">
        <v>-1693700</v>
      </c>
      <c r="S99" s="857">
        <v>0</v>
      </c>
      <c r="T99" s="257"/>
      <c r="U99" s="231">
        <f t="shared" si="51"/>
        <v>1</v>
      </c>
      <c r="V99" s="231">
        <f t="shared" si="67"/>
        <v>1</v>
      </c>
      <c r="W99" s="232">
        <v>4030000</v>
      </c>
      <c r="X99" s="258"/>
      <c r="Y99" s="232">
        <f t="shared" si="52"/>
        <v>4030000</v>
      </c>
      <c r="Z99" s="231">
        <f t="shared" si="53"/>
        <v>1</v>
      </c>
      <c r="AA99" s="233">
        <f t="shared" si="68"/>
        <v>0</v>
      </c>
      <c r="AB99" s="231">
        <f t="shared" si="69"/>
        <v>1</v>
      </c>
      <c r="AC99" s="232">
        <v>202300</v>
      </c>
      <c r="AD99" s="857">
        <v>100969600</v>
      </c>
      <c r="AE99" s="857">
        <v>99275900</v>
      </c>
      <c r="AF99" s="857">
        <v>0</v>
      </c>
      <c r="AG99" s="857">
        <v>99017000</v>
      </c>
      <c r="AH99" s="243"/>
      <c r="AI99" s="243">
        <v>0</v>
      </c>
      <c r="AJ99" s="243"/>
      <c r="AK99" s="234">
        <f t="shared" si="62"/>
        <v>0</v>
      </c>
      <c r="AL99" s="231">
        <f t="shared" si="56"/>
        <v>0</v>
      </c>
      <c r="AM99" s="243"/>
      <c r="AN99" s="234">
        <f t="shared" si="57"/>
        <v>0</v>
      </c>
      <c r="AO99" s="871">
        <v>0</v>
      </c>
      <c r="AP99" s="279"/>
      <c r="AQ99" s="944" t="s">
        <v>650</v>
      </c>
      <c r="AR99" s="242">
        <v>2.2000000000000002</v>
      </c>
      <c r="AS99" s="242">
        <v>8.9</v>
      </c>
      <c r="AT99" s="242">
        <v>23.8</v>
      </c>
      <c r="AU99" s="279"/>
      <c r="AV99" s="279"/>
      <c r="AW99" s="732"/>
      <c r="AX99" s="279"/>
      <c r="AY99" s="732"/>
      <c r="AZ99" s="260"/>
      <c r="BA99" s="235">
        <f t="shared" si="63"/>
        <v>1</v>
      </c>
      <c r="BB99" s="260"/>
      <c r="BC99" s="235">
        <f t="shared" si="64"/>
        <v>1</v>
      </c>
      <c r="BD99" s="261"/>
      <c r="BE99" s="235">
        <f t="shared" si="61"/>
        <v>1</v>
      </c>
      <c r="BF99" s="242"/>
      <c r="BG99" s="242"/>
      <c r="BH99" s="243">
        <v>10372726.09</v>
      </c>
      <c r="BI99" s="243">
        <v>9369077</v>
      </c>
      <c r="BJ99" s="234">
        <f t="shared" si="58"/>
        <v>-1003649.0899999999</v>
      </c>
      <c r="BK99" s="243">
        <v>6350995.8799999999</v>
      </c>
      <c r="BL99" s="243">
        <v>6416427.4699999997</v>
      </c>
      <c r="BM99" s="908">
        <v>10.845000000000001</v>
      </c>
      <c r="BN99" s="874">
        <v>6.3</v>
      </c>
      <c r="BO99" s="263"/>
      <c r="BP99" s="256"/>
    </row>
    <row r="100" spans="1:69" s="349" customFormat="1">
      <c r="A100" s="241">
        <v>13073082</v>
      </c>
      <c r="B100" s="241">
        <v>5361</v>
      </c>
      <c r="C100" s="241" t="s">
        <v>120</v>
      </c>
      <c r="D100" s="242">
        <v>291</v>
      </c>
      <c r="E100" s="242">
        <v>15000</v>
      </c>
      <c r="F100" s="242">
        <v>31800</v>
      </c>
      <c r="G100" s="242">
        <v>15000</v>
      </c>
      <c r="H100" s="229">
        <v>31800</v>
      </c>
      <c r="I100" s="229">
        <f t="shared" si="46"/>
        <v>-16800</v>
      </c>
      <c r="J100" s="231">
        <f t="shared" si="47"/>
        <v>0</v>
      </c>
      <c r="K100" s="229">
        <f t="shared" si="59"/>
        <v>-16800</v>
      </c>
      <c r="L100" s="230">
        <f t="shared" si="65"/>
        <v>0</v>
      </c>
      <c r="M100" s="229">
        <v>-354215.42</v>
      </c>
      <c r="N100" s="229">
        <v>-354215.42</v>
      </c>
      <c r="O100" s="229">
        <f t="shared" si="49"/>
        <v>-371015.42</v>
      </c>
      <c r="P100" s="231">
        <f t="shared" si="66"/>
        <v>0</v>
      </c>
      <c r="Q100" s="232">
        <v>-283615.42</v>
      </c>
      <c r="R100" s="857">
        <v>-48000</v>
      </c>
      <c r="S100" s="857">
        <v>-48000</v>
      </c>
      <c r="T100" s="257">
        <v>-48000</v>
      </c>
      <c r="U100" s="231">
        <f t="shared" si="51"/>
        <v>0</v>
      </c>
      <c r="V100" s="231">
        <f t="shared" si="67"/>
        <v>0</v>
      </c>
      <c r="W100" s="232">
        <v>-431748.62</v>
      </c>
      <c r="X100" s="258">
        <v>-431748.62</v>
      </c>
      <c r="Y100" s="232">
        <f t="shared" si="52"/>
        <v>-479748.62</v>
      </c>
      <c r="Z100" s="231">
        <f t="shared" si="53"/>
        <v>0</v>
      </c>
      <c r="AA100" s="233">
        <f t="shared" si="68"/>
        <v>-479748.62</v>
      </c>
      <c r="AB100" s="231">
        <f t="shared" si="69"/>
        <v>0</v>
      </c>
      <c r="AC100" s="232">
        <v>-468448.62</v>
      </c>
      <c r="AD100" s="857">
        <v>584988.17000000004</v>
      </c>
      <c r="AE100" s="857">
        <v>1043836.79</v>
      </c>
      <c r="AF100" s="857">
        <v>0</v>
      </c>
      <c r="AG100" s="857">
        <v>596288.17000000004</v>
      </c>
      <c r="AH100" s="889">
        <v>0</v>
      </c>
      <c r="AI100" s="243">
        <v>331384.21999999997</v>
      </c>
      <c r="AJ100" s="889">
        <v>374347.24</v>
      </c>
      <c r="AK100" s="234">
        <f t="shared" si="62"/>
        <v>-374347.24</v>
      </c>
      <c r="AL100" s="231">
        <f t="shared" si="56"/>
        <v>0</v>
      </c>
      <c r="AM100" s="243">
        <v>130351.02</v>
      </c>
      <c r="AN100" s="234">
        <f t="shared" si="57"/>
        <v>447.94164948453607</v>
      </c>
      <c r="AO100" s="871">
        <v>1</v>
      </c>
      <c r="AP100" s="279">
        <v>1</v>
      </c>
      <c r="AQ100" s="944" t="s">
        <v>652</v>
      </c>
      <c r="AR100" s="242">
        <v>1.4</v>
      </c>
      <c r="AS100" s="242">
        <v>24.4</v>
      </c>
      <c r="AT100" s="242">
        <v>12.4</v>
      </c>
      <c r="AU100" s="279">
        <v>0</v>
      </c>
      <c r="AV100" s="279">
        <v>1</v>
      </c>
      <c r="AW100" s="732">
        <v>39053.61</v>
      </c>
      <c r="AX100" s="279">
        <v>0</v>
      </c>
      <c r="AY100" s="732"/>
      <c r="AZ100" s="260"/>
      <c r="BA100" s="235">
        <f t="shared" si="63"/>
        <v>1</v>
      </c>
      <c r="BB100" s="260"/>
      <c r="BC100" s="235">
        <f t="shared" si="64"/>
        <v>1</v>
      </c>
      <c r="BD100" s="261"/>
      <c r="BE100" s="235">
        <f t="shared" si="61"/>
        <v>1</v>
      </c>
      <c r="BF100" s="242">
        <v>56800</v>
      </c>
      <c r="BG100" s="242">
        <v>6800</v>
      </c>
      <c r="BH100" s="243">
        <v>166923.60999999999</v>
      </c>
      <c r="BI100" s="243">
        <v>146972</v>
      </c>
      <c r="BJ100" s="234">
        <f t="shared" si="58"/>
        <v>-19951.609999999986</v>
      </c>
      <c r="BK100" s="243">
        <v>129350.45</v>
      </c>
      <c r="BL100" s="243">
        <v>113672.13</v>
      </c>
      <c r="BM100" s="263">
        <v>10.845000000000001</v>
      </c>
      <c r="BN100" s="874">
        <v>0.8</v>
      </c>
      <c r="BO100" s="264">
        <v>0.69</v>
      </c>
      <c r="BP100" s="256">
        <v>3600</v>
      </c>
    </row>
    <row r="101" spans="1:69" s="349" customFormat="1">
      <c r="A101" s="241">
        <v>13073085</v>
      </c>
      <c r="B101" s="241">
        <v>5361</v>
      </c>
      <c r="C101" s="241" t="s">
        <v>440</v>
      </c>
      <c r="D101" s="242">
        <v>693</v>
      </c>
      <c r="E101" s="242">
        <v>161500</v>
      </c>
      <c r="F101" s="242">
        <v>72000</v>
      </c>
      <c r="G101" s="242">
        <v>161500</v>
      </c>
      <c r="H101" s="229">
        <v>72000</v>
      </c>
      <c r="I101" s="229">
        <f t="shared" si="46"/>
        <v>89500</v>
      </c>
      <c r="J101" s="231">
        <f t="shared" si="47"/>
        <v>1</v>
      </c>
      <c r="K101" s="229">
        <f t="shared" si="59"/>
        <v>89500</v>
      </c>
      <c r="L101" s="230">
        <f t="shared" si="65"/>
        <v>1</v>
      </c>
      <c r="M101" s="229">
        <v>-296935.24</v>
      </c>
      <c r="N101" s="229">
        <v>-296935.24</v>
      </c>
      <c r="O101" s="229">
        <f t="shared" si="49"/>
        <v>-207435.24</v>
      </c>
      <c r="P101" s="231">
        <f t="shared" si="66"/>
        <v>0</v>
      </c>
      <c r="Q101" s="232">
        <v>43164.76</v>
      </c>
      <c r="R101" s="857">
        <v>133100</v>
      </c>
      <c r="S101" s="857">
        <v>133100</v>
      </c>
      <c r="T101" s="257">
        <v>133100</v>
      </c>
      <c r="U101" s="231">
        <f t="shared" si="51"/>
        <v>1</v>
      </c>
      <c r="V101" s="231">
        <f t="shared" si="67"/>
        <v>1</v>
      </c>
      <c r="W101" s="232">
        <v>234337.72</v>
      </c>
      <c r="X101" s="258">
        <v>234337.72</v>
      </c>
      <c r="Y101" s="232">
        <f t="shared" si="52"/>
        <v>367437.72</v>
      </c>
      <c r="Z101" s="231">
        <f t="shared" si="53"/>
        <v>1</v>
      </c>
      <c r="AA101" s="233">
        <f t="shared" si="68"/>
        <v>367437.72</v>
      </c>
      <c r="AB101" s="231">
        <f t="shared" si="69"/>
        <v>1</v>
      </c>
      <c r="AC101" s="232">
        <v>806437.72</v>
      </c>
      <c r="AD101" s="857">
        <v>1127141.8799999999</v>
      </c>
      <c r="AE101" s="857">
        <v>844304.16</v>
      </c>
      <c r="AF101" s="857">
        <v>0</v>
      </c>
      <c r="AG101" s="857">
        <v>1508941.88</v>
      </c>
      <c r="AH101" s="889">
        <v>0</v>
      </c>
      <c r="AI101" s="243">
        <v>37310.22</v>
      </c>
      <c r="AJ101" s="889">
        <v>195720.43</v>
      </c>
      <c r="AK101" s="234">
        <f t="shared" si="62"/>
        <v>-195720.43</v>
      </c>
      <c r="AL101" s="231">
        <f t="shared" si="56"/>
        <v>0</v>
      </c>
      <c r="AM101" s="243">
        <v>1637061.25</v>
      </c>
      <c r="AN101" s="234">
        <f t="shared" si="57"/>
        <v>2362.281746031746</v>
      </c>
      <c r="AO101" s="871">
        <v>0</v>
      </c>
      <c r="AP101" s="279">
        <v>0</v>
      </c>
      <c r="AQ101" s="944" t="s">
        <v>650</v>
      </c>
      <c r="AR101" s="242">
        <v>3.6</v>
      </c>
      <c r="AS101" s="242">
        <v>4.2</v>
      </c>
      <c r="AT101" s="242">
        <v>16.5</v>
      </c>
      <c r="AU101" s="279">
        <v>0</v>
      </c>
      <c r="AV101" s="279">
        <v>0</v>
      </c>
      <c r="AW101" s="732"/>
      <c r="AX101" s="279">
        <v>0</v>
      </c>
      <c r="AY101" s="732"/>
      <c r="AZ101" s="260"/>
      <c r="BA101" s="235">
        <f t="shared" si="63"/>
        <v>1</v>
      </c>
      <c r="BB101" s="260"/>
      <c r="BC101" s="235">
        <f t="shared" si="64"/>
        <v>1</v>
      </c>
      <c r="BD101" s="261"/>
      <c r="BE101" s="235">
        <f t="shared" si="61"/>
        <v>1</v>
      </c>
      <c r="BF101" s="242">
        <v>124000</v>
      </c>
      <c r="BG101" s="242">
        <v>22600</v>
      </c>
      <c r="BH101" s="243">
        <v>372224.48</v>
      </c>
      <c r="BI101" s="243">
        <v>338366</v>
      </c>
      <c r="BJ101" s="234">
        <f t="shared" si="58"/>
        <v>-33858.479999999981</v>
      </c>
      <c r="BK101" s="243">
        <v>317466.96999999997</v>
      </c>
      <c r="BL101" s="243">
        <v>264615.45</v>
      </c>
      <c r="BM101" s="263">
        <v>10.845000000000001</v>
      </c>
      <c r="BN101" s="874">
        <v>0.3</v>
      </c>
      <c r="BO101" s="264">
        <v>0.28999999999999998</v>
      </c>
      <c r="BP101" s="256">
        <v>2900</v>
      </c>
    </row>
    <row r="102" spans="1:69">
      <c r="A102" s="241">
        <v>13073003</v>
      </c>
      <c r="B102" s="241">
        <v>5362</v>
      </c>
      <c r="C102" s="241" t="s">
        <v>122</v>
      </c>
      <c r="D102" s="242">
        <v>1275</v>
      </c>
      <c r="E102" s="242">
        <v>-55500</v>
      </c>
      <c r="F102" s="242">
        <v>112300</v>
      </c>
      <c r="G102" s="242"/>
      <c r="H102" s="229"/>
      <c r="I102" s="229">
        <f t="shared" si="46"/>
        <v>-167800</v>
      </c>
      <c r="J102" s="231">
        <f t="shared" si="47"/>
        <v>0</v>
      </c>
      <c r="K102" s="229">
        <f t="shared" si="59"/>
        <v>0</v>
      </c>
      <c r="L102" s="230">
        <f t="shared" si="48"/>
        <v>1</v>
      </c>
      <c r="M102" s="229">
        <v>-21719</v>
      </c>
      <c r="N102" s="229"/>
      <c r="O102" s="229">
        <f t="shared" si="49"/>
        <v>-189519</v>
      </c>
      <c r="P102" s="231">
        <f t="shared" si="50"/>
        <v>0</v>
      </c>
      <c r="Q102" s="232">
        <v>-7361019</v>
      </c>
      <c r="R102" s="857">
        <v>-1100</v>
      </c>
      <c r="S102" s="857">
        <v>0</v>
      </c>
      <c r="T102" s="257"/>
      <c r="U102" s="231">
        <f t="shared" si="51"/>
        <v>1</v>
      </c>
      <c r="V102" s="231">
        <f t="shared" si="60"/>
        <v>1</v>
      </c>
      <c r="W102" s="232">
        <v>-553116</v>
      </c>
      <c r="X102" s="258"/>
      <c r="Y102" s="232">
        <f t="shared" si="52"/>
        <v>-553116</v>
      </c>
      <c r="Z102" s="231">
        <f t="shared" si="53"/>
        <v>0</v>
      </c>
      <c r="AA102" s="233">
        <f t="shared" si="54"/>
        <v>0</v>
      </c>
      <c r="AB102" s="231">
        <f t="shared" si="69"/>
        <v>1</v>
      </c>
      <c r="AC102" s="232">
        <v>-537216</v>
      </c>
      <c r="AD102" s="857">
        <v>1838617</v>
      </c>
      <c r="AE102" s="857">
        <v>3057653</v>
      </c>
      <c r="AF102" s="857">
        <v>0</v>
      </c>
      <c r="AG102" s="857">
        <v>1862317</v>
      </c>
      <c r="AH102" s="824">
        <v>0</v>
      </c>
      <c r="AI102" s="824">
        <v>0</v>
      </c>
      <c r="AJ102" s="824">
        <v>404563</v>
      </c>
      <c r="AK102" s="234">
        <f t="shared" si="62"/>
        <v>-404563</v>
      </c>
      <c r="AL102" s="231">
        <f t="shared" si="56"/>
        <v>0</v>
      </c>
      <c r="AM102" s="824">
        <v>315252.74</v>
      </c>
      <c r="AN102" s="234">
        <f t="shared" si="57"/>
        <v>247.25705098039214</v>
      </c>
      <c r="AO102" s="871">
        <v>1</v>
      </c>
      <c r="AP102" s="259"/>
      <c r="AQ102" s="935" t="s">
        <v>651</v>
      </c>
      <c r="AR102" s="244">
        <v>4.0999999999999996</v>
      </c>
      <c r="AS102" s="244">
        <v>35.6</v>
      </c>
      <c r="AT102" s="244">
        <v>53.7</v>
      </c>
      <c r="AU102" s="259"/>
      <c r="AV102" s="259" t="s">
        <v>24</v>
      </c>
      <c r="AW102" s="732" t="s">
        <v>572</v>
      </c>
      <c r="AX102" s="259" t="s">
        <v>24</v>
      </c>
      <c r="AY102" s="732" t="s">
        <v>572</v>
      </c>
      <c r="AZ102" s="260"/>
      <c r="BA102" s="235">
        <f t="shared" si="63"/>
        <v>1</v>
      </c>
      <c r="BB102" s="260"/>
      <c r="BC102" s="235">
        <f t="shared" si="64"/>
        <v>1</v>
      </c>
      <c r="BD102" s="261"/>
      <c r="BE102" s="235">
        <f t="shared" si="61"/>
        <v>1</v>
      </c>
      <c r="BF102" s="820">
        <v>416400</v>
      </c>
      <c r="BG102" s="820">
        <v>62800</v>
      </c>
      <c r="BH102" s="824">
        <v>741054.04</v>
      </c>
      <c r="BI102" s="824">
        <v>754412</v>
      </c>
      <c r="BJ102" s="833">
        <f t="shared" si="58"/>
        <v>13357.959999999963</v>
      </c>
      <c r="BK102" s="824">
        <v>581179.28</v>
      </c>
      <c r="BL102" s="824">
        <v>507304.19</v>
      </c>
      <c r="BM102" s="834">
        <v>18.4009</v>
      </c>
      <c r="BN102" s="875">
        <v>1.4</v>
      </c>
      <c r="BO102" s="832">
        <v>1.4</v>
      </c>
      <c r="BP102" s="835">
        <v>24600</v>
      </c>
      <c r="BQ102" s="349"/>
    </row>
    <row r="103" spans="1:69" s="815" customFormat="1">
      <c r="A103" s="241">
        <v>13073021</v>
      </c>
      <c r="B103" s="241">
        <v>5362</v>
      </c>
      <c r="C103" s="241" t="s">
        <v>123</v>
      </c>
      <c r="D103" s="242">
        <v>753</v>
      </c>
      <c r="E103" s="242">
        <v>59100</v>
      </c>
      <c r="F103" s="242">
        <v>72900</v>
      </c>
      <c r="G103" s="242"/>
      <c r="H103" s="229"/>
      <c r="I103" s="229">
        <f t="shared" si="46"/>
        <v>-13800</v>
      </c>
      <c r="J103" s="231">
        <f t="shared" si="47"/>
        <v>0</v>
      </c>
      <c r="K103" s="229">
        <f t="shared" si="59"/>
        <v>0</v>
      </c>
      <c r="L103" s="230">
        <f t="shared" si="48"/>
        <v>1</v>
      </c>
      <c r="M103" s="229">
        <v>-1752099</v>
      </c>
      <c r="N103" s="229"/>
      <c r="O103" s="229">
        <f t="shared" si="49"/>
        <v>-1765899</v>
      </c>
      <c r="P103" s="231">
        <f t="shared" si="50"/>
        <v>0</v>
      </c>
      <c r="Q103" s="232">
        <v>-1812899</v>
      </c>
      <c r="R103" s="857">
        <v>12400</v>
      </c>
      <c r="S103" s="857">
        <v>17700</v>
      </c>
      <c r="T103" s="257"/>
      <c r="U103" s="231">
        <f t="shared" si="51"/>
        <v>1</v>
      </c>
      <c r="V103" s="231">
        <f t="shared" si="60"/>
        <v>1</v>
      </c>
      <c r="W103" s="232">
        <v>-944497</v>
      </c>
      <c r="X103" s="258"/>
      <c r="Y103" s="232">
        <f t="shared" si="52"/>
        <v>-926797</v>
      </c>
      <c r="Z103" s="231">
        <f t="shared" si="53"/>
        <v>0</v>
      </c>
      <c r="AA103" s="233">
        <f t="shared" si="54"/>
        <v>0</v>
      </c>
      <c r="AB103" s="231">
        <f t="shared" si="69"/>
        <v>1</v>
      </c>
      <c r="AC103" s="232">
        <v>-922697</v>
      </c>
      <c r="AD103" s="857">
        <v>-542871</v>
      </c>
      <c r="AE103" s="857">
        <v>-126671</v>
      </c>
      <c r="AF103" s="857">
        <v>0</v>
      </c>
      <c r="AG103" s="857">
        <v>-519971</v>
      </c>
      <c r="AH103" s="824">
        <v>0</v>
      </c>
      <c r="AI103" s="824">
        <v>1072434</v>
      </c>
      <c r="AJ103" s="824">
        <v>363156</v>
      </c>
      <c r="AK103" s="234">
        <f t="shared" si="62"/>
        <v>-363156</v>
      </c>
      <c r="AL103" s="231">
        <f t="shared" si="56"/>
        <v>0</v>
      </c>
      <c r="AM103" s="824">
        <v>402001.79</v>
      </c>
      <c r="AN103" s="234">
        <f t="shared" si="57"/>
        <v>533.86691899070388</v>
      </c>
      <c r="AO103" s="871">
        <v>1</v>
      </c>
      <c r="AP103" s="259"/>
      <c r="AQ103" s="935" t="s">
        <v>651</v>
      </c>
      <c r="AR103" s="244">
        <v>1</v>
      </c>
      <c r="AS103" s="244">
        <v>18.100000000000001</v>
      </c>
      <c r="AT103" s="244">
        <v>52.6</v>
      </c>
      <c r="AU103" s="259"/>
      <c r="AV103" s="736">
        <v>1</v>
      </c>
      <c r="AW103" s="732">
        <v>307059.99</v>
      </c>
      <c r="AX103" s="259" t="s">
        <v>24</v>
      </c>
      <c r="AY103" s="732" t="s">
        <v>572</v>
      </c>
      <c r="AZ103" s="260"/>
      <c r="BA103" s="235">
        <f t="shared" si="63"/>
        <v>1</v>
      </c>
      <c r="BB103" s="260"/>
      <c r="BC103" s="235">
        <f t="shared" si="64"/>
        <v>1</v>
      </c>
      <c r="BD103" s="261"/>
      <c r="BE103" s="235">
        <f t="shared" si="61"/>
        <v>1</v>
      </c>
      <c r="BF103" s="820">
        <v>182900</v>
      </c>
      <c r="BG103" s="820">
        <v>11300</v>
      </c>
      <c r="BH103" s="824">
        <v>297874.55</v>
      </c>
      <c r="BI103" s="824">
        <v>289254</v>
      </c>
      <c r="BJ103" s="833">
        <f t="shared" si="58"/>
        <v>-8620.5499999999884</v>
      </c>
      <c r="BK103" s="824">
        <v>445298.62</v>
      </c>
      <c r="BL103" s="824">
        <v>285134.90000000002</v>
      </c>
      <c r="BM103" s="836">
        <v>18.4009</v>
      </c>
      <c r="BN103" s="879">
        <v>1.1000000000000001</v>
      </c>
      <c r="BO103" s="837">
        <v>1.08</v>
      </c>
      <c r="BP103" s="838">
        <v>10300</v>
      </c>
      <c r="BQ103" s="520"/>
    </row>
    <row r="104" spans="1:69" s="520" customFormat="1">
      <c r="A104" s="241">
        <v>13073028</v>
      </c>
      <c r="B104" s="241">
        <v>5362</v>
      </c>
      <c r="C104" s="241" t="s">
        <v>124</v>
      </c>
      <c r="D104" s="242">
        <v>1227</v>
      </c>
      <c r="E104" s="242">
        <v>-58100</v>
      </c>
      <c r="F104" s="242">
        <v>68200</v>
      </c>
      <c r="G104" s="242">
        <v>-58100</v>
      </c>
      <c r="H104" s="229">
        <v>68200</v>
      </c>
      <c r="I104" s="229">
        <f t="shared" si="46"/>
        <v>-126300</v>
      </c>
      <c r="J104" s="231">
        <f t="shared" si="47"/>
        <v>0</v>
      </c>
      <c r="K104" s="229">
        <f t="shared" si="59"/>
        <v>-126300</v>
      </c>
      <c r="L104" s="230">
        <f t="shared" si="48"/>
        <v>0</v>
      </c>
      <c r="M104" s="229">
        <v>32371</v>
      </c>
      <c r="N104" s="229">
        <v>379906.71</v>
      </c>
      <c r="O104" s="229">
        <f t="shared" si="49"/>
        <v>-93929</v>
      </c>
      <c r="P104" s="231">
        <f t="shared" si="50"/>
        <v>0</v>
      </c>
      <c r="Q104" s="232">
        <v>-169428</v>
      </c>
      <c r="R104" s="857">
        <v>-197900</v>
      </c>
      <c r="S104" s="857">
        <v>-197900</v>
      </c>
      <c r="T104" s="257">
        <v>-197900</v>
      </c>
      <c r="U104" s="231">
        <f t="shared" si="51"/>
        <v>0</v>
      </c>
      <c r="V104" s="231">
        <f t="shared" si="60"/>
        <v>0</v>
      </c>
      <c r="W104" s="232">
        <v>468714</v>
      </c>
      <c r="X104" s="258">
        <v>747374.89</v>
      </c>
      <c r="Y104" s="232">
        <f t="shared" si="52"/>
        <v>270814</v>
      </c>
      <c r="Z104" s="231">
        <f t="shared" si="53"/>
        <v>1</v>
      </c>
      <c r="AA104" s="233">
        <f t="shared" si="54"/>
        <v>549474.89</v>
      </c>
      <c r="AB104" s="231">
        <f t="shared" si="69"/>
        <v>1</v>
      </c>
      <c r="AC104" s="232">
        <v>70914.539999999994</v>
      </c>
      <c r="AD104" s="857">
        <v>4630119</v>
      </c>
      <c r="AE104" s="857">
        <v>3962810.63</v>
      </c>
      <c r="AF104" s="857">
        <v>0</v>
      </c>
      <c r="AG104" s="857">
        <v>4620919.0199999996</v>
      </c>
      <c r="AH104" s="243">
        <v>105917.08</v>
      </c>
      <c r="AI104" s="243">
        <v>0</v>
      </c>
      <c r="AJ104" s="243">
        <v>0</v>
      </c>
      <c r="AK104" s="234">
        <f t="shared" si="62"/>
        <v>105917.08</v>
      </c>
      <c r="AL104" s="231">
        <f t="shared" si="56"/>
        <v>0</v>
      </c>
      <c r="AM104" s="243">
        <v>1600760.88</v>
      </c>
      <c r="AN104" s="234">
        <f t="shared" si="57"/>
        <v>1304.6135941320292</v>
      </c>
      <c r="AO104" s="871">
        <v>1</v>
      </c>
      <c r="AP104" s="259">
        <v>0</v>
      </c>
      <c r="AQ104" s="935" t="s">
        <v>652</v>
      </c>
      <c r="AR104" s="244">
        <v>0.7</v>
      </c>
      <c r="AS104" s="244">
        <v>4.3</v>
      </c>
      <c r="AT104" s="244">
        <v>34.1</v>
      </c>
      <c r="AU104" s="259">
        <v>0</v>
      </c>
      <c r="AV104" s="259">
        <v>0</v>
      </c>
      <c r="AW104" s="732"/>
      <c r="AX104" s="259">
        <v>0</v>
      </c>
      <c r="AY104" s="732"/>
      <c r="AZ104" s="260"/>
      <c r="BA104" s="235">
        <f t="shared" si="63"/>
        <v>1</v>
      </c>
      <c r="BB104" s="260"/>
      <c r="BC104" s="235">
        <f t="shared" si="64"/>
        <v>1</v>
      </c>
      <c r="BD104" s="261"/>
      <c r="BE104" s="235">
        <f t="shared" si="61"/>
        <v>1</v>
      </c>
      <c r="BF104" s="242">
        <v>266800</v>
      </c>
      <c r="BG104" s="242">
        <v>36700</v>
      </c>
      <c r="BH104" s="243">
        <v>649661.28</v>
      </c>
      <c r="BI104" s="243">
        <v>656756</v>
      </c>
      <c r="BJ104" s="234">
        <f t="shared" si="58"/>
        <v>7094.7199999999721</v>
      </c>
      <c r="BK104" s="243">
        <v>647639.39</v>
      </c>
      <c r="BL104" s="243">
        <v>497738.22</v>
      </c>
      <c r="BM104" s="836">
        <v>18.4009</v>
      </c>
      <c r="BN104" s="879">
        <v>0.2</v>
      </c>
      <c r="BO104" s="521">
        <v>0.2</v>
      </c>
      <c r="BP104" s="320">
        <v>4100</v>
      </c>
    </row>
    <row r="105" spans="1:69" s="520" customFormat="1">
      <c r="A105" s="241">
        <v>13073040</v>
      </c>
      <c r="B105" s="241">
        <v>5362</v>
      </c>
      <c r="C105" s="241" t="s">
        <v>125</v>
      </c>
      <c r="D105" s="242">
        <v>992</v>
      </c>
      <c r="E105" s="242">
        <v>69400</v>
      </c>
      <c r="F105" s="242">
        <v>231800</v>
      </c>
      <c r="G105" s="242">
        <v>69400</v>
      </c>
      <c r="H105" s="229">
        <v>231800</v>
      </c>
      <c r="I105" s="229">
        <f t="shared" si="46"/>
        <v>-162400</v>
      </c>
      <c r="J105" s="231">
        <f t="shared" si="47"/>
        <v>0</v>
      </c>
      <c r="K105" s="229">
        <f t="shared" si="59"/>
        <v>-162400</v>
      </c>
      <c r="L105" s="230">
        <f t="shared" si="48"/>
        <v>0</v>
      </c>
      <c r="M105" s="229">
        <v>215906.35</v>
      </c>
      <c r="N105" s="229">
        <v>212695.45</v>
      </c>
      <c r="O105" s="229">
        <f t="shared" si="49"/>
        <v>53506.350000000006</v>
      </c>
      <c r="P105" s="231">
        <f t="shared" si="50"/>
        <v>1</v>
      </c>
      <c r="Q105" s="232">
        <v>63494</v>
      </c>
      <c r="R105" s="857">
        <v>32300</v>
      </c>
      <c r="S105" s="857">
        <v>32300</v>
      </c>
      <c r="T105" s="257">
        <v>32300</v>
      </c>
      <c r="U105" s="231">
        <f t="shared" si="51"/>
        <v>1</v>
      </c>
      <c r="V105" s="231">
        <f t="shared" si="60"/>
        <v>1</v>
      </c>
      <c r="W105" s="232">
        <v>731468</v>
      </c>
      <c r="X105" s="258">
        <v>704178.03</v>
      </c>
      <c r="Y105" s="232">
        <f t="shared" si="52"/>
        <v>763768</v>
      </c>
      <c r="Z105" s="231">
        <f t="shared" si="53"/>
        <v>1</v>
      </c>
      <c r="AA105" s="233">
        <f t="shared" si="54"/>
        <v>736478.03</v>
      </c>
      <c r="AB105" s="231">
        <f t="shared" si="69"/>
        <v>1</v>
      </c>
      <c r="AC105" s="232">
        <v>2111568.1800000002</v>
      </c>
      <c r="AD105" s="857">
        <v>10653067.5</v>
      </c>
      <c r="AE105" s="857">
        <v>9889299.3200000003</v>
      </c>
      <c r="AF105" s="857">
        <v>0</v>
      </c>
      <c r="AG105" s="857">
        <v>12000867.5</v>
      </c>
      <c r="AH105" s="243">
        <v>4020.38</v>
      </c>
      <c r="AI105" s="243">
        <v>0</v>
      </c>
      <c r="AJ105" s="243">
        <v>0</v>
      </c>
      <c r="AK105" s="234">
        <f t="shared" si="62"/>
        <v>4020.38</v>
      </c>
      <c r="AL105" s="231">
        <f t="shared" si="56"/>
        <v>1</v>
      </c>
      <c r="AM105" s="243">
        <v>2278648.42</v>
      </c>
      <c r="AN105" s="234">
        <f t="shared" si="57"/>
        <v>2297.0246169354837</v>
      </c>
      <c r="AO105" s="871">
        <v>0</v>
      </c>
      <c r="AP105" s="259">
        <v>0</v>
      </c>
      <c r="AQ105" s="935" t="s">
        <v>650</v>
      </c>
      <c r="AR105" s="244">
        <v>1.7</v>
      </c>
      <c r="AS105" s="244">
        <v>10.199999999999999</v>
      </c>
      <c r="AT105" s="244">
        <v>17</v>
      </c>
      <c r="AU105" s="259">
        <v>0</v>
      </c>
      <c r="AV105" s="259">
        <v>0</v>
      </c>
      <c r="AW105" s="732"/>
      <c r="AX105" s="259">
        <v>0</v>
      </c>
      <c r="AY105" s="732"/>
      <c r="AZ105" s="260"/>
      <c r="BA105" s="235">
        <f t="shared" si="63"/>
        <v>1</v>
      </c>
      <c r="BB105" s="260"/>
      <c r="BC105" s="235">
        <f t="shared" si="64"/>
        <v>1</v>
      </c>
      <c r="BD105" s="261"/>
      <c r="BE105" s="235">
        <f t="shared" si="61"/>
        <v>1</v>
      </c>
      <c r="BF105" s="242">
        <v>282000</v>
      </c>
      <c r="BG105" s="242">
        <v>75000</v>
      </c>
      <c r="BH105" s="243">
        <v>1477915.89</v>
      </c>
      <c r="BI105" s="243">
        <v>1115848</v>
      </c>
      <c r="BJ105" s="234">
        <f t="shared" si="58"/>
        <v>-362067.8899999999</v>
      </c>
      <c r="BK105" s="243">
        <v>0</v>
      </c>
      <c r="BL105" s="243">
        <v>538057.19999999995</v>
      </c>
      <c r="BM105" s="836">
        <v>18.4009</v>
      </c>
      <c r="BN105" s="879">
        <v>0.5</v>
      </c>
      <c r="BO105" s="521">
        <v>0.47</v>
      </c>
      <c r="BP105" s="320">
        <v>11600</v>
      </c>
    </row>
    <row r="106" spans="1:69" s="520" customFormat="1">
      <c r="A106" s="241">
        <v>13073045</v>
      </c>
      <c r="B106" s="241">
        <v>5362</v>
      </c>
      <c r="C106" s="241" t="s">
        <v>126</v>
      </c>
      <c r="D106" s="242">
        <v>411</v>
      </c>
      <c r="E106" s="242">
        <v>-6400</v>
      </c>
      <c r="F106" s="242">
        <v>20100</v>
      </c>
      <c r="G106" s="242">
        <v>-6400</v>
      </c>
      <c r="H106" s="229">
        <v>20100</v>
      </c>
      <c r="I106" s="229">
        <f t="shared" si="46"/>
        <v>-26500</v>
      </c>
      <c r="J106" s="231">
        <f t="shared" si="47"/>
        <v>0</v>
      </c>
      <c r="K106" s="229">
        <f t="shared" si="59"/>
        <v>-26500</v>
      </c>
      <c r="L106" s="230">
        <f t="shared" si="48"/>
        <v>0</v>
      </c>
      <c r="M106" s="229">
        <v>32666</v>
      </c>
      <c r="N106" s="229">
        <v>105695.26</v>
      </c>
      <c r="O106" s="229">
        <f t="shared" si="49"/>
        <v>6166</v>
      </c>
      <c r="P106" s="231">
        <f t="shared" si="50"/>
        <v>1</v>
      </c>
      <c r="Q106" s="232">
        <v>110366.01</v>
      </c>
      <c r="R106" s="857">
        <v>-45100</v>
      </c>
      <c r="S106" s="857">
        <v>-35500</v>
      </c>
      <c r="T106" s="257">
        <v>-35500</v>
      </c>
      <c r="U106" s="231">
        <f t="shared" si="51"/>
        <v>0</v>
      </c>
      <c r="V106" s="231">
        <f t="shared" si="60"/>
        <v>0</v>
      </c>
      <c r="W106" s="232">
        <v>0</v>
      </c>
      <c r="X106" s="258">
        <v>-2532.25</v>
      </c>
      <c r="Y106" s="232">
        <f t="shared" si="52"/>
        <v>-35500</v>
      </c>
      <c r="Z106" s="231">
        <f t="shared" si="53"/>
        <v>0</v>
      </c>
      <c r="AA106" s="233">
        <f t="shared" si="54"/>
        <v>-38032.25</v>
      </c>
      <c r="AB106" s="231">
        <f t="shared" si="69"/>
        <v>0</v>
      </c>
      <c r="AC106" s="232">
        <v>12900</v>
      </c>
      <c r="AD106" s="857">
        <v>1045636.45</v>
      </c>
      <c r="AE106" s="857">
        <v>1081136.45</v>
      </c>
      <c r="AF106" s="857">
        <v>0</v>
      </c>
      <c r="AG106" s="857">
        <v>1164036.45</v>
      </c>
      <c r="AH106" s="243">
        <v>0</v>
      </c>
      <c r="AI106" s="243">
        <v>139808</v>
      </c>
      <c r="AJ106" s="243">
        <v>8958.42</v>
      </c>
      <c r="AK106" s="234">
        <f t="shared" si="62"/>
        <v>-8958.42</v>
      </c>
      <c r="AL106" s="231">
        <f t="shared" si="56"/>
        <v>0</v>
      </c>
      <c r="AM106" s="243">
        <v>137446.44</v>
      </c>
      <c r="AN106" s="234">
        <f t="shared" si="57"/>
        <v>334.41956204379562</v>
      </c>
      <c r="AO106" s="871">
        <v>0</v>
      </c>
      <c r="AP106" s="259">
        <v>0</v>
      </c>
      <c r="AQ106" s="935" t="s">
        <v>650</v>
      </c>
      <c r="AR106" s="244">
        <v>0.5</v>
      </c>
      <c r="AS106" s="244">
        <v>7.3</v>
      </c>
      <c r="AT106" s="244">
        <v>50.7</v>
      </c>
      <c r="AU106" s="259">
        <v>0</v>
      </c>
      <c r="AV106" s="259">
        <v>0</v>
      </c>
      <c r="AW106" s="732"/>
      <c r="AX106" s="259">
        <v>0</v>
      </c>
      <c r="AY106" s="732"/>
      <c r="AZ106" s="260"/>
      <c r="BA106" s="235">
        <f t="shared" si="63"/>
        <v>1</v>
      </c>
      <c r="BB106" s="260"/>
      <c r="BC106" s="235">
        <f t="shared" si="64"/>
        <v>1</v>
      </c>
      <c r="BD106" s="261"/>
      <c r="BE106" s="235">
        <f t="shared" si="61"/>
        <v>1</v>
      </c>
      <c r="BF106" s="242">
        <v>124600</v>
      </c>
      <c r="BG106" s="242">
        <v>10200</v>
      </c>
      <c r="BH106" s="243">
        <v>304532.15999999997</v>
      </c>
      <c r="BI106" s="243">
        <v>281179</v>
      </c>
      <c r="BJ106" s="234">
        <f t="shared" si="58"/>
        <v>-23353.159999999974</v>
      </c>
      <c r="BK106" s="243">
        <v>127729.32</v>
      </c>
      <c r="BL106" s="243">
        <v>165846.72</v>
      </c>
      <c r="BM106" s="836">
        <v>18.4009</v>
      </c>
      <c r="BN106" s="879">
        <v>1</v>
      </c>
      <c r="BO106" s="521">
        <v>1</v>
      </c>
      <c r="BP106" s="320">
        <v>6900</v>
      </c>
    </row>
    <row r="107" spans="1:69" s="520" customFormat="1">
      <c r="A107" s="241">
        <v>13073059</v>
      </c>
      <c r="B107" s="241">
        <v>5362</v>
      </c>
      <c r="C107" s="241" t="s">
        <v>127</v>
      </c>
      <c r="D107" s="242">
        <v>284</v>
      </c>
      <c r="E107" s="242">
        <v>-94100</v>
      </c>
      <c r="F107" s="242">
        <v>9600</v>
      </c>
      <c r="G107" s="242">
        <v>-106500</v>
      </c>
      <c r="H107" s="229">
        <v>9600</v>
      </c>
      <c r="I107" s="229">
        <f t="shared" si="46"/>
        <v>-103700</v>
      </c>
      <c r="J107" s="231">
        <f t="shared" si="47"/>
        <v>0</v>
      </c>
      <c r="K107" s="229">
        <f t="shared" si="59"/>
        <v>-116100</v>
      </c>
      <c r="L107" s="230">
        <f t="shared" si="48"/>
        <v>0</v>
      </c>
      <c r="M107" s="229">
        <v>636905</v>
      </c>
      <c r="N107" s="229">
        <v>818045.62</v>
      </c>
      <c r="O107" s="229">
        <f t="shared" si="49"/>
        <v>533205</v>
      </c>
      <c r="P107" s="231">
        <f t="shared" si="50"/>
        <v>1</v>
      </c>
      <c r="Q107" s="232">
        <v>578905.27</v>
      </c>
      <c r="R107" s="857">
        <v>-143700</v>
      </c>
      <c r="S107" s="857">
        <v>-92300</v>
      </c>
      <c r="T107" s="257">
        <v>-104700</v>
      </c>
      <c r="U107" s="231">
        <f t="shared" si="51"/>
        <v>0</v>
      </c>
      <c r="V107" s="231">
        <f t="shared" si="60"/>
        <v>0</v>
      </c>
      <c r="W107" s="232">
        <v>640302</v>
      </c>
      <c r="X107" s="258">
        <v>833519.39</v>
      </c>
      <c r="Y107" s="232">
        <f t="shared" si="52"/>
        <v>548002</v>
      </c>
      <c r="Z107" s="231">
        <f t="shared" si="53"/>
        <v>1</v>
      </c>
      <c r="AA107" s="233">
        <f t="shared" si="54"/>
        <v>728819.39</v>
      </c>
      <c r="AB107" s="231">
        <f t="shared" si="69"/>
        <v>1</v>
      </c>
      <c r="AC107" s="232">
        <v>465702.76</v>
      </c>
      <c r="AD107" s="857">
        <v>1331912.72</v>
      </c>
      <c r="AE107" s="857">
        <v>737440.95</v>
      </c>
      <c r="AF107" s="857">
        <v>0</v>
      </c>
      <c r="AG107" s="857">
        <v>1285143.71</v>
      </c>
      <c r="AH107" s="243">
        <v>241553.51</v>
      </c>
      <c r="AI107" s="243">
        <v>0</v>
      </c>
      <c r="AJ107" s="243">
        <v>0</v>
      </c>
      <c r="AK107" s="234">
        <f t="shared" si="62"/>
        <v>241553.51</v>
      </c>
      <c r="AL107" s="231">
        <f t="shared" si="56"/>
        <v>0</v>
      </c>
      <c r="AM107" s="243">
        <v>7183.92</v>
      </c>
      <c r="AN107" s="234">
        <f t="shared" si="57"/>
        <v>25.295492957746479</v>
      </c>
      <c r="AO107" s="871">
        <v>0</v>
      </c>
      <c r="AP107" s="259">
        <v>0</v>
      </c>
      <c r="AQ107" s="935" t="s">
        <v>650</v>
      </c>
      <c r="AR107" s="244">
        <v>1.1000000000000001</v>
      </c>
      <c r="AS107" s="244">
        <v>54.4</v>
      </c>
      <c r="AT107" s="244">
        <v>64.900000000000006</v>
      </c>
      <c r="AU107" s="259">
        <v>0</v>
      </c>
      <c r="AV107" s="259">
        <v>0</v>
      </c>
      <c r="AW107" s="732"/>
      <c r="AX107" s="259">
        <v>0</v>
      </c>
      <c r="AY107" s="732"/>
      <c r="AZ107" s="260"/>
      <c r="BA107" s="235">
        <f t="shared" si="63"/>
        <v>1</v>
      </c>
      <c r="BB107" s="260"/>
      <c r="BC107" s="235">
        <f t="shared" si="64"/>
        <v>1</v>
      </c>
      <c r="BD107" s="261"/>
      <c r="BE107" s="235">
        <f t="shared" si="61"/>
        <v>1</v>
      </c>
      <c r="BF107" s="242">
        <v>78600</v>
      </c>
      <c r="BG107" s="242">
        <v>6000</v>
      </c>
      <c r="BH107" s="243">
        <v>204785.93</v>
      </c>
      <c r="BI107" s="243">
        <v>239118</v>
      </c>
      <c r="BJ107" s="234">
        <f t="shared" si="58"/>
        <v>34332.070000000007</v>
      </c>
      <c r="BK107" s="243">
        <v>83576.87</v>
      </c>
      <c r="BL107" s="243">
        <v>110636.8</v>
      </c>
      <c r="BM107" s="836">
        <v>18.4009</v>
      </c>
      <c r="BN107" s="879">
        <v>2.4</v>
      </c>
      <c r="BO107" s="521">
        <v>1.66</v>
      </c>
      <c r="BP107" s="320">
        <v>8100</v>
      </c>
    </row>
    <row r="108" spans="1:69" s="815" customFormat="1">
      <c r="A108" s="241">
        <v>13073073</v>
      </c>
      <c r="B108" s="241">
        <v>5362</v>
      </c>
      <c r="C108" s="241" t="s">
        <v>128</v>
      </c>
      <c r="D108" s="242">
        <v>944</v>
      </c>
      <c r="E108" s="242">
        <v>-307900</v>
      </c>
      <c r="F108" s="242">
        <v>49100</v>
      </c>
      <c r="G108" s="242"/>
      <c r="H108" s="229"/>
      <c r="I108" s="229">
        <f t="shared" si="46"/>
        <v>-357000</v>
      </c>
      <c r="J108" s="231">
        <f t="shared" si="47"/>
        <v>0</v>
      </c>
      <c r="K108" s="229">
        <f t="shared" si="59"/>
        <v>0</v>
      </c>
      <c r="L108" s="230">
        <f t="shared" si="48"/>
        <v>1</v>
      </c>
      <c r="M108" s="229">
        <v>585106</v>
      </c>
      <c r="N108" s="229"/>
      <c r="O108" s="229">
        <f t="shared" si="49"/>
        <v>228106</v>
      </c>
      <c r="P108" s="231">
        <f t="shared" si="50"/>
        <v>1</v>
      </c>
      <c r="Q108" s="232">
        <v>-132093</v>
      </c>
      <c r="R108" s="857">
        <v>-354800</v>
      </c>
      <c r="S108" s="857">
        <v>0</v>
      </c>
      <c r="T108" s="257"/>
      <c r="U108" s="231">
        <f t="shared" si="51"/>
        <v>1</v>
      </c>
      <c r="V108" s="231">
        <f t="shared" si="60"/>
        <v>1</v>
      </c>
      <c r="W108" s="232">
        <v>448146</v>
      </c>
      <c r="X108" s="258"/>
      <c r="Y108" s="232">
        <f t="shared" si="52"/>
        <v>448146</v>
      </c>
      <c r="Z108" s="231">
        <f t="shared" si="53"/>
        <v>1</v>
      </c>
      <c r="AA108" s="233">
        <f t="shared" si="54"/>
        <v>0</v>
      </c>
      <c r="AB108" s="231">
        <f t="shared" si="69"/>
        <v>1</v>
      </c>
      <c r="AC108" s="232">
        <v>296446</v>
      </c>
      <c r="AD108" s="857">
        <v>2118478</v>
      </c>
      <c r="AE108" s="857">
        <v>1475052</v>
      </c>
      <c r="AF108" s="857">
        <v>0</v>
      </c>
      <c r="AG108" s="857">
        <v>1966778</v>
      </c>
      <c r="AH108" s="243">
        <v>53289.78</v>
      </c>
      <c r="AI108" s="243">
        <v>0</v>
      </c>
      <c r="AJ108" s="243">
        <v>0</v>
      </c>
      <c r="AK108" s="234">
        <f t="shared" si="62"/>
        <v>53289.78</v>
      </c>
      <c r="AL108" s="231">
        <f t="shared" si="56"/>
        <v>0</v>
      </c>
      <c r="AM108" s="243">
        <v>231955.38</v>
      </c>
      <c r="AN108" s="234">
        <f t="shared" si="57"/>
        <v>245.71544491525424</v>
      </c>
      <c r="AO108" s="871">
        <v>0</v>
      </c>
      <c r="AP108" s="259"/>
      <c r="AQ108" s="935" t="s">
        <v>650</v>
      </c>
      <c r="AR108" s="244">
        <v>2.2999999999999998</v>
      </c>
      <c r="AS108" s="244">
        <v>14.4</v>
      </c>
      <c r="AT108" s="244">
        <v>78.3</v>
      </c>
      <c r="AU108" s="259"/>
      <c r="AV108" s="259">
        <v>0</v>
      </c>
      <c r="AW108" s="732"/>
      <c r="AX108" s="259">
        <v>0</v>
      </c>
      <c r="AY108" s="732"/>
      <c r="AZ108" s="260"/>
      <c r="BA108" s="235">
        <f t="shared" si="63"/>
        <v>1</v>
      </c>
      <c r="BB108" s="260"/>
      <c r="BC108" s="235">
        <f t="shared" si="64"/>
        <v>1</v>
      </c>
      <c r="BD108" s="261"/>
      <c r="BE108" s="235">
        <f t="shared" si="61"/>
        <v>1</v>
      </c>
      <c r="BF108" s="242">
        <v>312500</v>
      </c>
      <c r="BG108" s="242">
        <v>56200</v>
      </c>
      <c r="BH108" s="243">
        <v>962115.9</v>
      </c>
      <c r="BI108" s="243">
        <v>919131</v>
      </c>
      <c r="BJ108" s="234">
        <f t="shared" si="58"/>
        <v>-42984.900000000023</v>
      </c>
      <c r="BK108" s="243">
        <v>67554.350000000006</v>
      </c>
      <c r="BL108" s="243">
        <v>395055.87</v>
      </c>
      <c r="BM108" s="836">
        <v>18.4009</v>
      </c>
      <c r="BN108" s="879">
        <v>2.6</v>
      </c>
      <c r="BO108" s="521">
        <v>2.61</v>
      </c>
      <c r="BP108" s="320">
        <v>31900</v>
      </c>
      <c r="BQ108" s="520"/>
    </row>
    <row r="109" spans="1:69" s="815" customFormat="1">
      <c r="A109" s="241">
        <v>13073079</v>
      </c>
      <c r="B109" s="241">
        <v>5362</v>
      </c>
      <c r="C109" s="241" t="s">
        <v>129</v>
      </c>
      <c r="D109" s="242">
        <v>1915</v>
      </c>
      <c r="E109" s="242">
        <v>-58300</v>
      </c>
      <c r="F109" s="242">
        <v>230100</v>
      </c>
      <c r="G109" s="242"/>
      <c r="H109" s="229"/>
      <c r="I109" s="229">
        <f t="shared" si="46"/>
        <v>-288400</v>
      </c>
      <c r="J109" s="231">
        <f t="shared" si="47"/>
        <v>0</v>
      </c>
      <c r="K109" s="229">
        <f t="shared" si="59"/>
        <v>0</v>
      </c>
      <c r="L109" s="230">
        <f t="shared" si="48"/>
        <v>1</v>
      </c>
      <c r="M109" s="229">
        <v>5267693</v>
      </c>
      <c r="N109" s="229"/>
      <c r="O109" s="229">
        <f t="shared" si="49"/>
        <v>4979293</v>
      </c>
      <c r="P109" s="231">
        <f t="shared" si="50"/>
        <v>1</v>
      </c>
      <c r="Q109" s="232">
        <v>4751193</v>
      </c>
      <c r="R109" s="857">
        <v>-346900</v>
      </c>
      <c r="S109" s="857">
        <v>0</v>
      </c>
      <c r="T109" s="257"/>
      <c r="U109" s="231">
        <f t="shared" si="51"/>
        <v>1</v>
      </c>
      <c r="V109" s="231">
        <f t="shared" si="60"/>
        <v>1</v>
      </c>
      <c r="W109" s="232">
        <v>2595136</v>
      </c>
      <c r="X109" s="258"/>
      <c r="Y109" s="232">
        <f t="shared" si="52"/>
        <v>2595136</v>
      </c>
      <c r="Z109" s="231">
        <f t="shared" si="53"/>
        <v>1</v>
      </c>
      <c r="AA109" s="233">
        <f t="shared" si="54"/>
        <v>0</v>
      </c>
      <c r="AB109" s="231">
        <f t="shared" si="69"/>
        <v>1</v>
      </c>
      <c r="AC109" s="232">
        <v>2595136</v>
      </c>
      <c r="AD109" s="857">
        <v>20905374</v>
      </c>
      <c r="AE109" s="857">
        <v>17848031</v>
      </c>
      <c r="AF109" s="857">
        <v>0</v>
      </c>
      <c r="AG109" s="857">
        <v>20905374</v>
      </c>
      <c r="AH109" s="243">
        <v>4500755.3499999996</v>
      </c>
      <c r="AI109" s="243">
        <v>0</v>
      </c>
      <c r="AJ109" s="243">
        <v>0</v>
      </c>
      <c r="AK109" s="234">
        <f t="shared" si="62"/>
        <v>4500755.3499999996</v>
      </c>
      <c r="AL109" s="231">
        <f t="shared" si="56"/>
        <v>0</v>
      </c>
      <c r="AM109" s="243">
        <v>1091895.51</v>
      </c>
      <c r="AN109" s="234">
        <f t="shared" si="57"/>
        <v>570.18042297650129</v>
      </c>
      <c r="AO109" s="871">
        <v>0</v>
      </c>
      <c r="AP109" s="259"/>
      <c r="AQ109" s="935" t="s">
        <v>650</v>
      </c>
      <c r="AR109" s="244">
        <v>3.3</v>
      </c>
      <c r="AS109" s="244">
        <v>21.1</v>
      </c>
      <c r="AT109" s="244">
        <v>22.5</v>
      </c>
      <c r="AU109" s="259"/>
      <c r="AV109" s="259">
        <v>0</v>
      </c>
      <c r="AW109" s="732"/>
      <c r="AX109" s="259">
        <v>0</v>
      </c>
      <c r="AY109" s="732"/>
      <c r="AZ109" s="260"/>
      <c r="BA109" s="235">
        <f t="shared" si="63"/>
        <v>1</v>
      </c>
      <c r="BB109" s="260"/>
      <c r="BC109" s="235">
        <f t="shared" si="64"/>
        <v>1</v>
      </c>
      <c r="BD109" s="261"/>
      <c r="BE109" s="235">
        <f t="shared" si="61"/>
        <v>1</v>
      </c>
      <c r="BF109" s="242">
        <v>464300</v>
      </c>
      <c r="BG109" s="242">
        <v>86600</v>
      </c>
      <c r="BH109" s="243">
        <v>1085999.1200000001</v>
      </c>
      <c r="BI109" s="243">
        <v>1068260</v>
      </c>
      <c r="BJ109" s="234">
        <f t="shared" si="58"/>
        <v>-17739.120000000112</v>
      </c>
      <c r="BK109" s="243">
        <v>934307.73</v>
      </c>
      <c r="BL109" s="243">
        <v>775135.61</v>
      </c>
      <c r="BM109" s="836">
        <v>18.4009</v>
      </c>
      <c r="BN109" s="879">
        <v>2.5</v>
      </c>
      <c r="BO109" s="521">
        <v>2.5299999999999998</v>
      </c>
      <c r="BP109" s="320">
        <v>122700</v>
      </c>
      <c r="BQ109" s="520"/>
    </row>
    <row r="110" spans="1:69" s="815" customFormat="1">
      <c r="A110" s="842">
        <v>13073081</v>
      </c>
      <c r="B110" s="842">
        <v>5362</v>
      </c>
      <c r="C110" s="842" t="s">
        <v>130</v>
      </c>
      <c r="D110" s="242">
        <v>419</v>
      </c>
      <c r="E110" s="242">
        <v>-139000</v>
      </c>
      <c r="F110" s="242">
        <v>0</v>
      </c>
      <c r="G110" s="242"/>
      <c r="H110" s="229"/>
      <c r="I110" s="229">
        <f t="shared" si="46"/>
        <v>-139000</v>
      </c>
      <c r="J110" s="231">
        <f t="shared" si="47"/>
        <v>0</v>
      </c>
      <c r="K110" s="229">
        <f t="shared" si="59"/>
        <v>0</v>
      </c>
      <c r="L110" s="230">
        <f t="shared" si="48"/>
        <v>1</v>
      </c>
      <c r="M110" s="229">
        <v>467958</v>
      </c>
      <c r="N110" s="229"/>
      <c r="O110" s="229">
        <f t="shared" si="49"/>
        <v>328958</v>
      </c>
      <c r="P110" s="231">
        <f t="shared" si="50"/>
        <v>1</v>
      </c>
      <c r="Q110" s="232">
        <v>352258</v>
      </c>
      <c r="R110" s="857">
        <v>101800</v>
      </c>
      <c r="S110" s="857">
        <v>101800</v>
      </c>
      <c r="T110" s="257"/>
      <c r="U110" s="231">
        <f t="shared" si="51"/>
        <v>1</v>
      </c>
      <c r="V110" s="231">
        <f t="shared" si="60"/>
        <v>1</v>
      </c>
      <c r="W110" s="232">
        <v>-90900</v>
      </c>
      <c r="X110" s="258"/>
      <c r="Y110" s="232">
        <f t="shared" si="52"/>
        <v>10900</v>
      </c>
      <c r="Z110" s="231">
        <f t="shared" si="53"/>
        <v>1</v>
      </c>
      <c r="AA110" s="233">
        <f t="shared" si="54"/>
        <v>0</v>
      </c>
      <c r="AB110" s="231">
        <f t="shared" si="69"/>
        <v>1</v>
      </c>
      <c r="AC110" s="232">
        <v>0</v>
      </c>
      <c r="AD110" s="857">
        <v>1546109.01</v>
      </c>
      <c r="AE110" s="857">
        <v>1535209.01</v>
      </c>
      <c r="AF110" s="857">
        <v>0</v>
      </c>
      <c r="AG110" s="857">
        <v>1415009.01</v>
      </c>
      <c r="AH110" s="243">
        <v>461967.8</v>
      </c>
      <c r="AI110" s="243">
        <v>0</v>
      </c>
      <c r="AJ110" s="243">
        <v>0</v>
      </c>
      <c r="AK110" s="234">
        <f t="shared" si="62"/>
        <v>461967.8</v>
      </c>
      <c r="AL110" s="231">
        <f t="shared" si="56"/>
        <v>0</v>
      </c>
      <c r="AM110" s="243">
        <v>0</v>
      </c>
      <c r="AN110" s="234">
        <f t="shared" si="57"/>
        <v>0</v>
      </c>
      <c r="AO110" s="871">
        <v>0</v>
      </c>
      <c r="AP110" s="259"/>
      <c r="AQ110" s="935" t="s">
        <v>650</v>
      </c>
      <c r="AR110" s="244"/>
      <c r="AS110" s="244"/>
      <c r="AT110" s="244">
        <v>28.1</v>
      </c>
      <c r="AU110" s="259"/>
      <c r="AV110" s="259">
        <v>0</v>
      </c>
      <c r="AW110" s="732"/>
      <c r="AX110" s="259">
        <v>0</v>
      </c>
      <c r="AY110" s="732"/>
      <c r="AZ110" s="260"/>
      <c r="BA110" s="235">
        <f t="shared" si="63"/>
        <v>1</v>
      </c>
      <c r="BB110" s="260"/>
      <c r="BC110" s="235">
        <f t="shared" si="64"/>
        <v>1</v>
      </c>
      <c r="BD110" s="261"/>
      <c r="BE110" s="235">
        <f t="shared" si="61"/>
        <v>1</v>
      </c>
      <c r="BF110" s="242">
        <v>111300</v>
      </c>
      <c r="BG110" s="242">
        <v>27400</v>
      </c>
      <c r="BH110" s="243">
        <v>476984.79</v>
      </c>
      <c r="BI110" s="243">
        <v>355776</v>
      </c>
      <c r="BJ110" s="234">
        <f t="shared" si="58"/>
        <v>-121208.78999999998</v>
      </c>
      <c r="BK110" s="243">
        <v>8504.9599999999991</v>
      </c>
      <c r="BL110" s="243">
        <v>186268.93</v>
      </c>
      <c r="BM110" s="836">
        <v>18.4009</v>
      </c>
      <c r="BN110" s="879">
        <v>1.8</v>
      </c>
      <c r="BO110" s="521">
        <v>1.8</v>
      </c>
      <c r="BP110" s="320">
        <v>19800</v>
      </c>
      <c r="BQ110" s="520"/>
    </row>
    <row r="111" spans="1:69" s="520" customFormat="1">
      <c r="A111" s="241">
        <v>13073092</v>
      </c>
      <c r="B111" s="241">
        <v>5362</v>
      </c>
      <c r="C111" s="241" t="s">
        <v>131</v>
      </c>
      <c r="D111" s="242">
        <v>657</v>
      </c>
      <c r="E111" s="242">
        <v>-76900</v>
      </c>
      <c r="F111" s="242">
        <v>13600</v>
      </c>
      <c r="G111" s="242">
        <v>-76900</v>
      </c>
      <c r="H111" s="229">
        <v>13600</v>
      </c>
      <c r="I111" s="229">
        <f t="shared" si="46"/>
        <v>-90500</v>
      </c>
      <c r="J111" s="231">
        <f t="shared" si="47"/>
        <v>0</v>
      </c>
      <c r="K111" s="229">
        <f t="shared" si="59"/>
        <v>-90500</v>
      </c>
      <c r="L111" s="230">
        <f t="shared" si="48"/>
        <v>0</v>
      </c>
      <c r="M111" s="229">
        <v>199315</v>
      </c>
      <c r="N111" s="229">
        <v>199334.37</v>
      </c>
      <c r="O111" s="229">
        <f t="shared" si="49"/>
        <v>108815</v>
      </c>
      <c r="P111" s="231">
        <f t="shared" si="50"/>
        <v>1</v>
      </c>
      <c r="Q111" s="232">
        <v>288815.71999999997</v>
      </c>
      <c r="R111" s="857">
        <v>-121300</v>
      </c>
      <c r="S111" s="857">
        <v>0</v>
      </c>
      <c r="T111" s="257">
        <v>0</v>
      </c>
      <c r="U111" s="231">
        <f t="shared" si="51"/>
        <v>1</v>
      </c>
      <c r="V111" s="231">
        <f t="shared" si="60"/>
        <v>1</v>
      </c>
      <c r="W111" s="232">
        <v>427369</v>
      </c>
      <c r="X111" s="258">
        <v>556669.89</v>
      </c>
      <c r="Y111" s="232">
        <f t="shared" si="52"/>
        <v>427369</v>
      </c>
      <c r="Z111" s="231">
        <f t="shared" si="53"/>
        <v>1</v>
      </c>
      <c r="AA111" s="233">
        <f t="shared" si="54"/>
        <v>556669.89</v>
      </c>
      <c r="AB111" s="231">
        <f t="shared" si="69"/>
        <v>1</v>
      </c>
      <c r="AC111" s="232">
        <v>505369.89</v>
      </c>
      <c r="AD111" s="857">
        <v>1294207.3899999999</v>
      </c>
      <c r="AE111" s="857">
        <v>866837.5</v>
      </c>
      <c r="AF111" s="857">
        <v>0</v>
      </c>
      <c r="AG111" s="857">
        <v>1484907.39</v>
      </c>
      <c r="AH111" s="243">
        <v>0</v>
      </c>
      <c r="AI111" s="243">
        <v>79503</v>
      </c>
      <c r="AJ111" s="243">
        <v>25065.83</v>
      </c>
      <c r="AK111" s="234">
        <f t="shared" si="62"/>
        <v>-25065.83</v>
      </c>
      <c r="AL111" s="231">
        <f t="shared" si="56"/>
        <v>0</v>
      </c>
      <c r="AM111" s="243">
        <v>207755.02</v>
      </c>
      <c r="AN111" s="234">
        <f t="shared" si="57"/>
        <v>316.21768645357685</v>
      </c>
      <c r="AO111" s="871">
        <v>0</v>
      </c>
      <c r="AP111" s="259">
        <v>0</v>
      </c>
      <c r="AQ111" s="935" t="s">
        <v>650</v>
      </c>
      <c r="AR111" s="244">
        <v>0.9</v>
      </c>
      <c r="AS111" s="244">
        <v>6.5</v>
      </c>
      <c r="AT111" s="244">
        <v>49.2</v>
      </c>
      <c r="AU111" s="259">
        <v>0</v>
      </c>
      <c r="AV111" s="259">
        <v>0</v>
      </c>
      <c r="AW111" s="732"/>
      <c r="AX111" s="259">
        <v>0</v>
      </c>
      <c r="AY111" s="732"/>
      <c r="AZ111" s="260"/>
      <c r="BA111" s="235">
        <f t="shared" si="63"/>
        <v>1</v>
      </c>
      <c r="BB111" s="260"/>
      <c r="BC111" s="235">
        <f t="shared" si="64"/>
        <v>1</v>
      </c>
      <c r="BD111" s="261"/>
      <c r="BE111" s="235">
        <f t="shared" si="61"/>
        <v>1</v>
      </c>
      <c r="BF111" s="242">
        <v>146400</v>
      </c>
      <c r="BG111" s="242">
        <v>23400</v>
      </c>
      <c r="BH111" s="243">
        <v>432386.79</v>
      </c>
      <c r="BI111" s="243">
        <v>403655</v>
      </c>
      <c r="BJ111" s="234">
        <f t="shared" si="58"/>
        <v>-28731.789999999979</v>
      </c>
      <c r="BK111" s="243">
        <v>252385.81</v>
      </c>
      <c r="BL111" s="243">
        <v>262728.21999999997</v>
      </c>
      <c r="BM111" s="836">
        <v>18.4009</v>
      </c>
      <c r="BN111" s="879">
        <v>0.8</v>
      </c>
      <c r="BO111" s="521">
        <v>0.85</v>
      </c>
      <c r="BP111" s="320">
        <v>7200</v>
      </c>
    </row>
    <row r="112" spans="1:69" s="815" customFormat="1">
      <c r="A112" s="241">
        <v>13073095</v>
      </c>
      <c r="B112" s="241">
        <v>5362</v>
      </c>
      <c r="C112" s="241" t="s">
        <v>132</v>
      </c>
      <c r="D112" s="242">
        <v>542</v>
      </c>
      <c r="E112" s="242">
        <v>-39400</v>
      </c>
      <c r="F112" s="242">
        <v>37300</v>
      </c>
      <c r="G112" s="242"/>
      <c r="H112" s="229"/>
      <c r="I112" s="229">
        <f t="shared" si="46"/>
        <v>-76700</v>
      </c>
      <c r="J112" s="231">
        <f t="shared" si="47"/>
        <v>0</v>
      </c>
      <c r="K112" s="229">
        <f t="shared" ref="K112" si="70">G112-H112</f>
        <v>0</v>
      </c>
      <c r="L112" s="230">
        <f t="shared" si="48"/>
        <v>1</v>
      </c>
      <c r="M112" s="229">
        <v>198346</v>
      </c>
      <c r="N112" s="229"/>
      <c r="O112" s="229">
        <f t="shared" si="49"/>
        <v>121646</v>
      </c>
      <c r="P112" s="231">
        <f t="shared" si="50"/>
        <v>1</v>
      </c>
      <c r="Q112" s="232">
        <v>77246</v>
      </c>
      <c r="R112" s="859">
        <v>-105800</v>
      </c>
      <c r="S112" s="859">
        <v>0</v>
      </c>
      <c r="T112" s="257"/>
      <c r="U112" s="231">
        <f t="shared" si="51"/>
        <v>1</v>
      </c>
      <c r="V112" s="231">
        <f t="shared" si="60"/>
        <v>1</v>
      </c>
      <c r="W112" s="232">
        <v>253871</v>
      </c>
      <c r="X112" s="258"/>
      <c r="Y112" s="232">
        <f t="shared" si="52"/>
        <v>253871</v>
      </c>
      <c r="Z112" s="231">
        <f t="shared" si="53"/>
        <v>1</v>
      </c>
      <c r="AA112" s="233">
        <f t="shared" si="54"/>
        <v>0</v>
      </c>
      <c r="AB112" s="231">
        <f t="shared" si="69"/>
        <v>1</v>
      </c>
      <c r="AC112" s="232">
        <v>300071</v>
      </c>
      <c r="AD112" s="859">
        <v>1903785</v>
      </c>
      <c r="AE112" s="859">
        <v>1830274</v>
      </c>
      <c r="AF112" s="859">
        <v>0</v>
      </c>
      <c r="AG112" s="859">
        <v>1949985</v>
      </c>
      <c r="AH112" s="243">
        <v>569456.53</v>
      </c>
      <c r="AI112" s="243">
        <v>0</v>
      </c>
      <c r="AJ112" s="243">
        <v>0</v>
      </c>
      <c r="AK112" s="234">
        <f t="shared" si="62"/>
        <v>569456.53</v>
      </c>
      <c r="AL112" s="231">
        <f t="shared" si="56"/>
        <v>0</v>
      </c>
      <c r="AM112" s="243">
        <v>529512.54</v>
      </c>
      <c r="AN112" s="234">
        <f t="shared" si="57"/>
        <v>976.96040590405914</v>
      </c>
      <c r="AO112" s="871">
        <v>0</v>
      </c>
      <c r="AP112" s="259"/>
      <c r="AQ112" s="935" t="s">
        <v>650</v>
      </c>
      <c r="AR112" s="244">
        <v>1.5</v>
      </c>
      <c r="AS112" s="244">
        <v>7.2</v>
      </c>
      <c r="AT112" s="244">
        <v>74.599999999999994</v>
      </c>
      <c r="AU112" s="259"/>
      <c r="AV112" s="259">
        <v>0</v>
      </c>
      <c r="AW112" s="732"/>
      <c r="AX112" s="259">
        <v>0</v>
      </c>
      <c r="AY112" s="732"/>
      <c r="AZ112" s="260"/>
      <c r="BA112" s="235">
        <f t="shared" si="63"/>
        <v>1</v>
      </c>
      <c r="BB112" s="260"/>
      <c r="BC112" s="235">
        <f t="shared" si="64"/>
        <v>1</v>
      </c>
      <c r="BD112" s="261"/>
      <c r="BE112" s="235">
        <f t="shared" si="61"/>
        <v>1</v>
      </c>
      <c r="BF112" s="242">
        <v>142600</v>
      </c>
      <c r="BG112" s="242">
        <v>21300</v>
      </c>
      <c r="BH112" s="243">
        <v>335777.63</v>
      </c>
      <c r="BI112" s="243">
        <v>329912</v>
      </c>
      <c r="BJ112" s="234">
        <f t="shared" si="58"/>
        <v>-5865.6300000000047</v>
      </c>
      <c r="BK112" s="243">
        <v>207689.46</v>
      </c>
      <c r="BL112" s="243">
        <v>208513.22</v>
      </c>
      <c r="BM112" s="836">
        <v>18.4009</v>
      </c>
      <c r="BN112" s="879">
        <v>1.7</v>
      </c>
      <c r="BO112" s="521">
        <v>1.7</v>
      </c>
      <c r="BP112" s="320">
        <v>18400</v>
      </c>
      <c r="BQ112" s="520"/>
    </row>
    <row r="113" spans="1:69">
      <c r="A113" s="202" t="s">
        <v>559</v>
      </c>
      <c r="B113" s="202"/>
      <c r="C113" s="202"/>
      <c r="D113" s="242">
        <f>SUM(D7:D112)</f>
        <v>225383</v>
      </c>
      <c r="E113" s="242">
        <f t="shared" ref="E113:BP113" si="71">SUM(E7:E112)</f>
        <v>-17283589</v>
      </c>
      <c r="F113" s="242">
        <f t="shared" si="71"/>
        <v>13297420</v>
      </c>
      <c r="G113" s="242">
        <f t="shared" si="71"/>
        <v>-13538119</v>
      </c>
      <c r="H113" s="242">
        <f t="shared" si="71"/>
        <v>10735600</v>
      </c>
      <c r="I113" s="242">
        <f t="shared" si="71"/>
        <v>-30751009</v>
      </c>
      <c r="J113" s="735">
        <f t="shared" si="71"/>
        <v>17</v>
      </c>
      <c r="K113" s="242" t="e">
        <f t="shared" si="71"/>
        <v>#VALUE!</v>
      </c>
      <c r="L113" s="242" t="e">
        <f t="shared" si="71"/>
        <v>#VALUE!</v>
      </c>
      <c r="M113" s="242">
        <f t="shared" si="71"/>
        <v>85522471.599999994</v>
      </c>
      <c r="N113" s="242">
        <f t="shared" si="71"/>
        <v>53536380.649999969</v>
      </c>
      <c r="O113" s="242">
        <f t="shared" si="71"/>
        <v>54771462.599999994</v>
      </c>
      <c r="P113" s="735">
        <f t="shared" si="71"/>
        <v>62</v>
      </c>
      <c r="Q113" s="242">
        <f t="shared" si="71"/>
        <v>26971203.650000002</v>
      </c>
      <c r="R113" s="242">
        <f t="shared" si="71"/>
        <v>-20278075</v>
      </c>
      <c r="S113" s="242">
        <f t="shared" si="71"/>
        <v>-7827513</v>
      </c>
      <c r="T113" s="242">
        <f t="shared" si="71"/>
        <v>-10965773</v>
      </c>
      <c r="U113" s="735">
        <f t="shared" si="71"/>
        <v>44</v>
      </c>
      <c r="V113" s="735">
        <f t="shared" si="71"/>
        <v>44</v>
      </c>
      <c r="W113" s="242">
        <f t="shared" si="71"/>
        <v>102063697.95</v>
      </c>
      <c r="X113" s="242">
        <f t="shared" si="71"/>
        <v>83348284.870000005</v>
      </c>
      <c r="Y113" s="242">
        <f t="shared" si="71"/>
        <v>94236184.950000003</v>
      </c>
      <c r="Z113" s="735">
        <f t="shared" si="71"/>
        <v>66</v>
      </c>
      <c r="AA113" s="242" t="e">
        <f t="shared" si="71"/>
        <v>#VALUE!</v>
      </c>
      <c r="AB113" s="242" t="e">
        <f t="shared" si="71"/>
        <v>#VALUE!</v>
      </c>
      <c r="AC113" s="242">
        <f t="shared" si="71"/>
        <v>71227596.819999993</v>
      </c>
      <c r="AD113" s="242">
        <f t="shared" si="71"/>
        <v>1095311881.4700003</v>
      </c>
      <c r="AE113" s="242">
        <f t="shared" si="71"/>
        <v>1005815123.6300001</v>
      </c>
      <c r="AF113" s="242">
        <f t="shared" si="71"/>
        <v>2136386.8600000003</v>
      </c>
      <c r="AG113" s="242">
        <f t="shared" si="71"/>
        <v>1029574436.7500001</v>
      </c>
      <c r="AH113" s="243">
        <f t="shared" si="71"/>
        <v>42150334.042500004</v>
      </c>
      <c r="AI113" s="243">
        <f t="shared" si="71"/>
        <v>17456577.390000001</v>
      </c>
      <c r="AJ113" s="243">
        <f t="shared" si="71"/>
        <v>18494124.199999999</v>
      </c>
      <c r="AK113" s="242">
        <f t="shared" si="71"/>
        <v>23656209.842499997</v>
      </c>
      <c r="AL113" s="735">
        <f t="shared" si="71"/>
        <v>14</v>
      </c>
      <c r="AM113" s="242">
        <f t="shared" si="71"/>
        <v>183108765.82999995</v>
      </c>
      <c r="AN113" s="242">
        <f t="shared" si="71"/>
        <v>71989.215332151711</v>
      </c>
      <c r="AO113" s="735">
        <f t="shared" si="71"/>
        <v>41</v>
      </c>
      <c r="AP113" s="735">
        <f t="shared" si="71"/>
        <v>31</v>
      </c>
      <c r="AQ113" s="735"/>
      <c r="AR113" s="735"/>
      <c r="AS113" s="735"/>
      <c r="AT113" s="735"/>
      <c r="AU113" s="735">
        <f t="shared" si="71"/>
        <v>0</v>
      </c>
      <c r="AV113" s="735">
        <f t="shared" si="71"/>
        <v>12</v>
      </c>
      <c r="AW113" s="243">
        <f t="shared" si="71"/>
        <v>3195663.55</v>
      </c>
      <c r="AX113" s="735">
        <f t="shared" si="71"/>
        <v>14</v>
      </c>
      <c r="AY113" s="243">
        <f t="shared" si="71"/>
        <v>0</v>
      </c>
      <c r="AZ113" s="242">
        <f t="shared" si="71"/>
        <v>0</v>
      </c>
      <c r="BA113" s="242">
        <f t="shared" si="71"/>
        <v>93</v>
      </c>
      <c r="BB113" s="242">
        <f t="shared" si="71"/>
        <v>0</v>
      </c>
      <c r="BC113" s="242">
        <f t="shared" si="71"/>
        <v>92</v>
      </c>
      <c r="BD113" s="242">
        <f t="shared" si="71"/>
        <v>0</v>
      </c>
      <c r="BE113" s="242">
        <f t="shared" si="71"/>
        <v>100</v>
      </c>
      <c r="BF113" s="242">
        <f t="shared" si="71"/>
        <v>56062580</v>
      </c>
      <c r="BG113" s="242">
        <f t="shared" si="71"/>
        <v>13746210</v>
      </c>
      <c r="BH113" s="242">
        <f t="shared" si="71"/>
        <v>174323202.17999995</v>
      </c>
      <c r="BI113" s="242">
        <f t="shared" si="71"/>
        <v>172104635</v>
      </c>
      <c r="BJ113" s="242">
        <f t="shared" si="71"/>
        <v>-2218567.1799999992</v>
      </c>
      <c r="BK113" s="242">
        <f t="shared" si="71"/>
        <v>87407376.959999993</v>
      </c>
      <c r="BL113" s="242">
        <f t="shared" si="71"/>
        <v>100072741.65000001</v>
      </c>
      <c r="BM113" s="242"/>
      <c r="BN113" s="242"/>
      <c r="BO113" s="242"/>
      <c r="BP113" s="242">
        <f t="shared" si="71"/>
        <v>24044808</v>
      </c>
      <c r="BQ113" s="349"/>
    </row>
    <row r="114" spans="1:69">
      <c r="A114" s="212" t="s">
        <v>133</v>
      </c>
      <c r="B114" s="202"/>
      <c r="C114" s="202"/>
      <c r="D114" s="242"/>
      <c r="E114" s="242"/>
      <c r="F114" s="242"/>
      <c r="G114" s="242"/>
      <c r="H114" s="243"/>
      <c r="I114" s="243"/>
      <c r="J114" s="243"/>
      <c r="K114" s="243"/>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3"/>
      <c r="AI114" s="243"/>
      <c r="AJ114" s="243"/>
      <c r="AK114" s="243"/>
      <c r="AL114" s="243"/>
      <c r="AM114" s="243"/>
      <c r="AN114" s="243"/>
      <c r="AO114" s="243"/>
      <c r="AP114" s="242"/>
      <c r="AQ114" s="242"/>
      <c r="AR114" s="242"/>
      <c r="AS114" s="242"/>
      <c r="AT114" s="242"/>
      <c r="AU114" s="242"/>
      <c r="AV114" s="242"/>
      <c r="AW114" s="206"/>
      <c r="AX114" s="242"/>
      <c r="AY114" s="206"/>
      <c r="AZ114" s="242"/>
      <c r="BA114" s="242"/>
      <c r="BB114" s="242"/>
      <c r="BC114" s="242"/>
      <c r="BD114" s="242"/>
      <c r="BE114" s="242"/>
      <c r="BF114" s="243"/>
      <c r="BG114" s="243"/>
      <c r="BH114" s="243"/>
      <c r="BI114" s="243"/>
      <c r="BJ114" s="243"/>
      <c r="BK114" s="243"/>
      <c r="BL114" s="243"/>
      <c r="BM114" s="327"/>
      <c r="BN114" s="327"/>
      <c r="BO114" s="327"/>
      <c r="BP114" s="327"/>
      <c r="BQ114" s="349"/>
    </row>
    <row r="115" spans="1:69">
      <c r="AH115" s="840"/>
      <c r="AI115" s="840"/>
      <c r="AJ115" s="840"/>
      <c r="AK115" s="840"/>
      <c r="AW115" s="403"/>
      <c r="AY115" s="403"/>
    </row>
    <row r="116" spans="1:69">
      <c r="A116" s="411" t="s">
        <v>447</v>
      </c>
      <c r="B116" s="412"/>
      <c r="AH116" s="840"/>
      <c r="AI116" s="840"/>
      <c r="AJ116" s="840"/>
      <c r="AK116" s="840"/>
      <c r="AW116" s="403"/>
      <c r="AY116" s="403"/>
    </row>
    <row r="117" spans="1:69">
      <c r="A117" s="1204" t="s">
        <v>598</v>
      </c>
      <c r="B117" s="1204"/>
      <c r="C117" s="1204"/>
      <c r="D117" s="1204"/>
      <c r="E117" s="846"/>
      <c r="F117" s="846"/>
      <c r="AH117" s="840"/>
      <c r="AI117" s="840"/>
      <c r="AJ117" s="840"/>
      <c r="AK117" s="840"/>
      <c r="AW117" s="403"/>
      <c r="AY117" s="403"/>
    </row>
    <row r="118" spans="1:69">
      <c r="A118" s="1205" t="s">
        <v>680</v>
      </c>
      <c r="B118" s="1206"/>
      <c r="C118" s="1206"/>
      <c r="D118" s="1206"/>
      <c r="E118" s="846"/>
      <c r="F118" s="846"/>
      <c r="AH118" s="840"/>
      <c r="AI118" s="840"/>
      <c r="AJ118" s="840"/>
      <c r="AK118" s="840"/>
      <c r="AW118" s="403"/>
      <c r="AY118" s="403"/>
    </row>
    <row r="119" spans="1:69">
      <c r="A119" s="1207" t="s">
        <v>681</v>
      </c>
      <c r="B119" s="1208"/>
      <c r="C119" s="1208"/>
      <c r="D119" s="1208"/>
      <c r="E119" s="846"/>
      <c r="F119" s="846"/>
      <c r="AH119" s="840"/>
      <c r="AI119" s="840"/>
      <c r="AJ119" s="840"/>
      <c r="AK119" s="840"/>
      <c r="AW119" s="403"/>
      <c r="AY119" s="403"/>
    </row>
    <row r="120" spans="1:69">
      <c r="A120" s="1203" t="s">
        <v>599</v>
      </c>
      <c r="B120" s="1203"/>
      <c r="C120" s="1203"/>
      <c r="D120" s="1203"/>
      <c r="E120" s="846"/>
      <c r="F120" s="846"/>
      <c r="AH120" s="840"/>
      <c r="AI120" s="840"/>
      <c r="AJ120" s="840"/>
      <c r="AK120" s="840"/>
      <c r="AW120" s="403"/>
      <c r="AY120" s="403"/>
    </row>
    <row r="121" spans="1:69">
      <c r="A121" s="1200" t="s">
        <v>621</v>
      </c>
      <c r="B121" s="1200"/>
      <c r="C121" s="1200"/>
      <c r="D121" s="1200"/>
      <c r="AH121" s="840"/>
      <c r="AI121" s="840"/>
      <c r="AJ121" s="840"/>
      <c r="AK121" s="840"/>
      <c r="AW121" s="403"/>
      <c r="AY121" s="403"/>
    </row>
    <row r="122" spans="1:69">
      <c r="A122" s="1168" t="s">
        <v>666</v>
      </c>
      <c r="B122" s="1168"/>
      <c r="C122" s="1168"/>
      <c r="D122" s="1168"/>
      <c r="AH122" s="840"/>
      <c r="AI122" s="840"/>
      <c r="AJ122" s="840"/>
      <c r="AK122" s="840"/>
      <c r="AW122" s="403"/>
      <c r="AY122" s="403"/>
    </row>
    <row r="123" spans="1:69">
      <c r="AH123" s="840"/>
      <c r="AI123" s="840"/>
      <c r="AJ123" s="840"/>
      <c r="AK123" s="840"/>
      <c r="AW123" s="403"/>
      <c r="AY123" s="403"/>
    </row>
    <row r="124" spans="1:69">
      <c r="AH124" s="840"/>
      <c r="AI124" s="840"/>
      <c r="AJ124" s="840"/>
      <c r="AK124" s="840"/>
      <c r="AW124" s="403"/>
      <c r="AY124" s="403"/>
    </row>
    <row r="125" spans="1:69">
      <c r="AH125" s="840"/>
      <c r="AI125" s="840"/>
      <c r="AJ125" s="840"/>
      <c r="AK125" s="840"/>
      <c r="AW125" s="403"/>
      <c r="AY125" s="403"/>
    </row>
    <row r="126" spans="1:69">
      <c r="AH126" s="840"/>
      <c r="AI126" s="840"/>
      <c r="AJ126" s="840"/>
      <c r="AK126" s="840"/>
    </row>
    <row r="127" spans="1:69">
      <c r="AH127" s="840"/>
      <c r="AI127" s="840"/>
      <c r="AJ127" s="840"/>
      <c r="AK127" s="840"/>
    </row>
    <row r="128" spans="1:69">
      <c r="AH128" s="840"/>
      <c r="AI128" s="840"/>
      <c r="AJ128" s="840"/>
      <c r="AK128" s="840"/>
    </row>
    <row r="129" spans="34:37">
      <c r="AH129" s="840"/>
      <c r="AI129" s="840"/>
      <c r="AJ129" s="840"/>
      <c r="AK129" s="840"/>
    </row>
    <row r="130" spans="34:37">
      <c r="AH130" s="840"/>
      <c r="AI130" s="840"/>
      <c r="AJ130" s="840"/>
      <c r="AK130" s="840"/>
    </row>
    <row r="131" spans="34:37">
      <c r="AH131" s="840"/>
      <c r="AI131" s="840"/>
      <c r="AJ131" s="840"/>
      <c r="AK131" s="840"/>
    </row>
    <row r="132" spans="34:37">
      <c r="AH132" s="840"/>
      <c r="AI132" s="840"/>
      <c r="AJ132" s="840"/>
      <c r="AK132" s="840"/>
    </row>
    <row r="133" spans="34:37">
      <c r="AH133" s="840"/>
      <c r="AI133" s="840"/>
      <c r="AJ133" s="840"/>
      <c r="AK133" s="840"/>
    </row>
    <row r="134" spans="34:37">
      <c r="AH134" s="840"/>
      <c r="AI134" s="840"/>
      <c r="AJ134" s="840"/>
      <c r="AK134" s="840"/>
    </row>
    <row r="135" spans="34:37">
      <c r="AH135" s="840"/>
      <c r="AI135" s="840"/>
      <c r="AJ135" s="840"/>
      <c r="AK135" s="840"/>
    </row>
    <row r="136" spans="34:37">
      <c r="AH136" s="840"/>
      <c r="AI136" s="840"/>
      <c r="AJ136" s="840"/>
      <c r="AK136" s="840"/>
    </row>
    <row r="137" spans="34:37">
      <c r="AH137" s="840"/>
      <c r="AI137" s="840"/>
      <c r="AJ137" s="840"/>
      <c r="AK137" s="840"/>
    </row>
    <row r="138" spans="34:37">
      <c r="AH138" s="840"/>
      <c r="AI138" s="840"/>
      <c r="AJ138" s="840"/>
      <c r="AK138" s="840"/>
    </row>
    <row r="139" spans="34:37">
      <c r="AH139" s="840"/>
      <c r="AI139" s="840"/>
      <c r="AJ139" s="840"/>
      <c r="AK139" s="840"/>
    </row>
    <row r="140" spans="34:37">
      <c r="AH140" s="840"/>
      <c r="AI140" s="840"/>
      <c r="AJ140" s="840"/>
      <c r="AK140" s="840"/>
    </row>
    <row r="141" spans="34:37">
      <c r="AH141" s="840"/>
      <c r="AI141" s="840"/>
      <c r="AJ141" s="840"/>
      <c r="AK141" s="840"/>
    </row>
    <row r="142" spans="34:37">
      <c r="AH142" s="840"/>
      <c r="AI142" s="840"/>
      <c r="AJ142" s="840"/>
      <c r="AK142" s="840"/>
    </row>
    <row r="143" spans="34:37">
      <c r="AH143" s="840"/>
      <c r="AI143" s="840"/>
      <c r="AJ143" s="840"/>
      <c r="AK143" s="840"/>
    </row>
    <row r="144" spans="34:37">
      <c r="AH144" s="840"/>
      <c r="AI144" s="840"/>
      <c r="AJ144" s="840"/>
      <c r="AK144" s="840"/>
    </row>
    <row r="145" spans="34:37">
      <c r="AH145" s="840"/>
      <c r="AI145" s="840"/>
      <c r="AJ145" s="840"/>
      <c r="AK145" s="840"/>
    </row>
    <row r="146" spans="34:37">
      <c r="AH146" s="840"/>
      <c r="AI146" s="840"/>
      <c r="AJ146" s="840"/>
      <c r="AK146" s="840"/>
    </row>
    <row r="147" spans="34:37">
      <c r="AH147" s="840"/>
      <c r="AI147" s="840"/>
      <c r="AJ147" s="840"/>
      <c r="AK147" s="840"/>
    </row>
    <row r="148" spans="34:37">
      <c r="AH148" s="840"/>
      <c r="AI148" s="840"/>
      <c r="AJ148" s="840"/>
      <c r="AK148" s="840"/>
    </row>
    <row r="149" spans="34:37">
      <c r="AH149" s="840"/>
      <c r="AI149" s="840"/>
      <c r="AJ149" s="840"/>
      <c r="AK149" s="840"/>
    </row>
    <row r="150" spans="34:37">
      <c r="AH150" s="840"/>
      <c r="AI150" s="840"/>
      <c r="AJ150" s="840"/>
      <c r="AK150" s="840"/>
    </row>
    <row r="151" spans="34:37">
      <c r="AH151" s="840"/>
      <c r="AI151" s="840"/>
      <c r="AJ151" s="840"/>
      <c r="AK151" s="840"/>
    </row>
    <row r="152" spans="34:37">
      <c r="AH152" s="840"/>
      <c r="AI152" s="840"/>
      <c r="AJ152" s="840"/>
      <c r="AK152" s="840"/>
    </row>
    <row r="153" spans="34:37">
      <c r="AH153" s="840"/>
      <c r="AI153" s="840"/>
      <c r="AJ153" s="840"/>
      <c r="AK153" s="840"/>
    </row>
    <row r="154" spans="34:37">
      <c r="AH154" s="840"/>
      <c r="AI154" s="840"/>
      <c r="AJ154" s="840"/>
      <c r="AK154" s="840"/>
    </row>
    <row r="155" spans="34:37">
      <c r="AH155" s="840"/>
      <c r="AI155" s="840"/>
      <c r="AJ155" s="840"/>
      <c r="AK155" s="840"/>
    </row>
    <row r="156" spans="34:37">
      <c r="AH156" s="840"/>
      <c r="AI156" s="840"/>
      <c r="AJ156" s="840"/>
      <c r="AK156" s="840"/>
    </row>
    <row r="157" spans="34:37">
      <c r="AH157" s="840"/>
      <c r="AI157" s="840"/>
      <c r="AJ157" s="840"/>
      <c r="AK157" s="840"/>
    </row>
    <row r="158" spans="34:37">
      <c r="AH158" s="840"/>
      <c r="AI158" s="840"/>
      <c r="AJ158" s="840"/>
      <c r="AK158" s="840"/>
    </row>
    <row r="159" spans="34:37">
      <c r="AH159" s="840"/>
      <c r="AI159" s="840"/>
      <c r="AJ159" s="840"/>
      <c r="AK159" s="840"/>
    </row>
    <row r="160" spans="34:37">
      <c r="AH160" s="840"/>
      <c r="AI160" s="840"/>
      <c r="AJ160" s="840"/>
      <c r="AK160" s="840"/>
    </row>
    <row r="161" spans="34:37">
      <c r="AH161" s="840"/>
      <c r="AI161" s="840"/>
      <c r="AJ161" s="840"/>
      <c r="AK161" s="840"/>
    </row>
    <row r="162" spans="34:37">
      <c r="AH162" s="840"/>
      <c r="AI162" s="840"/>
      <c r="AJ162" s="840"/>
      <c r="AK162" s="840"/>
    </row>
    <row r="163" spans="34:37">
      <c r="AH163" s="840"/>
      <c r="AI163" s="840"/>
      <c r="AJ163" s="840"/>
      <c r="AK163" s="840"/>
    </row>
    <row r="164" spans="34:37">
      <c r="AH164" s="840"/>
      <c r="AI164" s="840"/>
      <c r="AJ164" s="840"/>
      <c r="AK164" s="840"/>
    </row>
    <row r="165" spans="34:37">
      <c r="AH165" s="840"/>
      <c r="AI165" s="840"/>
      <c r="AJ165" s="840"/>
      <c r="AK165" s="840"/>
    </row>
    <row r="166" spans="34:37">
      <c r="AH166" s="840"/>
      <c r="AI166" s="840"/>
      <c r="AJ166" s="840"/>
      <c r="AK166" s="840"/>
    </row>
    <row r="167" spans="34:37">
      <c r="AH167" s="840"/>
      <c r="AI167" s="840"/>
      <c r="AJ167" s="840"/>
      <c r="AK167" s="840"/>
    </row>
    <row r="168" spans="34:37">
      <c r="AH168" s="840"/>
      <c r="AI168" s="840"/>
      <c r="AJ168" s="840"/>
      <c r="AK168" s="840"/>
    </row>
    <row r="169" spans="34:37">
      <c r="AH169" s="840"/>
      <c r="AI169" s="840"/>
      <c r="AJ169" s="840"/>
      <c r="AK169" s="840"/>
    </row>
    <row r="170" spans="34:37">
      <c r="AH170" s="840"/>
      <c r="AI170" s="840"/>
      <c r="AJ170" s="840"/>
      <c r="AK170" s="840"/>
    </row>
    <row r="171" spans="34:37">
      <c r="AH171" s="840"/>
      <c r="AI171" s="840"/>
      <c r="AJ171" s="840"/>
      <c r="AK171" s="840"/>
    </row>
    <row r="172" spans="34:37">
      <c r="AH172" s="840"/>
      <c r="AI172" s="840"/>
      <c r="AJ172" s="840"/>
      <c r="AK172" s="840"/>
    </row>
    <row r="173" spans="34:37">
      <c r="AH173" s="840"/>
      <c r="AI173" s="840"/>
      <c r="AJ173" s="840"/>
      <c r="AK173" s="840"/>
    </row>
    <row r="174" spans="34:37">
      <c r="AH174" s="840"/>
      <c r="AI174" s="840"/>
      <c r="AJ174" s="840"/>
      <c r="AK174" s="840"/>
    </row>
    <row r="175" spans="34:37">
      <c r="AH175" s="840"/>
      <c r="AI175" s="840"/>
      <c r="AJ175" s="840"/>
      <c r="AK175" s="840"/>
    </row>
    <row r="176" spans="34:37">
      <c r="AH176" s="840"/>
      <c r="AI176" s="840"/>
      <c r="AJ176" s="840"/>
      <c r="AK176" s="840"/>
    </row>
    <row r="177" spans="34:37">
      <c r="AH177" s="840"/>
      <c r="AI177" s="840"/>
      <c r="AJ177" s="840"/>
      <c r="AK177" s="840"/>
    </row>
    <row r="178" spans="34:37">
      <c r="AH178" s="840"/>
      <c r="AI178" s="840"/>
      <c r="AJ178" s="840"/>
      <c r="AK178" s="840"/>
    </row>
    <row r="179" spans="34:37">
      <c r="AH179" s="840"/>
      <c r="AI179" s="840"/>
      <c r="AJ179" s="840"/>
      <c r="AK179" s="840"/>
    </row>
    <row r="180" spans="34:37">
      <c r="AH180" s="840"/>
      <c r="AI180" s="840"/>
      <c r="AJ180" s="840"/>
      <c r="AK180" s="840"/>
    </row>
    <row r="181" spans="34:37">
      <c r="AH181" s="840"/>
      <c r="AI181" s="840"/>
      <c r="AJ181" s="840"/>
      <c r="AK181" s="840"/>
    </row>
    <row r="182" spans="34:37">
      <c r="AH182" s="840"/>
      <c r="AI182" s="840"/>
      <c r="AJ182" s="840"/>
      <c r="AK182" s="840"/>
    </row>
    <row r="183" spans="34:37">
      <c r="AH183" s="840"/>
      <c r="AI183" s="840"/>
      <c r="AJ183" s="840"/>
      <c r="AK183" s="840"/>
    </row>
    <row r="184" spans="34:37">
      <c r="AH184" s="840"/>
      <c r="AI184" s="840"/>
      <c r="AJ184" s="840"/>
      <c r="AK184" s="840"/>
    </row>
    <row r="185" spans="34:37">
      <c r="AH185" s="840"/>
      <c r="AI185" s="840"/>
      <c r="AJ185" s="840"/>
      <c r="AK185" s="840"/>
    </row>
    <row r="186" spans="34:37">
      <c r="AH186" s="840"/>
      <c r="AI186" s="840"/>
      <c r="AJ186" s="840"/>
      <c r="AK186" s="840"/>
    </row>
    <row r="187" spans="34:37">
      <c r="AH187" s="840"/>
      <c r="AI187" s="840"/>
      <c r="AJ187" s="840"/>
      <c r="AK187" s="840"/>
    </row>
    <row r="188" spans="34:37">
      <c r="AH188" s="840"/>
      <c r="AI188" s="840"/>
      <c r="AJ188" s="840"/>
      <c r="AK188" s="840"/>
    </row>
    <row r="189" spans="34:37">
      <c r="AH189" s="840"/>
      <c r="AI189" s="840"/>
      <c r="AJ189" s="840"/>
      <c r="AK189" s="840"/>
    </row>
    <row r="190" spans="34:37">
      <c r="AH190" s="840"/>
      <c r="AI190" s="840"/>
      <c r="AJ190" s="840"/>
      <c r="AK190" s="840"/>
    </row>
    <row r="191" spans="34:37">
      <c r="AH191" s="840"/>
      <c r="AI191" s="840"/>
      <c r="AJ191" s="840"/>
      <c r="AK191" s="840"/>
    </row>
    <row r="192" spans="34:37">
      <c r="AH192" s="840"/>
      <c r="AI192" s="840"/>
      <c r="AJ192" s="840"/>
      <c r="AK192" s="840"/>
    </row>
    <row r="193" spans="34:37">
      <c r="AH193" s="840"/>
      <c r="AI193" s="840"/>
      <c r="AJ193" s="840"/>
      <c r="AK193" s="840"/>
    </row>
    <row r="194" spans="34:37">
      <c r="AH194" s="840"/>
      <c r="AI194" s="840"/>
      <c r="AJ194" s="840"/>
      <c r="AK194" s="840"/>
    </row>
    <row r="195" spans="34:37">
      <c r="AH195" s="840"/>
      <c r="AI195" s="840"/>
      <c r="AJ195" s="840"/>
      <c r="AK195" s="840"/>
    </row>
    <row r="196" spans="34:37">
      <c r="AH196" s="840"/>
      <c r="AI196" s="840"/>
      <c r="AJ196" s="840"/>
      <c r="AK196" s="840"/>
    </row>
    <row r="197" spans="34:37">
      <c r="AH197" s="840"/>
      <c r="AI197" s="840"/>
      <c r="AJ197" s="840"/>
      <c r="AK197" s="840"/>
    </row>
    <row r="198" spans="34:37">
      <c r="AH198" s="840"/>
      <c r="AI198" s="840"/>
      <c r="AJ198" s="840"/>
      <c r="AK198" s="840"/>
    </row>
    <row r="199" spans="34:37">
      <c r="AH199" s="840"/>
      <c r="AI199" s="840"/>
      <c r="AJ199" s="840"/>
      <c r="AK199" s="840"/>
    </row>
    <row r="200" spans="34:37">
      <c r="AH200" s="840"/>
      <c r="AI200" s="840"/>
      <c r="AJ200" s="840"/>
      <c r="AK200" s="840"/>
    </row>
    <row r="201" spans="34:37">
      <c r="AH201" s="840"/>
      <c r="AI201" s="840"/>
      <c r="AJ201" s="840"/>
      <c r="AK201" s="840"/>
    </row>
    <row r="202" spans="34:37">
      <c r="AH202" s="840"/>
      <c r="AI202" s="840"/>
      <c r="AJ202" s="840"/>
      <c r="AK202" s="840"/>
    </row>
    <row r="203" spans="34:37">
      <c r="AH203" s="840"/>
      <c r="AI203" s="840"/>
      <c r="AJ203" s="840"/>
      <c r="AK203" s="840"/>
    </row>
    <row r="204" spans="34:37">
      <c r="AH204" s="840"/>
      <c r="AI204" s="840"/>
      <c r="AJ204" s="840"/>
      <c r="AK204" s="840"/>
    </row>
    <row r="205" spans="34:37">
      <c r="AH205" s="840"/>
      <c r="AI205" s="840"/>
      <c r="AJ205" s="840"/>
      <c r="AK205" s="840"/>
    </row>
    <row r="206" spans="34:37">
      <c r="AH206" s="840"/>
      <c r="AI206" s="840"/>
      <c r="AJ206" s="840"/>
      <c r="AK206" s="840"/>
    </row>
    <row r="207" spans="34:37">
      <c r="AH207" s="840"/>
      <c r="AI207" s="840"/>
      <c r="AJ207" s="840"/>
      <c r="AK207" s="840"/>
    </row>
    <row r="208" spans="34:37">
      <c r="AH208" s="840"/>
      <c r="AI208" s="840"/>
      <c r="AJ208" s="840"/>
      <c r="AK208" s="840"/>
    </row>
    <row r="209" spans="34:37">
      <c r="AH209" s="840"/>
      <c r="AI209" s="840"/>
      <c r="AJ209" s="840"/>
      <c r="AK209" s="840"/>
    </row>
    <row r="210" spans="34:37">
      <c r="AH210" s="840"/>
      <c r="AI210" s="840"/>
      <c r="AJ210" s="840"/>
      <c r="AK210" s="840"/>
    </row>
    <row r="211" spans="34:37">
      <c r="AH211" s="840"/>
      <c r="AI211" s="840"/>
      <c r="AJ211" s="840"/>
      <c r="AK211" s="840"/>
    </row>
    <row r="212" spans="34:37">
      <c r="AH212" s="840"/>
      <c r="AI212" s="840"/>
      <c r="AJ212" s="840"/>
      <c r="AK212" s="840"/>
    </row>
    <row r="213" spans="34:37">
      <c r="AH213" s="840"/>
      <c r="AI213" s="840"/>
      <c r="AJ213" s="840"/>
      <c r="AK213" s="840"/>
    </row>
    <row r="214" spans="34:37">
      <c r="AH214" s="840"/>
      <c r="AI214" s="840"/>
      <c r="AJ214" s="840"/>
      <c r="AK214" s="840"/>
    </row>
    <row r="215" spans="34:37">
      <c r="AH215" s="840"/>
      <c r="AI215" s="840"/>
      <c r="AJ215" s="840"/>
      <c r="AK215" s="840"/>
    </row>
    <row r="216" spans="34:37">
      <c r="AH216" s="840"/>
      <c r="AI216" s="840"/>
      <c r="AJ216" s="840"/>
      <c r="AK216" s="840"/>
    </row>
    <row r="217" spans="34:37">
      <c r="AH217" s="840"/>
      <c r="AI217" s="840"/>
      <c r="AJ217" s="840"/>
      <c r="AK217" s="840"/>
    </row>
    <row r="218" spans="34:37">
      <c r="AH218" s="840"/>
      <c r="AI218" s="840"/>
      <c r="AJ218" s="840"/>
      <c r="AK218" s="840"/>
    </row>
    <row r="219" spans="34:37">
      <c r="AH219" s="840"/>
      <c r="AI219" s="840"/>
      <c r="AJ219" s="840"/>
      <c r="AK219" s="840"/>
    </row>
    <row r="220" spans="34:37">
      <c r="AH220" s="840"/>
      <c r="AI220" s="840"/>
      <c r="AJ220" s="840"/>
      <c r="AK220" s="840"/>
    </row>
    <row r="221" spans="34:37">
      <c r="AH221" s="840"/>
      <c r="AI221" s="840"/>
      <c r="AJ221" s="840"/>
      <c r="AK221" s="840"/>
    </row>
    <row r="222" spans="34:37">
      <c r="AH222" s="840"/>
      <c r="AI222" s="840"/>
      <c r="AJ222" s="840"/>
      <c r="AK222" s="840"/>
    </row>
    <row r="223" spans="34:37">
      <c r="AH223" s="840"/>
      <c r="AI223" s="840"/>
      <c r="AJ223" s="840"/>
      <c r="AK223" s="840"/>
    </row>
    <row r="224" spans="34:37">
      <c r="AH224" s="840"/>
      <c r="AI224" s="840"/>
      <c r="AJ224" s="840"/>
      <c r="AK224" s="840"/>
    </row>
    <row r="225" spans="34:37">
      <c r="AH225" s="840"/>
      <c r="AI225" s="840"/>
      <c r="AJ225" s="840"/>
      <c r="AK225" s="840"/>
    </row>
    <row r="226" spans="34:37">
      <c r="AH226" s="840"/>
      <c r="AI226" s="840"/>
      <c r="AJ226" s="840"/>
      <c r="AK226" s="840"/>
    </row>
    <row r="227" spans="34:37">
      <c r="AH227" s="840"/>
      <c r="AI227" s="840"/>
      <c r="AJ227" s="840"/>
      <c r="AK227" s="840"/>
    </row>
    <row r="228" spans="34:37">
      <c r="AH228" s="840"/>
      <c r="AI228" s="840"/>
      <c r="AJ228" s="840"/>
      <c r="AK228" s="840"/>
    </row>
    <row r="229" spans="34:37">
      <c r="AH229" s="840"/>
      <c r="AI229" s="840"/>
      <c r="AJ229" s="840"/>
      <c r="AK229" s="840"/>
    </row>
    <row r="230" spans="34:37">
      <c r="AH230" s="840"/>
      <c r="AI230" s="840"/>
      <c r="AJ230" s="840"/>
      <c r="AK230" s="840"/>
    </row>
    <row r="231" spans="34:37">
      <c r="AH231" s="840"/>
      <c r="AI231" s="840"/>
      <c r="AJ231" s="840"/>
      <c r="AK231" s="840"/>
    </row>
    <row r="232" spans="34:37">
      <c r="AH232" s="840"/>
      <c r="AI232" s="840"/>
      <c r="AJ232" s="840"/>
      <c r="AK232" s="840"/>
    </row>
    <row r="233" spans="34:37">
      <c r="AH233" s="840"/>
      <c r="AI233" s="840"/>
      <c r="AJ233" s="840"/>
      <c r="AK233" s="840"/>
    </row>
    <row r="234" spans="34:37">
      <c r="AH234" s="840"/>
      <c r="AI234" s="840"/>
      <c r="AJ234" s="840"/>
      <c r="AK234" s="840"/>
    </row>
    <row r="235" spans="34:37">
      <c r="AH235" s="840"/>
      <c r="AI235" s="840"/>
      <c r="AJ235" s="840"/>
      <c r="AK235" s="840"/>
    </row>
    <row r="236" spans="34:37">
      <c r="AH236" s="840"/>
      <c r="AI236" s="840"/>
      <c r="AJ236" s="840"/>
      <c r="AK236" s="840"/>
    </row>
    <row r="237" spans="34:37">
      <c r="AH237" s="840"/>
      <c r="AI237" s="840"/>
      <c r="AJ237" s="840"/>
      <c r="AK237" s="840"/>
    </row>
    <row r="238" spans="34:37">
      <c r="AH238" s="840"/>
      <c r="AI238" s="840"/>
      <c r="AJ238" s="840"/>
      <c r="AK238" s="840"/>
    </row>
    <row r="239" spans="34:37">
      <c r="AH239" s="840"/>
      <c r="AI239" s="840"/>
      <c r="AJ239" s="840"/>
      <c r="AK239" s="840"/>
    </row>
    <row r="240" spans="34:37">
      <c r="AH240" s="840"/>
      <c r="AI240" s="840"/>
      <c r="AJ240" s="840"/>
      <c r="AK240" s="840"/>
    </row>
    <row r="241" spans="34:37">
      <c r="AH241" s="840"/>
      <c r="AI241" s="840"/>
      <c r="AJ241" s="840"/>
      <c r="AK241" s="840"/>
    </row>
    <row r="242" spans="34:37">
      <c r="AH242" s="840"/>
      <c r="AI242" s="840"/>
      <c r="AJ242" s="840"/>
      <c r="AK242" s="840"/>
    </row>
    <row r="243" spans="34:37">
      <c r="AH243" s="840"/>
      <c r="AI243" s="840"/>
      <c r="AJ243" s="840"/>
      <c r="AK243" s="840"/>
    </row>
    <row r="244" spans="34:37">
      <c r="AH244" s="840"/>
      <c r="AI244" s="840"/>
      <c r="AJ244" s="840"/>
      <c r="AK244" s="840"/>
    </row>
    <row r="245" spans="34:37">
      <c r="AH245" s="840"/>
      <c r="AI245" s="840"/>
      <c r="AJ245" s="840"/>
      <c r="AK245" s="840"/>
    </row>
    <row r="246" spans="34:37">
      <c r="AH246" s="840"/>
      <c r="AI246" s="840"/>
      <c r="AJ246" s="840"/>
      <c r="AK246" s="840"/>
    </row>
    <row r="247" spans="34:37">
      <c r="AH247" s="840"/>
      <c r="AI247" s="840"/>
      <c r="AJ247" s="840"/>
      <c r="AK247" s="840"/>
    </row>
    <row r="248" spans="34:37">
      <c r="AH248" s="840"/>
      <c r="AI248" s="840"/>
      <c r="AJ248" s="840"/>
      <c r="AK248" s="840"/>
    </row>
    <row r="249" spans="34:37">
      <c r="AH249" s="840"/>
      <c r="AI249" s="840"/>
      <c r="AJ249" s="840"/>
      <c r="AK249" s="840"/>
    </row>
    <row r="250" spans="34:37">
      <c r="AH250" s="840"/>
      <c r="AI250" s="840"/>
      <c r="AJ250" s="840"/>
      <c r="AK250" s="840"/>
    </row>
    <row r="251" spans="34:37">
      <c r="AH251" s="840"/>
      <c r="AI251" s="840"/>
      <c r="AJ251" s="840"/>
      <c r="AK251" s="840"/>
    </row>
    <row r="252" spans="34:37">
      <c r="AH252" s="840"/>
      <c r="AI252" s="840"/>
      <c r="AJ252" s="840"/>
      <c r="AK252" s="840"/>
    </row>
    <row r="253" spans="34:37">
      <c r="AH253" s="840"/>
      <c r="AI253" s="840"/>
      <c r="AJ253" s="840"/>
      <c r="AK253" s="840"/>
    </row>
    <row r="254" spans="34:37">
      <c r="AH254" s="840"/>
      <c r="AI254" s="840"/>
      <c r="AJ254" s="840"/>
      <c r="AK254" s="840"/>
    </row>
    <row r="255" spans="34:37">
      <c r="AH255" s="840"/>
      <c r="AI255" s="840"/>
      <c r="AJ255" s="840"/>
      <c r="AK255" s="840"/>
    </row>
    <row r="256" spans="34:37">
      <c r="AH256" s="840"/>
      <c r="AI256" s="840"/>
      <c r="AJ256" s="840"/>
      <c r="AK256" s="840"/>
    </row>
    <row r="257" spans="34:37">
      <c r="AH257" s="840"/>
      <c r="AI257" s="840"/>
      <c r="AJ257" s="840"/>
      <c r="AK257" s="840"/>
    </row>
    <row r="258" spans="34:37">
      <c r="AH258" s="840"/>
      <c r="AI258" s="840"/>
      <c r="AJ258" s="840"/>
      <c r="AK258" s="840"/>
    </row>
    <row r="259" spans="34:37">
      <c r="AH259" s="840"/>
      <c r="AI259" s="840"/>
      <c r="AJ259" s="840"/>
      <c r="AK259" s="840"/>
    </row>
    <row r="260" spans="34:37">
      <c r="AH260" s="840"/>
      <c r="AI260" s="840"/>
      <c r="AJ260" s="840"/>
      <c r="AK260" s="840"/>
    </row>
    <row r="261" spans="34:37">
      <c r="AH261" s="840"/>
      <c r="AI261" s="840"/>
      <c r="AJ261" s="840"/>
      <c r="AK261" s="840"/>
    </row>
    <row r="262" spans="34:37">
      <c r="AH262" s="840"/>
      <c r="AI262" s="840"/>
      <c r="AJ262" s="840"/>
      <c r="AK262" s="840"/>
    </row>
    <row r="263" spans="34:37">
      <c r="AH263" s="840"/>
      <c r="AI263" s="840"/>
      <c r="AJ263" s="840"/>
      <c r="AK263" s="840"/>
    </row>
    <row r="264" spans="34:37">
      <c r="AH264" s="840"/>
      <c r="AI264" s="840"/>
      <c r="AJ264" s="840"/>
      <c r="AK264" s="840"/>
    </row>
    <row r="265" spans="34:37">
      <c r="AH265" s="840"/>
      <c r="AI265" s="840"/>
      <c r="AJ265" s="840"/>
      <c r="AK265" s="840"/>
    </row>
    <row r="266" spans="34:37">
      <c r="AH266" s="840"/>
      <c r="AI266" s="840"/>
      <c r="AJ266" s="840"/>
      <c r="AK266" s="840"/>
    </row>
    <row r="267" spans="34:37">
      <c r="AH267" s="840"/>
      <c r="AI267" s="840"/>
      <c r="AJ267" s="840"/>
      <c r="AK267" s="840"/>
    </row>
    <row r="268" spans="34:37">
      <c r="AH268" s="840"/>
      <c r="AI268" s="840"/>
      <c r="AJ268" s="840"/>
      <c r="AK268" s="840"/>
    </row>
    <row r="269" spans="34:37">
      <c r="AH269" s="840"/>
      <c r="AI269" s="840"/>
      <c r="AJ269" s="840"/>
      <c r="AK269" s="840"/>
    </row>
    <row r="270" spans="34:37">
      <c r="AH270" s="840"/>
      <c r="AI270" s="840"/>
      <c r="AJ270" s="840"/>
      <c r="AK270" s="840"/>
    </row>
    <row r="271" spans="34:37">
      <c r="AH271" s="840"/>
      <c r="AI271" s="840"/>
      <c r="AJ271" s="840"/>
      <c r="AK271" s="840"/>
    </row>
    <row r="272" spans="34:37">
      <c r="AH272" s="840"/>
      <c r="AI272" s="840"/>
      <c r="AJ272" s="840"/>
      <c r="AK272" s="840"/>
    </row>
    <row r="273" spans="34:37">
      <c r="AH273" s="840"/>
      <c r="AI273" s="840"/>
      <c r="AJ273" s="840"/>
      <c r="AK273" s="840"/>
    </row>
    <row r="274" spans="34:37">
      <c r="AH274" s="840"/>
      <c r="AI274" s="840"/>
      <c r="AJ274" s="840"/>
      <c r="AK274" s="840"/>
    </row>
    <row r="275" spans="34:37">
      <c r="AH275" s="840"/>
      <c r="AI275" s="840"/>
      <c r="AJ275" s="840"/>
      <c r="AK275" s="840"/>
    </row>
    <row r="276" spans="34:37">
      <c r="AH276" s="840"/>
      <c r="AI276" s="840"/>
      <c r="AJ276" s="840"/>
      <c r="AK276" s="840"/>
    </row>
    <row r="277" spans="34:37">
      <c r="AH277" s="840"/>
      <c r="AI277" s="840"/>
      <c r="AJ277" s="840"/>
      <c r="AK277" s="840"/>
    </row>
    <row r="278" spans="34:37">
      <c r="AH278" s="840"/>
      <c r="AI278" s="840"/>
      <c r="AJ278" s="840"/>
      <c r="AK278" s="840"/>
    </row>
    <row r="279" spans="34:37">
      <c r="AH279" s="840"/>
      <c r="AI279" s="840"/>
      <c r="AJ279" s="840"/>
      <c r="AK279" s="840"/>
    </row>
    <row r="280" spans="34:37">
      <c r="AH280" s="840"/>
      <c r="AI280" s="840"/>
      <c r="AJ280" s="840"/>
      <c r="AK280" s="840"/>
    </row>
    <row r="281" spans="34:37">
      <c r="AH281" s="840"/>
      <c r="AI281" s="840"/>
      <c r="AJ281" s="840"/>
      <c r="AK281" s="840"/>
    </row>
    <row r="282" spans="34:37">
      <c r="AH282" s="840"/>
      <c r="AI282" s="840"/>
      <c r="AJ282" s="840"/>
      <c r="AK282" s="840"/>
    </row>
    <row r="283" spans="34:37">
      <c r="AH283" s="840"/>
      <c r="AI283" s="840"/>
      <c r="AJ283" s="840"/>
      <c r="AK283" s="840"/>
    </row>
    <row r="284" spans="34:37">
      <c r="AH284" s="840"/>
      <c r="AI284" s="840"/>
      <c r="AJ284" s="840"/>
      <c r="AK284" s="840"/>
    </row>
    <row r="285" spans="34:37">
      <c r="AH285" s="840"/>
      <c r="AI285" s="840"/>
      <c r="AJ285" s="840"/>
      <c r="AK285" s="840"/>
    </row>
    <row r="286" spans="34:37">
      <c r="AH286" s="840"/>
      <c r="AI286" s="840"/>
      <c r="AJ286" s="840"/>
      <c r="AK286" s="840"/>
    </row>
    <row r="287" spans="34:37">
      <c r="AH287" s="840"/>
      <c r="AI287" s="840"/>
      <c r="AJ287" s="840"/>
      <c r="AK287" s="840"/>
    </row>
    <row r="288" spans="34:37">
      <c r="AH288" s="840"/>
      <c r="AI288" s="840"/>
      <c r="AJ288" s="840"/>
      <c r="AK288" s="840"/>
    </row>
    <row r="289" spans="34:37">
      <c r="AH289" s="840"/>
      <c r="AI289" s="840"/>
      <c r="AJ289" s="840"/>
      <c r="AK289" s="840"/>
    </row>
    <row r="290" spans="34:37">
      <c r="AH290" s="840"/>
      <c r="AI290" s="840"/>
      <c r="AJ290" s="840"/>
      <c r="AK290" s="840"/>
    </row>
    <row r="291" spans="34:37">
      <c r="AH291" s="840"/>
      <c r="AI291" s="840"/>
      <c r="AJ291" s="840"/>
      <c r="AK291" s="840"/>
    </row>
    <row r="292" spans="34:37">
      <c r="AH292" s="840"/>
      <c r="AI292" s="840"/>
      <c r="AJ292" s="840"/>
      <c r="AK292" s="840"/>
    </row>
    <row r="293" spans="34:37">
      <c r="AH293" s="840"/>
      <c r="AI293" s="840"/>
      <c r="AJ293" s="840"/>
      <c r="AK293" s="840"/>
    </row>
    <row r="294" spans="34:37">
      <c r="AH294" s="840"/>
      <c r="AI294" s="840"/>
      <c r="AJ294" s="840"/>
      <c r="AK294" s="840"/>
    </row>
    <row r="295" spans="34:37">
      <c r="AH295" s="840"/>
      <c r="AI295" s="840"/>
      <c r="AJ295" s="840"/>
      <c r="AK295" s="840"/>
    </row>
    <row r="296" spans="34:37">
      <c r="AH296" s="840"/>
      <c r="AI296" s="840"/>
      <c r="AJ296" s="840"/>
      <c r="AK296" s="840"/>
    </row>
    <row r="297" spans="34:37">
      <c r="AH297" s="840"/>
      <c r="AI297" s="840"/>
      <c r="AJ297" s="840"/>
      <c r="AK297" s="840"/>
    </row>
    <row r="298" spans="34:37">
      <c r="AH298" s="840"/>
      <c r="AI298" s="840"/>
      <c r="AJ298" s="840"/>
      <c r="AK298" s="840"/>
    </row>
    <row r="299" spans="34:37">
      <c r="AH299" s="840"/>
      <c r="AI299" s="840"/>
      <c r="AJ299" s="840"/>
      <c r="AK299" s="840"/>
    </row>
    <row r="300" spans="34:37">
      <c r="AH300" s="840"/>
      <c r="AI300" s="840"/>
      <c r="AJ300" s="840"/>
      <c r="AK300" s="840"/>
    </row>
    <row r="301" spans="34:37">
      <c r="AH301" s="840"/>
      <c r="AI301" s="840"/>
      <c r="AJ301" s="840"/>
      <c r="AK301" s="840"/>
    </row>
    <row r="302" spans="34:37">
      <c r="AH302" s="840"/>
      <c r="AI302" s="840"/>
      <c r="AJ302" s="840"/>
      <c r="AK302" s="840"/>
    </row>
    <row r="303" spans="34:37">
      <c r="AH303" s="840"/>
      <c r="AI303" s="840"/>
      <c r="AJ303" s="840"/>
      <c r="AK303" s="840"/>
    </row>
    <row r="304" spans="34:37">
      <c r="AH304" s="840"/>
      <c r="AI304" s="840"/>
      <c r="AJ304" s="840"/>
      <c r="AK304" s="840"/>
    </row>
    <row r="305" spans="34:37">
      <c r="AH305" s="840"/>
      <c r="AI305" s="840"/>
      <c r="AJ305" s="840"/>
      <c r="AK305" s="840"/>
    </row>
    <row r="306" spans="34:37">
      <c r="AH306" s="840"/>
      <c r="AI306" s="840"/>
      <c r="AJ306" s="840"/>
      <c r="AK306" s="840"/>
    </row>
    <row r="307" spans="34:37">
      <c r="AH307" s="840"/>
      <c r="AI307" s="840"/>
      <c r="AJ307" s="840"/>
      <c r="AK307" s="840"/>
    </row>
    <row r="308" spans="34:37">
      <c r="AH308" s="840"/>
      <c r="AI308" s="840"/>
      <c r="AJ308" s="840"/>
      <c r="AK308" s="840"/>
    </row>
    <row r="309" spans="34:37">
      <c r="AH309" s="840"/>
      <c r="AI309" s="840"/>
      <c r="AJ309" s="840"/>
      <c r="AK309" s="840"/>
    </row>
    <row r="310" spans="34:37">
      <c r="AH310" s="840"/>
      <c r="AI310" s="840"/>
      <c r="AJ310" s="840"/>
      <c r="AK310" s="840"/>
    </row>
    <row r="311" spans="34:37">
      <c r="AH311" s="840"/>
      <c r="AI311" s="840"/>
      <c r="AJ311" s="840"/>
      <c r="AK311" s="840"/>
    </row>
    <row r="312" spans="34:37">
      <c r="AH312" s="840"/>
      <c r="AI312" s="840"/>
      <c r="AJ312" s="840"/>
      <c r="AK312" s="840"/>
    </row>
    <row r="313" spans="34:37">
      <c r="AH313" s="840"/>
      <c r="AI313" s="840"/>
      <c r="AJ313" s="840"/>
      <c r="AK313" s="840"/>
    </row>
    <row r="314" spans="34:37">
      <c r="AH314" s="840"/>
      <c r="AI314" s="840"/>
      <c r="AJ314" s="840"/>
      <c r="AK314" s="840"/>
    </row>
    <row r="315" spans="34:37">
      <c r="AH315" s="840"/>
      <c r="AI315" s="840"/>
      <c r="AJ315" s="840"/>
      <c r="AK315" s="840"/>
    </row>
    <row r="316" spans="34:37">
      <c r="AH316" s="840"/>
      <c r="AI316" s="840"/>
      <c r="AJ316" s="840"/>
      <c r="AK316" s="840"/>
    </row>
    <row r="317" spans="34:37">
      <c r="AH317" s="840"/>
      <c r="AI317" s="840"/>
      <c r="AJ317" s="840"/>
      <c r="AK317" s="840"/>
    </row>
    <row r="318" spans="34:37">
      <c r="AH318" s="840"/>
      <c r="AI318" s="840"/>
      <c r="AJ318" s="840"/>
      <c r="AK318" s="840"/>
    </row>
    <row r="319" spans="34:37">
      <c r="AH319" s="840"/>
      <c r="AI319" s="840"/>
      <c r="AJ319" s="840"/>
      <c r="AK319" s="840"/>
    </row>
    <row r="320" spans="34:37">
      <c r="AH320" s="840"/>
      <c r="AI320" s="840"/>
      <c r="AJ320" s="840"/>
      <c r="AK320" s="840"/>
    </row>
    <row r="321" spans="34:37">
      <c r="AH321" s="840"/>
      <c r="AI321" s="840"/>
      <c r="AJ321" s="840"/>
      <c r="AK321" s="840"/>
    </row>
    <row r="322" spans="34:37">
      <c r="AH322" s="840"/>
      <c r="AI322" s="840"/>
      <c r="AJ322" s="840"/>
      <c r="AK322" s="840"/>
    </row>
    <row r="323" spans="34:37">
      <c r="AH323" s="840"/>
      <c r="AI323" s="840"/>
      <c r="AJ323" s="840"/>
      <c r="AK323" s="840"/>
    </row>
    <row r="324" spans="34:37">
      <c r="AH324" s="840"/>
      <c r="AI324" s="840"/>
      <c r="AJ324" s="840"/>
      <c r="AK324" s="840"/>
    </row>
    <row r="325" spans="34:37">
      <c r="AH325" s="840"/>
      <c r="AI325" s="840"/>
      <c r="AJ325" s="840"/>
      <c r="AK325" s="840"/>
    </row>
    <row r="326" spans="34:37">
      <c r="AH326" s="840"/>
      <c r="AI326" s="840"/>
      <c r="AJ326" s="840"/>
      <c r="AK326" s="840"/>
    </row>
    <row r="327" spans="34:37">
      <c r="AH327" s="840"/>
      <c r="AI327" s="840"/>
      <c r="AJ327" s="840"/>
      <c r="AK327" s="840"/>
    </row>
    <row r="328" spans="34:37">
      <c r="AH328" s="840"/>
      <c r="AI328" s="840"/>
      <c r="AJ328" s="840"/>
      <c r="AK328" s="840"/>
    </row>
    <row r="329" spans="34:37">
      <c r="AH329" s="840"/>
      <c r="AI329" s="840"/>
      <c r="AJ329" s="840"/>
      <c r="AK329" s="840"/>
    </row>
    <row r="330" spans="34:37">
      <c r="AH330" s="840"/>
      <c r="AI330" s="840"/>
      <c r="AJ330" s="840"/>
      <c r="AK330" s="840"/>
    </row>
    <row r="331" spans="34:37">
      <c r="AH331" s="840"/>
      <c r="AI331" s="840"/>
      <c r="AJ331" s="840"/>
      <c r="AK331" s="840"/>
    </row>
    <row r="332" spans="34:37">
      <c r="AH332" s="840"/>
      <c r="AI332" s="840"/>
      <c r="AJ332" s="840"/>
      <c r="AK332" s="840"/>
    </row>
    <row r="333" spans="34:37">
      <c r="AH333" s="840"/>
      <c r="AI333" s="840"/>
      <c r="AJ333" s="840"/>
      <c r="AK333" s="840"/>
    </row>
    <row r="334" spans="34:37">
      <c r="AH334" s="840"/>
      <c r="AI334" s="840"/>
      <c r="AJ334" s="840"/>
      <c r="AK334" s="840"/>
    </row>
    <row r="335" spans="34:37">
      <c r="AH335" s="840"/>
      <c r="AI335" s="840"/>
      <c r="AJ335" s="840"/>
      <c r="AK335" s="840"/>
    </row>
    <row r="336" spans="34:37">
      <c r="AH336" s="840"/>
      <c r="AI336" s="840"/>
      <c r="AJ336" s="840"/>
      <c r="AK336" s="840"/>
    </row>
    <row r="337" spans="34:37">
      <c r="AH337" s="840"/>
      <c r="AI337" s="840"/>
      <c r="AJ337" s="840"/>
      <c r="AK337" s="840"/>
    </row>
    <row r="338" spans="34:37">
      <c r="AH338" s="840"/>
      <c r="AI338" s="840"/>
      <c r="AJ338" s="840"/>
      <c r="AK338" s="840"/>
    </row>
    <row r="339" spans="34:37">
      <c r="AH339" s="840"/>
      <c r="AI339" s="840"/>
      <c r="AJ339" s="840"/>
      <c r="AK339" s="840"/>
    </row>
    <row r="340" spans="34:37">
      <c r="AH340" s="840"/>
      <c r="AI340" s="840"/>
      <c r="AJ340" s="840"/>
      <c r="AK340" s="840"/>
    </row>
    <row r="341" spans="34:37">
      <c r="AH341" s="840"/>
      <c r="AI341" s="840"/>
      <c r="AJ341" s="840"/>
      <c r="AK341" s="840"/>
    </row>
    <row r="342" spans="34:37">
      <c r="AH342" s="840"/>
      <c r="AI342" s="840"/>
      <c r="AJ342" s="840"/>
      <c r="AK342" s="840"/>
    </row>
    <row r="343" spans="34:37">
      <c r="AH343" s="840"/>
      <c r="AI343" s="840"/>
      <c r="AJ343" s="840"/>
      <c r="AK343" s="840"/>
    </row>
    <row r="344" spans="34:37">
      <c r="AH344" s="840"/>
      <c r="AI344" s="840"/>
      <c r="AJ344" s="840"/>
      <c r="AK344" s="840"/>
    </row>
    <row r="345" spans="34:37">
      <c r="AH345" s="840"/>
      <c r="AI345" s="840"/>
      <c r="AJ345" s="840"/>
      <c r="AK345" s="840"/>
    </row>
    <row r="346" spans="34:37">
      <c r="AH346" s="840"/>
      <c r="AI346" s="840"/>
      <c r="AJ346" s="840"/>
      <c r="AK346" s="840"/>
    </row>
    <row r="347" spans="34:37">
      <c r="AH347" s="840"/>
      <c r="AI347" s="840"/>
      <c r="AJ347" s="840"/>
      <c r="AK347" s="840"/>
    </row>
    <row r="348" spans="34:37">
      <c r="AH348" s="840"/>
      <c r="AI348" s="840"/>
      <c r="AJ348" s="840"/>
      <c r="AK348" s="840"/>
    </row>
    <row r="349" spans="34:37">
      <c r="AH349" s="840"/>
      <c r="AI349" s="840"/>
      <c r="AJ349" s="840"/>
      <c r="AK349" s="840"/>
    </row>
    <row r="350" spans="34:37">
      <c r="AH350" s="840"/>
      <c r="AI350" s="840"/>
      <c r="AJ350" s="840"/>
      <c r="AK350" s="840"/>
    </row>
    <row r="351" spans="34:37">
      <c r="AH351" s="840"/>
      <c r="AI351" s="840"/>
      <c r="AJ351" s="840"/>
      <c r="AK351" s="840"/>
    </row>
    <row r="352" spans="34:37">
      <c r="AH352" s="840"/>
      <c r="AI352" s="840"/>
      <c r="AJ352" s="840"/>
      <c r="AK352" s="840"/>
    </row>
    <row r="353" spans="34:37">
      <c r="AH353" s="840"/>
      <c r="AI353" s="840"/>
      <c r="AJ353" s="840"/>
      <c r="AK353" s="840"/>
    </row>
    <row r="354" spans="34:37">
      <c r="AH354" s="840"/>
      <c r="AI354" s="840"/>
      <c r="AJ354" s="840"/>
      <c r="AK354" s="840"/>
    </row>
    <row r="355" spans="34:37">
      <c r="AH355" s="840"/>
      <c r="AI355" s="840"/>
      <c r="AJ355" s="840"/>
      <c r="AK355" s="840"/>
    </row>
    <row r="356" spans="34:37">
      <c r="AH356" s="840"/>
      <c r="AI356" s="840"/>
      <c r="AJ356" s="840"/>
      <c r="AK356" s="840"/>
    </row>
    <row r="357" spans="34:37">
      <c r="AH357" s="840"/>
      <c r="AI357" s="840"/>
      <c r="AJ357" s="840"/>
      <c r="AK357" s="840"/>
    </row>
    <row r="358" spans="34:37">
      <c r="AH358" s="840"/>
      <c r="AI358" s="840"/>
      <c r="AJ358" s="840"/>
      <c r="AK358" s="840"/>
    </row>
    <row r="359" spans="34:37">
      <c r="AH359" s="840"/>
      <c r="AI359" s="840"/>
      <c r="AJ359" s="840"/>
      <c r="AK359" s="840"/>
    </row>
    <row r="360" spans="34:37">
      <c r="AH360" s="840"/>
      <c r="AI360" s="840"/>
      <c r="AJ360" s="840"/>
      <c r="AK360" s="840"/>
    </row>
    <row r="361" spans="34:37">
      <c r="AH361" s="840"/>
      <c r="AI361" s="840"/>
      <c r="AJ361" s="840"/>
      <c r="AK361" s="840"/>
    </row>
    <row r="362" spans="34:37">
      <c r="AH362" s="840"/>
      <c r="AI362" s="840"/>
      <c r="AJ362" s="840"/>
      <c r="AK362" s="840"/>
    </row>
    <row r="363" spans="34:37">
      <c r="AH363" s="840"/>
      <c r="AI363" s="840"/>
      <c r="AJ363" s="840"/>
      <c r="AK363" s="840"/>
    </row>
    <row r="364" spans="34:37">
      <c r="AH364" s="840"/>
      <c r="AI364" s="840"/>
      <c r="AJ364" s="840"/>
      <c r="AK364" s="840"/>
    </row>
    <row r="365" spans="34:37">
      <c r="AH365" s="840"/>
      <c r="AI365" s="840"/>
      <c r="AJ365" s="840"/>
      <c r="AK365" s="840"/>
    </row>
    <row r="366" spans="34:37">
      <c r="AH366" s="840"/>
      <c r="AI366" s="840"/>
      <c r="AJ366" s="840"/>
      <c r="AK366" s="840"/>
    </row>
    <row r="367" spans="34:37">
      <c r="AH367" s="840"/>
      <c r="AI367" s="840"/>
      <c r="AJ367" s="840"/>
      <c r="AK367" s="840"/>
    </row>
    <row r="368" spans="34:37">
      <c r="AH368" s="840"/>
      <c r="AI368" s="840"/>
      <c r="AJ368" s="840"/>
      <c r="AK368" s="840"/>
    </row>
    <row r="369" spans="34:37">
      <c r="AH369" s="840"/>
      <c r="AI369" s="840"/>
      <c r="AJ369" s="840"/>
      <c r="AK369" s="840"/>
    </row>
    <row r="370" spans="34:37">
      <c r="AH370" s="840"/>
      <c r="AI370" s="840"/>
      <c r="AJ370" s="840"/>
      <c r="AK370" s="840"/>
    </row>
    <row r="371" spans="34:37">
      <c r="AH371" s="840"/>
      <c r="AI371" s="840"/>
      <c r="AJ371" s="840"/>
      <c r="AK371" s="840"/>
    </row>
    <row r="372" spans="34:37">
      <c r="AH372" s="840"/>
      <c r="AI372" s="840"/>
      <c r="AJ372" s="840"/>
      <c r="AK372" s="840"/>
    </row>
    <row r="373" spans="34:37">
      <c r="AH373" s="840"/>
      <c r="AI373" s="840"/>
      <c r="AJ373" s="840"/>
      <c r="AK373" s="840"/>
    </row>
    <row r="374" spans="34:37">
      <c r="AH374" s="840"/>
      <c r="AI374" s="840"/>
      <c r="AJ374" s="840"/>
      <c r="AK374" s="840"/>
    </row>
    <row r="375" spans="34:37">
      <c r="AH375" s="840"/>
      <c r="AI375" s="840"/>
      <c r="AJ375" s="840"/>
      <c r="AK375" s="840"/>
    </row>
    <row r="376" spans="34:37">
      <c r="AH376" s="840"/>
      <c r="AI376" s="840"/>
      <c r="AJ376" s="840"/>
      <c r="AK376" s="840"/>
    </row>
    <row r="377" spans="34:37">
      <c r="AH377" s="840"/>
      <c r="AI377" s="840"/>
      <c r="AJ377" s="840"/>
      <c r="AK377" s="840"/>
    </row>
    <row r="378" spans="34:37">
      <c r="AH378" s="840"/>
      <c r="AI378" s="840"/>
      <c r="AJ378" s="840"/>
      <c r="AK378" s="840"/>
    </row>
    <row r="379" spans="34:37">
      <c r="AH379" s="840"/>
      <c r="AI379" s="840"/>
      <c r="AJ379" s="840"/>
      <c r="AK379" s="840"/>
    </row>
    <row r="380" spans="34:37">
      <c r="AH380" s="840"/>
      <c r="AI380" s="840"/>
      <c r="AJ380" s="840"/>
      <c r="AK380" s="840"/>
    </row>
    <row r="381" spans="34:37">
      <c r="AH381" s="840"/>
      <c r="AI381" s="840"/>
      <c r="AJ381" s="840"/>
      <c r="AK381" s="840"/>
    </row>
    <row r="382" spans="34:37">
      <c r="AH382" s="840"/>
      <c r="AI382" s="840"/>
      <c r="AJ382" s="840"/>
      <c r="AK382" s="840"/>
    </row>
    <row r="383" spans="34:37">
      <c r="AH383" s="840"/>
      <c r="AI383" s="840"/>
      <c r="AJ383" s="840"/>
      <c r="AK383" s="840"/>
    </row>
    <row r="384" spans="34:37">
      <c r="AH384" s="840"/>
      <c r="AI384" s="840"/>
      <c r="AJ384" s="840"/>
      <c r="AK384" s="840"/>
    </row>
    <row r="385" spans="34:37">
      <c r="AH385" s="840"/>
      <c r="AI385" s="840"/>
      <c r="AJ385" s="840"/>
      <c r="AK385" s="840"/>
    </row>
    <row r="386" spans="34:37">
      <c r="AH386" s="840"/>
      <c r="AI386" s="840"/>
      <c r="AJ386" s="840"/>
      <c r="AK386" s="840"/>
    </row>
    <row r="387" spans="34:37">
      <c r="AH387" s="840"/>
      <c r="AI387" s="840"/>
      <c r="AJ387" s="840"/>
      <c r="AK387" s="840"/>
    </row>
    <row r="388" spans="34:37">
      <c r="AH388" s="840"/>
      <c r="AI388" s="840"/>
      <c r="AJ388" s="840"/>
      <c r="AK388" s="840"/>
    </row>
    <row r="389" spans="34:37">
      <c r="AH389" s="840"/>
      <c r="AI389" s="840"/>
      <c r="AJ389" s="840"/>
      <c r="AK389" s="840"/>
    </row>
    <row r="390" spans="34:37">
      <c r="AH390" s="840"/>
      <c r="AI390" s="840"/>
      <c r="AJ390" s="840"/>
      <c r="AK390" s="840"/>
    </row>
    <row r="391" spans="34:37">
      <c r="AH391" s="840"/>
      <c r="AI391" s="840"/>
      <c r="AJ391" s="840"/>
      <c r="AK391" s="840"/>
    </row>
    <row r="392" spans="34:37">
      <c r="AH392" s="840"/>
      <c r="AI392" s="840"/>
      <c r="AJ392" s="840"/>
      <c r="AK392" s="840"/>
    </row>
    <row r="393" spans="34:37">
      <c r="AH393" s="840"/>
      <c r="AI393" s="840"/>
      <c r="AJ393" s="840"/>
      <c r="AK393" s="840"/>
    </row>
    <row r="394" spans="34:37">
      <c r="AH394" s="840"/>
      <c r="AI394" s="840"/>
      <c r="AJ394" s="840"/>
      <c r="AK394" s="840"/>
    </row>
    <row r="395" spans="34:37">
      <c r="AH395" s="840"/>
      <c r="AI395" s="840"/>
      <c r="AJ395" s="840"/>
      <c r="AK395" s="840"/>
    </row>
    <row r="396" spans="34:37">
      <c r="AH396" s="840"/>
      <c r="AI396" s="840"/>
      <c r="AJ396" s="840"/>
      <c r="AK396" s="840"/>
    </row>
    <row r="397" spans="34:37">
      <c r="AH397" s="840"/>
      <c r="AI397" s="840"/>
      <c r="AJ397" s="840"/>
      <c r="AK397" s="840"/>
    </row>
    <row r="398" spans="34:37">
      <c r="AH398" s="840"/>
      <c r="AI398" s="840"/>
      <c r="AJ398" s="840"/>
      <c r="AK398" s="840"/>
    </row>
    <row r="399" spans="34:37">
      <c r="AH399" s="840"/>
      <c r="AI399" s="840"/>
      <c r="AJ399" s="840"/>
      <c r="AK399" s="840"/>
    </row>
    <row r="400" spans="34:37">
      <c r="AH400" s="840"/>
      <c r="AI400" s="840"/>
      <c r="AJ400" s="840"/>
      <c r="AK400" s="840"/>
    </row>
    <row r="401" spans="34:37">
      <c r="AH401" s="840"/>
      <c r="AI401" s="840"/>
      <c r="AJ401" s="840"/>
      <c r="AK401" s="840"/>
    </row>
    <row r="402" spans="34:37">
      <c r="AH402" s="840"/>
      <c r="AI402" s="840"/>
      <c r="AJ402" s="840"/>
      <c r="AK402" s="840"/>
    </row>
    <row r="403" spans="34:37">
      <c r="AH403" s="840"/>
      <c r="AI403" s="840"/>
      <c r="AJ403" s="840"/>
      <c r="AK403" s="840"/>
    </row>
    <row r="404" spans="34:37">
      <c r="AH404" s="840"/>
      <c r="AI404" s="840"/>
      <c r="AJ404" s="840"/>
      <c r="AK404" s="840"/>
    </row>
    <row r="405" spans="34:37">
      <c r="AH405" s="840"/>
      <c r="AI405" s="840"/>
      <c r="AJ405" s="840"/>
      <c r="AK405" s="840"/>
    </row>
    <row r="406" spans="34:37">
      <c r="AH406" s="840"/>
      <c r="AI406" s="840"/>
      <c r="AJ406" s="840"/>
      <c r="AK406" s="840"/>
    </row>
    <row r="407" spans="34:37">
      <c r="AH407" s="840"/>
      <c r="AI407" s="840"/>
      <c r="AJ407" s="840"/>
      <c r="AK407" s="840"/>
    </row>
    <row r="408" spans="34:37">
      <c r="AH408" s="840"/>
      <c r="AI408" s="840"/>
      <c r="AJ408" s="840"/>
      <c r="AK408" s="840"/>
    </row>
    <row r="409" spans="34:37">
      <c r="AH409" s="840"/>
      <c r="AI409" s="840"/>
      <c r="AJ409" s="840"/>
      <c r="AK409" s="840"/>
    </row>
    <row r="410" spans="34:37">
      <c r="AH410" s="840"/>
      <c r="AI410" s="840"/>
      <c r="AJ410" s="840"/>
      <c r="AK410" s="840"/>
    </row>
    <row r="411" spans="34:37">
      <c r="AH411" s="840"/>
      <c r="AI411" s="840"/>
      <c r="AJ411" s="840"/>
      <c r="AK411" s="840"/>
    </row>
    <row r="412" spans="34:37">
      <c r="AH412" s="840"/>
      <c r="AI412" s="840"/>
      <c r="AJ412" s="840"/>
      <c r="AK412" s="840"/>
    </row>
    <row r="413" spans="34:37">
      <c r="AH413" s="840"/>
      <c r="AI413" s="840"/>
      <c r="AJ413" s="840"/>
      <c r="AK413" s="840"/>
    </row>
    <row r="414" spans="34:37">
      <c r="AH414" s="840"/>
      <c r="AI414" s="840"/>
      <c r="AJ414" s="840"/>
      <c r="AK414" s="840"/>
    </row>
    <row r="415" spans="34:37">
      <c r="AH415" s="840"/>
      <c r="AI415" s="840"/>
      <c r="AJ415" s="840"/>
      <c r="AK415" s="840"/>
    </row>
    <row r="416" spans="34:37">
      <c r="AH416" s="840"/>
      <c r="AI416" s="840"/>
      <c r="AJ416" s="840"/>
      <c r="AK416" s="840"/>
    </row>
    <row r="417" spans="34:37">
      <c r="AH417" s="840"/>
      <c r="AI417" s="840"/>
      <c r="AJ417" s="840"/>
      <c r="AK417" s="840"/>
    </row>
    <row r="418" spans="34:37">
      <c r="AH418" s="840"/>
      <c r="AI418" s="840"/>
      <c r="AJ418" s="840"/>
      <c r="AK418" s="840"/>
    </row>
    <row r="419" spans="34:37">
      <c r="AH419" s="840"/>
      <c r="AI419" s="840"/>
      <c r="AJ419" s="840"/>
      <c r="AK419" s="840"/>
    </row>
    <row r="420" spans="34:37">
      <c r="AH420" s="840"/>
      <c r="AI420" s="840"/>
      <c r="AJ420" s="840"/>
      <c r="AK420" s="840"/>
    </row>
    <row r="421" spans="34:37">
      <c r="AH421" s="840"/>
      <c r="AI421" s="840"/>
      <c r="AJ421" s="840"/>
      <c r="AK421" s="840"/>
    </row>
  </sheetData>
  <autoFilter ref="A6:BP114" xr:uid="{2B83295B-1484-4035-A60A-2027A9F17BE6}"/>
  <customSheetViews>
    <customSheetView guid="{0FC0AE0C-F5E8-41BC-91A4-C38D6EE7908C}" hiddenColumns="1" topLeftCell="K1">
      <selection activeCell="AH14" sqref="AH14"/>
      <pageMargins left="0.7" right="0.7" top="0.78740157499999996" bottom="0.78740157499999996" header="0.3" footer="0.3"/>
    </customSheetView>
  </customSheetViews>
  <mergeCells count="20">
    <mergeCell ref="A122:D122"/>
    <mergeCell ref="A121:D121"/>
    <mergeCell ref="G2:H2"/>
    <mergeCell ref="K2:L2"/>
    <mergeCell ref="V4:V5"/>
    <mergeCell ref="U4:U5"/>
    <mergeCell ref="A120:D120"/>
    <mergeCell ref="A117:D117"/>
    <mergeCell ref="A118:D118"/>
    <mergeCell ref="A119:D119"/>
    <mergeCell ref="BA3:BA5"/>
    <mergeCell ref="BC3:BC5"/>
    <mergeCell ref="BE3:BE5"/>
    <mergeCell ref="BI3:BI5"/>
    <mergeCell ref="BP3:BP5"/>
    <mergeCell ref="BJ3:BJ5"/>
    <mergeCell ref="BK3:BK5"/>
    <mergeCell ref="BL3:BL5"/>
    <mergeCell ref="BM3:BM5"/>
    <mergeCell ref="BO3:BO5"/>
  </mergeCells>
  <pageMargins left="0.7" right="0.7" top="0.78740157499999996" bottom="0.78740157499999996"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3">
        <x14:dataValidation type="list" showInputMessage="1" showErrorMessage="1" xr:uid="{41F47FE8-6C4A-40E8-BB02-39065EFB5F40}">
          <x14:formula1>
            <xm:f>'V:\FB1\FD12\FD12Azubi\Kreisumlage\Zuarbeit_Ämter_Gemeinden\Ostseebad Binz\[Datenerhebung-Abwägungsprozess-Kreisumlage- 2022-2023 (1).xlsx]Auswahlfelder'!#REF!</xm:f>
          </x14:formula1>
          <xm:sqref>T8</xm:sqref>
        </x14:dataValidation>
        <x14:dataValidation type="list" showInputMessage="1" showErrorMessage="1" xr:uid="{8BFD3356-605B-4BA1-ACA5-8CCC84B824F7}">
          <x14:formula1>
            <xm:f>'V:\FB1\FD12\FD12Azubi\Kreisumlage\Zuarbeit_Ämter_Gemeinden\Ostseebad Binz\[Datenerhebung-Abwägungsprozess-Kreisumlage- 2022-2023 (1).xlsx]Auswahlfelder'!#REF!</xm:f>
          </x14:formula1>
          <xm:sqref>AH8:AJ8 X8 AA8 AZ8:BI8</xm:sqref>
        </x14:dataValidation>
        <x14:dataValidation type="list" allowBlank="1" showInputMessage="1" showErrorMessage="1" xr:uid="{B13D7767-05C9-4256-82B0-1564ADD6DF47}">
          <x14:formula1>
            <xm:f>Auswahlfelder!$B$2:$B$3</xm:f>
          </x14:formula1>
          <xm:sqref>AU114:AV1048576 AP7:AP112 AX114:AX1048576 AX7:AX112 AX1:AX5 AU1:AV5 AP114:AP1048576 AU7:AV112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AC3CB-1FC5-4DF3-A315-2F3B882A27A4}">
  <dimension ref="A1:AJ36"/>
  <sheetViews>
    <sheetView zoomScaleNormal="100" workbookViewId="0">
      <pane xSplit="2" ySplit="6" topLeftCell="C7" activePane="bottomRight" state="frozen"/>
      <selection pane="topRight" activeCell="C1" sqref="C1"/>
      <selection pane="bottomLeft" activeCell="A7" sqref="A7"/>
      <selection pane="bottomRight" activeCell="C1" sqref="C1"/>
    </sheetView>
  </sheetViews>
  <sheetFormatPr baseColWidth="10" defaultRowHeight="16.5"/>
  <cols>
    <col min="1" max="1" width="11.42578125" style="766"/>
    <col min="2" max="2" width="35.28515625" style="766" customWidth="1"/>
    <col min="3" max="4" width="21.28515625" style="766" customWidth="1"/>
    <col min="5" max="28" width="20.140625" style="766" customWidth="1"/>
    <col min="29" max="29" width="20.5703125" style="766" customWidth="1"/>
    <col min="30" max="34" width="20.140625" style="766" customWidth="1"/>
    <col min="35" max="16384" width="11.42578125" style="766"/>
  </cols>
  <sheetData>
    <row r="1" spans="1:36">
      <c r="A1" s="766" t="s">
        <v>656</v>
      </c>
    </row>
    <row r="2" spans="1:36" ht="17.25" thickBot="1">
      <c r="AA2" s="766" t="s">
        <v>657</v>
      </c>
      <c r="AB2" s="766" t="s">
        <v>657</v>
      </c>
      <c r="AC2" s="766" t="s">
        <v>657</v>
      </c>
      <c r="AD2" s="766" t="s">
        <v>657</v>
      </c>
      <c r="AE2" s="766" t="s">
        <v>657</v>
      </c>
      <c r="AF2" s="766" t="s">
        <v>657</v>
      </c>
      <c r="AG2" s="766" t="s">
        <v>657</v>
      </c>
      <c r="AH2" s="766" t="s">
        <v>657</v>
      </c>
    </row>
    <row r="3" spans="1:36" s="791" customFormat="1">
      <c r="A3" s="756"/>
      <c r="B3" s="756"/>
      <c r="C3" s="756" t="s">
        <v>573</v>
      </c>
      <c r="D3" s="756" t="s">
        <v>573</v>
      </c>
      <c r="E3" s="756" t="s">
        <v>573</v>
      </c>
      <c r="F3" s="756" t="s">
        <v>573</v>
      </c>
      <c r="G3" s="756" t="s">
        <v>573</v>
      </c>
      <c r="H3" s="756" t="s">
        <v>573</v>
      </c>
      <c r="I3" s="756" t="s">
        <v>573</v>
      </c>
      <c r="J3" s="756" t="s">
        <v>620</v>
      </c>
      <c r="K3" s="756" t="s">
        <v>620</v>
      </c>
      <c r="L3" s="756" t="s">
        <v>620</v>
      </c>
      <c r="M3" s="756" t="s">
        <v>620</v>
      </c>
      <c r="N3" s="756" t="s">
        <v>620</v>
      </c>
      <c r="O3" s="756" t="s">
        <v>620</v>
      </c>
      <c r="P3" s="756" t="s">
        <v>620</v>
      </c>
      <c r="Q3" s="756" t="s">
        <v>620</v>
      </c>
      <c r="R3" s="756" t="s">
        <v>620</v>
      </c>
      <c r="S3" s="756" t="s">
        <v>620</v>
      </c>
      <c r="T3" s="756" t="s">
        <v>620</v>
      </c>
      <c r="U3" s="756" t="s">
        <v>620</v>
      </c>
      <c r="V3" s="756" t="s">
        <v>620</v>
      </c>
      <c r="W3" s="756" t="s">
        <v>620</v>
      </c>
      <c r="X3" s="756" t="s">
        <v>620</v>
      </c>
      <c r="Y3" s="756" t="s">
        <v>620</v>
      </c>
      <c r="Z3" s="756" t="s">
        <v>620</v>
      </c>
      <c r="AA3" s="756" t="s">
        <v>620</v>
      </c>
      <c r="AB3" s="756" t="s">
        <v>620</v>
      </c>
      <c r="AC3" s="756" t="s">
        <v>620</v>
      </c>
      <c r="AD3" s="756" t="s">
        <v>620</v>
      </c>
      <c r="AE3" s="756" t="s">
        <v>620</v>
      </c>
      <c r="AF3" s="756" t="s">
        <v>620</v>
      </c>
      <c r="AG3" s="756" t="s">
        <v>620</v>
      </c>
      <c r="AH3" s="756" t="s">
        <v>620</v>
      </c>
    </row>
    <row r="4" spans="1:36" ht="148.5">
      <c r="A4" s="223" t="s">
        <v>7</v>
      </c>
      <c r="B4" s="744" t="s">
        <v>413</v>
      </c>
      <c r="C4" s="744" t="s">
        <v>658</v>
      </c>
      <c r="D4" s="744" t="s">
        <v>659</v>
      </c>
      <c r="E4" s="744" t="s">
        <v>574</v>
      </c>
      <c r="F4" s="744" t="s">
        <v>579</v>
      </c>
      <c r="G4" s="744" t="s">
        <v>660</v>
      </c>
      <c r="H4" s="760" t="s">
        <v>627</v>
      </c>
      <c r="I4" s="760" t="s">
        <v>479</v>
      </c>
      <c r="J4" s="744" t="s">
        <v>658</v>
      </c>
      <c r="K4" s="744" t="s">
        <v>659</v>
      </c>
      <c r="L4" s="744" t="s">
        <v>574</v>
      </c>
      <c r="M4" s="744" t="s">
        <v>579</v>
      </c>
      <c r="N4" s="744" t="s">
        <v>660</v>
      </c>
      <c r="O4" s="744" t="s">
        <v>655</v>
      </c>
      <c r="P4" s="748" t="s">
        <v>654</v>
      </c>
      <c r="Q4" s="748" t="s">
        <v>624</v>
      </c>
      <c r="R4" s="760" t="s">
        <v>627</v>
      </c>
      <c r="S4" s="760" t="s">
        <v>479</v>
      </c>
      <c r="T4" s="744" t="s">
        <v>631</v>
      </c>
      <c r="U4" s="744" t="s">
        <v>661</v>
      </c>
      <c r="V4" s="744" t="s">
        <v>635</v>
      </c>
      <c r="W4" s="744" t="s">
        <v>636</v>
      </c>
      <c r="X4" s="744" t="s">
        <v>637</v>
      </c>
      <c r="Y4" s="748" t="s">
        <v>639</v>
      </c>
      <c r="Z4" s="744" t="s">
        <v>638</v>
      </c>
      <c r="AA4" s="748" t="s">
        <v>640</v>
      </c>
      <c r="AB4" s="744" t="s">
        <v>645</v>
      </c>
      <c r="AC4" s="744" t="s">
        <v>662</v>
      </c>
      <c r="AD4" s="744" t="s">
        <v>646</v>
      </c>
      <c r="AE4" s="744" t="s">
        <v>647</v>
      </c>
      <c r="AF4" s="744" t="s">
        <v>648</v>
      </c>
      <c r="AG4" s="744" t="s">
        <v>649</v>
      </c>
      <c r="AH4" s="744" t="s">
        <v>663</v>
      </c>
    </row>
    <row r="5" spans="1:36" ht="50.25" thickBot="1">
      <c r="A5" s="745"/>
      <c r="B5" s="745"/>
      <c r="C5" s="745"/>
      <c r="D5" s="745"/>
      <c r="E5" s="745"/>
      <c r="F5" s="745"/>
      <c r="G5" s="745"/>
      <c r="H5" s="890" t="s">
        <v>596</v>
      </c>
      <c r="I5" s="890" t="s">
        <v>597</v>
      </c>
      <c r="J5" s="745"/>
      <c r="K5" s="745"/>
      <c r="L5" s="745"/>
      <c r="M5" s="745"/>
      <c r="N5" s="745"/>
      <c r="O5" s="745"/>
      <c r="P5" s="745"/>
      <c r="Q5" s="745"/>
      <c r="R5" s="745" t="s">
        <v>596</v>
      </c>
      <c r="S5" s="745" t="s">
        <v>597</v>
      </c>
      <c r="T5" s="745"/>
      <c r="U5" s="745"/>
      <c r="V5" s="745"/>
      <c r="W5" s="745"/>
      <c r="X5" s="745"/>
      <c r="Y5" s="745"/>
      <c r="Z5" s="745"/>
      <c r="AA5" s="745"/>
      <c r="AB5" s="745"/>
      <c r="AC5" s="745"/>
      <c r="AD5" s="745"/>
      <c r="AE5" s="745"/>
      <c r="AF5" s="745"/>
      <c r="AG5" s="745"/>
      <c r="AH5" s="745"/>
    </row>
    <row r="6" spans="1:36">
      <c r="A6" s="818">
        <v>1</v>
      </c>
      <c r="B6" s="891">
        <v>2</v>
      </c>
      <c r="C6" s="818">
        <v>3</v>
      </c>
      <c r="D6" s="891">
        <v>4</v>
      </c>
      <c r="E6" s="818">
        <v>5</v>
      </c>
      <c r="F6" s="891">
        <v>6</v>
      </c>
      <c r="G6" s="818">
        <v>7</v>
      </c>
      <c r="H6" s="891">
        <v>8</v>
      </c>
      <c r="I6" s="818">
        <v>9</v>
      </c>
      <c r="J6" s="891">
        <v>10</v>
      </c>
      <c r="K6" s="818">
        <v>11</v>
      </c>
      <c r="L6" s="891">
        <v>12</v>
      </c>
      <c r="M6" s="818">
        <v>13</v>
      </c>
      <c r="N6" s="891">
        <v>14</v>
      </c>
      <c r="O6" s="818">
        <v>15</v>
      </c>
      <c r="P6" s="891">
        <v>16</v>
      </c>
      <c r="Q6" s="818">
        <v>17</v>
      </c>
      <c r="R6" s="891">
        <v>18</v>
      </c>
      <c r="S6" s="818">
        <v>19</v>
      </c>
      <c r="T6" s="891">
        <v>20</v>
      </c>
      <c r="U6" s="818">
        <v>21</v>
      </c>
      <c r="V6" s="891">
        <v>22</v>
      </c>
      <c r="W6" s="818">
        <v>23</v>
      </c>
      <c r="X6" s="891">
        <v>24</v>
      </c>
      <c r="Y6" s="818">
        <v>25</v>
      </c>
      <c r="Z6" s="891">
        <v>26</v>
      </c>
      <c r="AA6" s="818">
        <v>27</v>
      </c>
      <c r="AB6" s="891">
        <v>28</v>
      </c>
      <c r="AC6" s="818">
        <v>29</v>
      </c>
      <c r="AD6" s="891">
        <v>30</v>
      </c>
      <c r="AE6" s="818">
        <v>31</v>
      </c>
      <c r="AF6" s="891">
        <v>32</v>
      </c>
      <c r="AG6" s="818">
        <v>33</v>
      </c>
      <c r="AH6" s="891">
        <v>34</v>
      </c>
    </row>
    <row r="7" spans="1:36">
      <c r="A7" s="241">
        <v>5351</v>
      </c>
      <c r="B7" s="893" t="s">
        <v>35</v>
      </c>
      <c r="C7" s="857">
        <v>2796700</v>
      </c>
      <c r="D7" s="857">
        <v>2688600</v>
      </c>
      <c r="E7" s="857">
        <v>108100</v>
      </c>
      <c r="F7" s="857">
        <v>38400</v>
      </c>
      <c r="G7" s="857">
        <f t="shared" ref="G7:G18" si="0">E7-F7</f>
        <v>69700</v>
      </c>
      <c r="H7" s="857">
        <v>0</v>
      </c>
      <c r="I7" s="857">
        <v>0</v>
      </c>
      <c r="J7" s="857">
        <v>2821400</v>
      </c>
      <c r="K7" s="857">
        <v>2741300</v>
      </c>
      <c r="L7" s="857">
        <f>J7-K7</f>
        <v>80100</v>
      </c>
      <c r="M7" s="857">
        <v>34500</v>
      </c>
      <c r="N7" s="857">
        <f>L7-M7</f>
        <v>45600</v>
      </c>
      <c r="O7" s="857">
        <v>1381509</v>
      </c>
      <c r="P7" s="857">
        <f>N7+O7</f>
        <v>1427109</v>
      </c>
      <c r="Q7" s="857">
        <v>1865309</v>
      </c>
      <c r="R7" s="857">
        <v>0</v>
      </c>
      <c r="S7" s="857">
        <v>0</v>
      </c>
      <c r="T7" s="777">
        <v>1018104</v>
      </c>
      <c r="U7" s="857">
        <f>S7+T7</f>
        <v>1018104</v>
      </c>
      <c r="V7" s="857">
        <v>1320904</v>
      </c>
      <c r="W7" s="857">
        <v>1792868</v>
      </c>
      <c r="X7" s="857">
        <v>1487199</v>
      </c>
      <c r="Y7" s="857">
        <v>0</v>
      </c>
      <c r="Z7" s="857">
        <v>2515303.44</v>
      </c>
      <c r="AA7" s="777">
        <v>0</v>
      </c>
      <c r="AB7" s="894">
        <v>0</v>
      </c>
      <c r="AC7" s="895" t="s">
        <v>28</v>
      </c>
      <c r="AD7" s="895" t="s">
        <v>650</v>
      </c>
      <c r="AE7" s="893">
        <v>0.8</v>
      </c>
      <c r="AF7" s="893">
        <v>3.9</v>
      </c>
      <c r="AG7" s="893">
        <v>78</v>
      </c>
      <c r="AH7" s="896">
        <v>4</v>
      </c>
      <c r="AJ7" s="892"/>
    </row>
    <row r="8" spans="1:36">
      <c r="A8" s="241">
        <v>5352</v>
      </c>
      <c r="B8" s="893" t="s">
        <v>423</v>
      </c>
      <c r="C8" s="857">
        <v>3381070</v>
      </c>
      <c r="D8" s="857">
        <v>3381070</v>
      </c>
      <c r="E8" s="857">
        <v>0</v>
      </c>
      <c r="F8" s="857">
        <v>0</v>
      </c>
      <c r="G8" s="857">
        <f t="shared" si="0"/>
        <v>0</v>
      </c>
      <c r="H8" s="857">
        <v>-7230</v>
      </c>
      <c r="I8" s="857">
        <v>-7230</v>
      </c>
      <c r="J8" s="857">
        <v>3585000</v>
      </c>
      <c r="K8" s="857">
        <v>3584560</v>
      </c>
      <c r="L8" s="857">
        <f t="shared" ref="L8:L18" si="1">J8-K8</f>
        <v>440</v>
      </c>
      <c r="M8" s="857">
        <v>0</v>
      </c>
      <c r="N8" s="857">
        <f t="shared" ref="N8:N18" si="2">L8-M8</f>
        <v>440</v>
      </c>
      <c r="O8" s="857">
        <v>164703</v>
      </c>
      <c r="P8" s="857">
        <f t="shared" ref="P8:P18" si="3">N8+O8</f>
        <v>165143</v>
      </c>
      <c r="Q8" s="857">
        <v>165933</v>
      </c>
      <c r="R8" s="857">
        <v>0</v>
      </c>
      <c r="S8" s="857">
        <v>0</v>
      </c>
      <c r="T8" s="857">
        <v>124760.55</v>
      </c>
      <c r="U8" s="857">
        <f t="shared" ref="U8:U18" si="4">S8+T8</f>
        <v>124760.55</v>
      </c>
      <c r="V8" s="857">
        <v>124760.55</v>
      </c>
      <c r="W8" s="857">
        <v>350572.86</v>
      </c>
      <c r="X8" s="857">
        <v>225812.31</v>
      </c>
      <c r="Y8" s="857">
        <v>0</v>
      </c>
      <c r="Z8" s="857">
        <v>350572.86</v>
      </c>
      <c r="AA8" s="777">
        <v>0.3</v>
      </c>
      <c r="AB8" s="894">
        <v>0.3</v>
      </c>
      <c r="AC8" s="895" t="s">
        <v>28</v>
      </c>
      <c r="AD8" s="895" t="s">
        <v>650</v>
      </c>
      <c r="AE8" s="893"/>
      <c r="AF8" s="893"/>
      <c r="AG8" s="893">
        <v>78.2</v>
      </c>
      <c r="AH8" s="896">
        <v>4</v>
      </c>
      <c r="AJ8" s="897"/>
    </row>
    <row r="9" spans="1:36">
      <c r="A9" s="808">
        <v>5353</v>
      </c>
      <c r="B9" s="902" t="s">
        <v>424</v>
      </c>
      <c r="C9" s="857">
        <v>27600300</v>
      </c>
      <c r="D9" s="857">
        <v>27377900</v>
      </c>
      <c r="E9" s="857">
        <f>C9-D9</f>
        <v>222400</v>
      </c>
      <c r="F9" s="857">
        <v>180300</v>
      </c>
      <c r="G9" s="857">
        <f t="shared" si="0"/>
        <v>42100</v>
      </c>
      <c r="H9" s="857">
        <v>-860600</v>
      </c>
      <c r="I9" s="857">
        <v>0</v>
      </c>
      <c r="J9" s="857">
        <v>5507800</v>
      </c>
      <c r="K9" s="857">
        <v>5498200</v>
      </c>
      <c r="L9" s="857">
        <f t="shared" si="1"/>
        <v>9600</v>
      </c>
      <c r="M9" s="857">
        <v>0</v>
      </c>
      <c r="N9" s="857">
        <f t="shared" si="2"/>
        <v>9600</v>
      </c>
      <c r="O9" s="857">
        <v>8700</v>
      </c>
      <c r="P9" s="857">
        <f t="shared" si="3"/>
        <v>18300</v>
      </c>
      <c r="Q9" s="857">
        <v>4400</v>
      </c>
      <c r="R9" s="857">
        <v>0</v>
      </c>
      <c r="S9" s="857">
        <v>0</v>
      </c>
      <c r="T9" s="857">
        <v>33291</v>
      </c>
      <c r="U9" s="857">
        <f t="shared" si="4"/>
        <v>33291</v>
      </c>
      <c r="V9" s="857">
        <v>33291</v>
      </c>
      <c r="W9" s="857">
        <v>142553</v>
      </c>
      <c r="X9" s="857">
        <v>109625</v>
      </c>
      <c r="Y9" s="857">
        <v>0</v>
      </c>
      <c r="Z9" s="857">
        <v>142553</v>
      </c>
      <c r="AA9" s="777">
        <v>0</v>
      </c>
      <c r="AB9" s="898">
        <v>0.1</v>
      </c>
      <c r="AC9" s="895" t="s">
        <v>28</v>
      </c>
      <c r="AD9" s="895" t="s">
        <v>650</v>
      </c>
      <c r="AE9" s="893"/>
      <c r="AF9" s="893"/>
      <c r="AG9" s="893">
        <v>26.7</v>
      </c>
      <c r="AH9" s="896">
        <v>4</v>
      </c>
      <c r="AJ9" s="892"/>
    </row>
    <row r="10" spans="1:36">
      <c r="A10" s="241">
        <v>5354</v>
      </c>
      <c r="B10" s="893" t="s">
        <v>664</v>
      </c>
      <c r="C10" s="857">
        <v>3748200</v>
      </c>
      <c r="D10" s="857">
        <v>3633500</v>
      </c>
      <c r="E10" s="857">
        <v>114700</v>
      </c>
      <c r="F10" s="857">
        <v>0</v>
      </c>
      <c r="G10" s="857">
        <f t="shared" si="0"/>
        <v>114700</v>
      </c>
      <c r="H10" s="857">
        <v>-7100</v>
      </c>
      <c r="I10" s="857">
        <v>-7100</v>
      </c>
      <c r="J10" s="857">
        <v>4263800</v>
      </c>
      <c r="K10" s="858">
        <v>4202100</v>
      </c>
      <c r="L10" s="858">
        <f t="shared" si="1"/>
        <v>61700</v>
      </c>
      <c r="M10" s="857">
        <v>0</v>
      </c>
      <c r="N10" s="858">
        <f t="shared" si="2"/>
        <v>61700</v>
      </c>
      <c r="O10" s="857">
        <v>328797</v>
      </c>
      <c r="P10" s="858">
        <f t="shared" si="3"/>
        <v>390497</v>
      </c>
      <c r="Q10" s="857">
        <v>730597</v>
      </c>
      <c r="R10" s="858">
        <v>-42000</v>
      </c>
      <c r="S10" s="857">
        <v>-42100</v>
      </c>
      <c r="T10" s="857">
        <v>526036</v>
      </c>
      <c r="U10" s="857">
        <f t="shared" si="4"/>
        <v>483936</v>
      </c>
      <c r="V10" s="857">
        <v>521436</v>
      </c>
      <c r="W10" s="857">
        <v>97348.29</v>
      </c>
      <c r="X10" s="857">
        <v>-701825.7</v>
      </c>
      <c r="Y10" s="857">
        <v>250000</v>
      </c>
      <c r="Z10" s="857">
        <v>147353.09</v>
      </c>
      <c r="AA10" s="777">
        <v>0</v>
      </c>
      <c r="AB10" s="898">
        <v>0</v>
      </c>
      <c r="AC10" s="895" t="s">
        <v>28</v>
      </c>
      <c r="AD10" s="895" t="s">
        <v>650</v>
      </c>
      <c r="AE10" s="893"/>
      <c r="AF10" s="893"/>
      <c r="AG10" s="893">
        <v>63</v>
      </c>
      <c r="AH10" s="896">
        <v>4</v>
      </c>
      <c r="AJ10" s="897"/>
    </row>
    <row r="11" spans="1:36">
      <c r="A11" s="241">
        <v>5355</v>
      </c>
      <c r="B11" s="893" t="s">
        <v>426</v>
      </c>
      <c r="C11" s="857">
        <v>1837950</v>
      </c>
      <c r="D11" s="857">
        <v>1811250</v>
      </c>
      <c r="E11" s="857">
        <v>26700</v>
      </c>
      <c r="F11" s="857">
        <v>0</v>
      </c>
      <c r="G11" s="857">
        <f t="shared" si="0"/>
        <v>26700</v>
      </c>
      <c r="H11" s="857">
        <v>-5000</v>
      </c>
      <c r="I11" s="857">
        <v>0</v>
      </c>
      <c r="J11" s="857">
        <v>1834250</v>
      </c>
      <c r="K11" s="857">
        <v>1877050</v>
      </c>
      <c r="L11" s="857">
        <f t="shared" si="1"/>
        <v>-42800</v>
      </c>
      <c r="M11" s="857">
        <v>0</v>
      </c>
      <c r="N11" s="857">
        <f t="shared" si="2"/>
        <v>-42800</v>
      </c>
      <c r="O11" s="857">
        <v>182353</v>
      </c>
      <c r="P11" s="857">
        <f t="shared" si="3"/>
        <v>139553</v>
      </c>
      <c r="Q11" s="857">
        <v>33403</v>
      </c>
      <c r="R11" s="857">
        <v>-103550</v>
      </c>
      <c r="S11" s="857">
        <v>0</v>
      </c>
      <c r="T11" s="857">
        <v>0</v>
      </c>
      <c r="U11" s="857">
        <f t="shared" si="4"/>
        <v>0</v>
      </c>
      <c r="V11" s="857">
        <v>-200700</v>
      </c>
      <c r="W11" s="857">
        <v>591099</v>
      </c>
      <c r="X11" s="857">
        <v>393299</v>
      </c>
      <c r="Y11" s="857">
        <v>0</v>
      </c>
      <c r="Z11" s="857">
        <v>471099</v>
      </c>
      <c r="AA11" s="777">
        <v>0</v>
      </c>
      <c r="AB11" s="898">
        <v>0</v>
      </c>
      <c r="AC11" s="895" t="s">
        <v>28</v>
      </c>
      <c r="AD11" s="895" t="s">
        <v>650</v>
      </c>
      <c r="AE11" s="893"/>
      <c r="AF11" s="893"/>
      <c r="AG11" s="893">
        <v>0</v>
      </c>
      <c r="AH11" s="896">
        <v>4</v>
      </c>
      <c r="AJ11" s="897"/>
    </row>
    <row r="12" spans="1:36">
      <c r="A12" s="241">
        <v>5356</v>
      </c>
      <c r="B12" s="893" t="s">
        <v>665</v>
      </c>
      <c r="C12" s="857">
        <v>2049100</v>
      </c>
      <c r="D12" s="858">
        <v>2057000</v>
      </c>
      <c r="E12" s="857">
        <v>0</v>
      </c>
      <c r="F12" s="857">
        <v>0</v>
      </c>
      <c r="G12" s="857">
        <f t="shared" si="0"/>
        <v>0</v>
      </c>
      <c r="H12" s="857">
        <v>70600</v>
      </c>
      <c r="I12" s="857">
        <v>0</v>
      </c>
      <c r="J12" s="857">
        <v>2057000</v>
      </c>
      <c r="K12" s="857">
        <v>2057000</v>
      </c>
      <c r="L12" s="857">
        <f t="shared" si="1"/>
        <v>0</v>
      </c>
      <c r="M12" s="857">
        <v>0</v>
      </c>
      <c r="N12" s="857">
        <f t="shared" si="2"/>
        <v>0</v>
      </c>
      <c r="O12" s="857">
        <v>158641</v>
      </c>
      <c r="P12" s="857">
        <f t="shared" si="3"/>
        <v>158641</v>
      </c>
      <c r="Q12" s="857">
        <v>0</v>
      </c>
      <c r="R12" s="857">
        <v>11700</v>
      </c>
      <c r="S12" s="857">
        <v>0</v>
      </c>
      <c r="T12" s="857">
        <v>471644</v>
      </c>
      <c r="U12" s="857">
        <f t="shared" si="4"/>
        <v>471644</v>
      </c>
      <c r="V12" s="857">
        <v>471644</v>
      </c>
      <c r="W12" s="857">
        <v>371041</v>
      </c>
      <c r="X12" s="857">
        <v>0</v>
      </c>
      <c r="Y12" s="857">
        <v>0</v>
      </c>
      <c r="Z12" s="857">
        <v>371041.06</v>
      </c>
      <c r="AA12" s="777">
        <v>0</v>
      </c>
      <c r="AB12" s="898">
        <v>0</v>
      </c>
      <c r="AC12" s="895" t="s">
        <v>28</v>
      </c>
      <c r="AD12" s="895" t="s">
        <v>650</v>
      </c>
      <c r="AE12" s="893"/>
      <c r="AF12" s="893"/>
      <c r="AG12" s="893">
        <v>51.4</v>
      </c>
      <c r="AH12" s="896">
        <v>4</v>
      </c>
      <c r="AJ12" s="897"/>
    </row>
    <row r="13" spans="1:36">
      <c r="A13" s="241">
        <v>5357</v>
      </c>
      <c r="B13" s="893" t="s">
        <v>428</v>
      </c>
      <c r="C13" s="857">
        <v>2943000</v>
      </c>
      <c r="D13" s="857">
        <v>2909500</v>
      </c>
      <c r="E13" s="857">
        <v>33500</v>
      </c>
      <c r="F13" s="857">
        <v>33500</v>
      </c>
      <c r="G13" s="857">
        <f t="shared" si="0"/>
        <v>0</v>
      </c>
      <c r="H13" s="857">
        <v>-64300</v>
      </c>
      <c r="I13" s="857">
        <v>-64300</v>
      </c>
      <c r="J13" s="857">
        <v>3000100</v>
      </c>
      <c r="K13" s="857">
        <v>2977200</v>
      </c>
      <c r="L13" s="857">
        <f t="shared" si="1"/>
        <v>22900</v>
      </c>
      <c r="M13" s="857">
        <v>22900</v>
      </c>
      <c r="N13" s="857">
        <f t="shared" si="2"/>
        <v>0</v>
      </c>
      <c r="O13" s="857">
        <v>0</v>
      </c>
      <c r="P13" s="857">
        <f t="shared" si="3"/>
        <v>0</v>
      </c>
      <c r="Q13" s="857">
        <v>0</v>
      </c>
      <c r="R13" s="857">
        <v>-96800</v>
      </c>
      <c r="S13" s="857">
        <v>-96800</v>
      </c>
      <c r="T13" s="857">
        <v>401617</v>
      </c>
      <c r="U13" s="857">
        <f t="shared" si="4"/>
        <v>304817</v>
      </c>
      <c r="V13" s="857">
        <v>47317</v>
      </c>
      <c r="W13" s="857">
        <v>1048455.53</v>
      </c>
      <c r="X13" s="857">
        <v>464524.99</v>
      </c>
      <c r="Y13" s="857">
        <v>0</v>
      </c>
      <c r="Z13" s="857">
        <v>629856</v>
      </c>
      <c r="AA13" s="777">
        <v>0</v>
      </c>
      <c r="AB13" s="898">
        <v>0.4</v>
      </c>
      <c r="AC13" s="895" t="s">
        <v>28</v>
      </c>
      <c r="AD13" s="895" t="s">
        <v>650</v>
      </c>
      <c r="AE13" s="893">
        <v>2.2000000000000002</v>
      </c>
      <c r="AF13" s="893">
        <v>3.5</v>
      </c>
      <c r="AG13" s="893">
        <v>60.6</v>
      </c>
      <c r="AH13" s="896">
        <v>4</v>
      </c>
      <c r="AJ13" s="897"/>
    </row>
    <row r="14" spans="1:36">
      <c r="A14" s="241">
        <v>5358</v>
      </c>
      <c r="B14" s="893" t="s">
        <v>95</v>
      </c>
      <c r="C14" s="857">
        <v>2534800</v>
      </c>
      <c r="D14" s="857">
        <v>2847700</v>
      </c>
      <c r="E14" s="857">
        <v>-312900</v>
      </c>
      <c r="F14" s="857">
        <v>0</v>
      </c>
      <c r="G14" s="857">
        <f t="shared" si="0"/>
        <v>-312900</v>
      </c>
      <c r="H14" s="857">
        <v>-142700</v>
      </c>
      <c r="I14" s="857">
        <v>-142700</v>
      </c>
      <c r="J14" s="857">
        <v>2798200</v>
      </c>
      <c r="K14" s="857">
        <v>2854800</v>
      </c>
      <c r="L14" s="857">
        <f t="shared" si="1"/>
        <v>-56600</v>
      </c>
      <c r="M14" s="857">
        <v>26700</v>
      </c>
      <c r="N14" s="857">
        <f t="shared" si="2"/>
        <v>-83300</v>
      </c>
      <c r="O14" s="857">
        <v>84031</v>
      </c>
      <c r="P14" s="857">
        <f t="shared" si="3"/>
        <v>731</v>
      </c>
      <c r="Q14" s="857">
        <v>112731</v>
      </c>
      <c r="R14" s="857">
        <v>10000</v>
      </c>
      <c r="S14" s="857">
        <v>10000</v>
      </c>
      <c r="T14" s="857">
        <v>86736</v>
      </c>
      <c r="U14" s="857">
        <f t="shared" si="4"/>
        <v>96736</v>
      </c>
      <c r="V14" s="857">
        <v>114236</v>
      </c>
      <c r="W14" s="857">
        <v>1190683</v>
      </c>
      <c r="X14" s="857">
        <v>755436</v>
      </c>
      <c r="Y14" s="857">
        <v>0</v>
      </c>
      <c r="Z14" s="857">
        <v>1209183</v>
      </c>
      <c r="AA14" s="777">
        <v>0</v>
      </c>
      <c r="AB14" s="898">
        <v>2.4</v>
      </c>
      <c r="AC14" s="895" t="s">
        <v>28</v>
      </c>
      <c r="AD14" s="895" t="s">
        <v>650</v>
      </c>
      <c r="AE14" s="893">
        <v>0.3</v>
      </c>
      <c r="AF14" s="893">
        <v>7.2</v>
      </c>
      <c r="AG14" s="893">
        <v>25.5</v>
      </c>
      <c r="AH14" s="896">
        <v>4</v>
      </c>
      <c r="AJ14" s="897"/>
    </row>
    <row r="15" spans="1:36">
      <c r="A15" s="842">
        <v>5359</v>
      </c>
      <c r="B15" s="903" t="s">
        <v>429</v>
      </c>
      <c r="C15" s="857">
        <v>3195400</v>
      </c>
      <c r="D15" s="857">
        <v>3103100</v>
      </c>
      <c r="E15" s="857">
        <v>92300</v>
      </c>
      <c r="F15" s="857">
        <v>92300</v>
      </c>
      <c r="G15" s="857">
        <f t="shared" si="0"/>
        <v>0</v>
      </c>
      <c r="H15" s="857">
        <v>50200</v>
      </c>
      <c r="I15" s="857">
        <v>50200</v>
      </c>
      <c r="J15" s="857">
        <v>3874100</v>
      </c>
      <c r="K15" s="857">
        <v>3909400</v>
      </c>
      <c r="L15" s="857">
        <f t="shared" si="1"/>
        <v>-35300</v>
      </c>
      <c r="M15" s="857">
        <v>72300</v>
      </c>
      <c r="N15" s="857">
        <f t="shared" si="2"/>
        <v>-107600</v>
      </c>
      <c r="O15" s="857">
        <v>732812</v>
      </c>
      <c r="P15" s="857">
        <f t="shared" si="3"/>
        <v>625212</v>
      </c>
      <c r="Q15" s="857">
        <v>671612</v>
      </c>
      <c r="R15" s="857">
        <v>-200</v>
      </c>
      <c r="S15" s="857">
        <v>-200</v>
      </c>
      <c r="T15" s="857">
        <v>2332982</v>
      </c>
      <c r="U15" s="857">
        <f t="shared" si="4"/>
        <v>2332782</v>
      </c>
      <c r="V15" s="857">
        <v>2331282</v>
      </c>
      <c r="W15" s="857">
        <v>1377966.77</v>
      </c>
      <c r="X15" s="449">
        <v>-954815.38</v>
      </c>
      <c r="Y15" s="857">
        <v>0</v>
      </c>
      <c r="Z15" s="857">
        <v>1396866.77</v>
      </c>
      <c r="AA15" s="777">
        <v>0</v>
      </c>
      <c r="AB15" s="898">
        <v>0</v>
      </c>
      <c r="AC15" s="895" t="s">
        <v>28</v>
      </c>
      <c r="AD15" s="895" t="s">
        <v>650</v>
      </c>
      <c r="AE15" s="893">
        <v>0.1</v>
      </c>
      <c r="AF15" s="893">
        <v>17.399999999999999</v>
      </c>
      <c r="AG15" s="893">
        <v>29</v>
      </c>
      <c r="AH15" s="896">
        <v>4</v>
      </c>
    </row>
    <row r="16" spans="1:36">
      <c r="A16" s="241">
        <v>5360</v>
      </c>
      <c r="B16" s="893" t="s">
        <v>430</v>
      </c>
      <c r="C16" s="857">
        <v>3764590</v>
      </c>
      <c r="D16" s="857">
        <v>3624690</v>
      </c>
      <c r="E16" s="857">
        <v>139900</v>
      </c>
      <c r="F16" s="857">
        <v>96650</v>
      </c>
      <c r="G16" s="857">
        <f t="shared" si="0"/>
        <v>43250</v>
      </c>
      <c r="H16" s="857">
        <v>55280</v>
      </c>
      <c r="I16" s="857">
        <v>55280</v>
      </c>
      <c r="J16" s="857">
        <v>3932590</v>
      </c>
      <c r="K16" s="857">
        <v>3845400</v>
      </c>
      <c r="L16" s="857">
        <f t="shared" si="1"/>
        <v>87190</v>
      </c>
      <c r="M16" s="857">
        <v>96940</v>
      </c>
      <c r="N16" s="857">
        <f t="shared" si="2"/>
        <v>-9750</v>
      </c>
      <c r="O16" s="857">
        <v>476939</v>
      </c>
      <c r="P16" s="857">
        <f t="shared" si="3"/>
        <v>467189</v>
      </c>
      <c r="Q16" s="857">
        <v>1063798</v>
      </c>
      <c r="R16" s="857">
        <v>0</v>
      </c>
      <c r="S16" s="857">
        <v>0</v>
      </c>
      <c r="T16" s="857">
        <v>468142</v>
      </c>
      <c r="U16" s="857">
        <f t="shared" si="4"/>
        <v>468142</v>
      </c>
      <c r="V16" s="857">
        <v>922962</v>
      </c>
      <c r="W16" s="857">
        <v>1149645</v>
      </c>
      <c r="X16" s="857">
        <v>733903</v>
      </c>
      <c r="Y16" s="857">
        <v>0</v>
      </c>
      <c r="Z16" s="857">
        <v>1604465</v>
      </c>
      <c r="AA16" s="777">
        <v>0</v>
      </c>
      <c r="AB16" s="898">
        <v>17.7</v>
      </c>
      <c r="AC16" s="895" t="s">
        <v>28</v>
      </c>
      <c r="AD16" s="895" t="s">
        <v>650</v>
      </c>
      <c r="AE16" s="893">
        <v>2.6</v>
      </c>
      <c r="AF16" s="893">
        <v>29.9</v>
      </c>
      <c r="AG16" s="893">
        <v>60.5</v>
      </c>
      <c r="AH16" s="896">
        <v>4</v>
      </c>
    </row>
    <row r="17" spans="1:34">
      <c r="A17" s="241">
        <v>5361</v>
      </c>
      <c r="B17" s="893" t="s">
        <v>431</v>
      </c>
      <c r="C17" s="857">
        <v>2919300</v>
      </c>
      <c r="D17" s="857">
        <v>2919300</v>
      </c>
      <c r="E17" s="857">
        <v>0</v>
      </c>
      <c r="F17" s="857">
        <v>0</v>
      </c>
      <c r="G17" s="857">
        <f t="shared" si="0"/>
        <v>0</v>
      </c>
      <c r="H17" s="857">
        <v>0</v>
      </c>
      <c r="I17" s="857">
        <v>0</v>
      </c>
      <c r="J17" s="857">
        <v>2972500</v>
      </c>
      <c r="K17" s="857">
        <v>2972500</v>
      </c>
      <c r="L17" s="857">
        <f t="shared" si="1"/>
        <v>0</v>
      </c>
      <c r="M17" s="857">
        <v>0</v>
      </c>
      <c r="N17" s="857">
        <f t="shared" si="2"/>
        <v>0</v>
      </c>
      <c r="O17" s="857">
        <v>-28130</v>
      </c>
      <c r="P17" s="857">
        <f t="shared" si="3"/>
        <v>-28130</v>
      </c>
      <c r="Q17" s="857">
        <v>0</v>
      </c>
      <c r="R17" s="857">
        <v>0</v>
      </c>
      <c r="S17" s="857">
        <v>0</v>
      </c>
      <c r="T17" s="857">
        <v>25722</v>
      </c>
      <c r="U17" s="857">
        <f t="shared" si="4"/>
        <v>25722</v>
      </c>
      <c r="V17" s="857">
        <v>0</v>
      </c>
      <c r="W17" s="857">
        <v>104410</v>
      </c>
      <c r="X17" s="857">
        <v>9968</v>
      </c>
      <c r="Y17" s="857">
        <v>0</v>
      </c>
      <c r="Z17" s="857">
        <v>0</v>
      </c>
      <c r="AA17" s="777">
        <v>0</v>
      </c>
      <c r="AB17" s="898">
        <v>0</v>
      </c>
      <c r="AC17" s="895" t="s">
        <v>28</v>
      </c>
      <c r="AD17" s="895" t="s">
        <v>650</v>
      </c>
      <c r="AE17" s="893"/>
      <c r="AF17" s="893"/>
      <c r="AG17" s="893"/>
      <c r="AH17" s="896">
        <v>4</v>
      </c>
    </row>
    <row r="18" spans="1:34">
      <c r="A18" s="241">
        <v>5362</v>
      </c>
      <c r="B18" s="893" t="s">
        <v>432</v>
      </c>
      <c r="C18" s="857">
        <v>2627300</v>
      </c>
      <c r="D18" s="857">
        <v>2627300</v>
      </c>
      <c r="E18" s="857">
        <v>0</v>
      </c>
      <c r="F18" s="857">
        <v>0</v>
      </c>
      <c r="G18" s="857">
        <f t="shared" si="0"/>
        <v>0</v>
      </c>
      <c r="H18" s="857">
        <v>-132700</v>
      </c>
      <c r="I18" s="857">
        <v>-132700</v>
      </c>
      <c r="J18" s="857">
        <v>2471100</v>
      </c>
      <c r="K18" s="857">
        <v>2589200</v>
      </c>
      <c r="L18" s="857">
        <f t="shared" si="1"/>
        <v>-118100</v>
      </c>
      <c r="M18" s="857">
        <v>0</v>
      </c>
      <c r="N18" s="857">
        <f t="shared" si="2"/>
        <v>-118100</v>
      </c>
      <c r="O18" s="857">
        <v>910997</v>
      </c>
      <c r="P18" s="857">
        <f t="shared" si="3"/>
        <v>792897</v>
      </c>
      <c r="Q18" s="857">
        <v>758997.62</v>
      </c>
      <c r="R18" s="857">
        <v>-270600</v>
      </c>
      <c r="S18" s="857">
        <v>-270600</v>
      </c>
      <c r="T18" s="857">
        <v>1497629.74</v>
      </c>
      <c r="U18" s="857">
        <f t="shared" si="4"/>
        <v>1227029.74</v>
      </c>
      <c r="V18" s="857">
        <v>745229</v>
      </c>
      <c r="W18" s="857">
        <v>130477.98</v>
      </c>
      <c r="X18" s="857">
        <v>-1096551.76</v>
      </c>
      <c r="Y18" s="857">
        <v>0</v>
      </c>
      <c r="Z18" s="857">
        <v>-351322.02</v>
      </c>
      <c r="AA18" s="777">
        <v>0</v>
      </c>
      <c r="AB18" s="898">
        <v>0.4</v>
      </c>
      <c r="AC18" s="895" t="s">
        <v>28</v>
      </c>
      <c r="AD18" s="895" t="s">
        <v>650</v>
      </c>
      <c r="AE18" s="893"/>
      <c r="AF18" s="893"/>
      <c r="AG18" s="893">
        <v>0.4</v>
      </c>
      <c r="AH18" s="896">
        <v>4</v>
      </c>
    </row>
    <row r="19" spans="1:34">
      <c r="A19" s="1213" t="s">
        <v>559</v>
      </c>
      <c r="B19" s="1213"/>
      <c r="C19" s="857">
        <f>SUM(C7:C18)</f>
        <v>59397710</v>
      </c>
      <c r="D19" s="857">
        <f t="shared" ref="D19:Z19" si="5">SUM(D7:D18)</f>
        <v>58980910</v>
      </c>
      <c r="E19" s="857">
        <f t="shared" si="5"/>
        <v>424700</v>
      </c>
      <c r="F19" s="857">
        <f t="shared" si="5"/>
        <v>441150</v>
      </c>
      <c r="G19" s="857">
        <f t="shared" si="5"/>
        <v>-16450</v>
      </c>
      <c r="H19" s="857">
        <f t="shared" si="5"/>
        <v>-1043550</v>
      </c>
      <c r="I19" s="857">
        <f t="shared" si="5"/>
        <v>-248550</v>
      </c>
      <c r="J19" s="857">
        <f t="shared" si="5"/>
        <v>39117840</v>
      </c>
      <c r="K19" s="857">
        <f t="shared" si="5"/>
        <v>39108710</v>
      </c>
      <c r="L19" s="857">
        <f t="shared" si="5"/>
        <v>9130</v>
      </c>
      <c r="M19" s="857">
        <f t="shared" si="5"/>
        <v>253340</v>
      </c>
      <c r="N19" s="857">
        <f t="shared" si="5"/>
        <v>-244210</v>
      </c>
      <c r="O19" s="857">
        <f t="shared" si="5"/>
        <v>4401352</v>
      </c>
      <c r="P19" s="857">
        <f t="shared" si="5"/>
        <v>4157142</v>
      </c>
      <c r="Q19" s="857">
        <f t="shared" si="5"/>
        <v>5406780.6200000001</v>
      </c>
      <c r="R19" s="857">
        <f t="shared" si="5"/>
        <v>-491450</v>
      </c>
      <c r="S19" s="857">
        <f t="shared" si="5"/>
        <v>-399700</v>
      </c>
      <c r="T19" s="857">
        <f t="shared" si="5"/>
        <v>6986664.29</v>
      </c>
      <c r="U19" s="857">
        <f t="shared" si="5"/>
        <v>6586964.29</v>
      </c>
      <c r="V19" s="857">
        <f t="shared" si="5"/>
        <v>6432361.5499999998</v>
      </c>
      <c r="W19" s="857">
        <f t="shared" si="5"/>
        <v>8347120.4299999997</v>
      </c>
      <c r="X19" s="857">
        <f t="shared" si="5"/>
        <v>1426574.4600000002</v>
      </c>
      <c r="Y19" s="857">
        <f t="shared" si="5"/>
        <v>250000</v>
      </c>
      <c r="Z19" s="857">
        <f t="shared" si="5"/>
        <v>8486971.1999999993</v>
      </c>
      <c r="AA19" s="857"/>
      <c r="AB19" s="857"/>
      <c r="AC19" s="857"/>
      <c r="AD19" s="857"/>
      <c r="AE19" s="857"/>
      <c r="AF19" s="857"/>
      <c r="AG19" s="857"/>
      <c r="AH19" s="857"/>
    </row>
    <row r="20" spans="1:34">
      <c r="E20" s="899"/>
      <c r="F20" s="899"/>
      <c r="G20" s="899"/>
      <c r="H20" s="899"/>
      <c r="I20" s="899"/>
    </row>
    <row r="21" spans="1:34">
      <c r="A21" s="411" t="s">
        <v>447</v>
      </c>
      <c r="B21" s="412"/>
      <c r="C21" s="813"/>
      <c r="D21" s="813"/>
      <c r="E21" s="899"/>
      <c r="F21" s="899"/>
      <c r="G21" s="899"/>
      <c r="H21" s="899"/>
      <c r="I21" s="899"/>
      <c r="K21" s="900"/>
    </row>
    <row r="22" spans="1:34">
      <c r="A22" s="1214" t="s">
        <v>598</v>
      </c>
      <c r="B22" s="1215"/>
      <c r="C22" s="901"/>
      <c r="D22" s="901"/>
      <c r="E22" s="899"/>
      <c r="F22" s="899"/>
      <c r="G22" s="899"/>
      <c r="H22" s="899"/>
      <c r="I22" s="899"/>
    </row>
    <row r="23" spans="1:34">
      <c r="A23" s="1216" t="s">
        <v>617</v>
      </c>
      <c r="B23" s="1217"/>
      <c r="C23" s="901"/>
      <c r="D23" s="901"/>
      <c r="E23" s="899"/>
      <c r="F23" s="899"/>
      <c r="G23" s="899"/>
      <c r="H23" s="899"/>
      <c r="I23" s="899"/>
    </row>
    <row r="24" spans="1:34">
      <c r="A24" s="1209" t="s">
        <v>618</v>
      </c>
      <c r="B24" s="1210"/>
      <c r="C24" s="901"/>
      <c r="D24" s="901"/>
      <c r="E24" s="899"/>
      <c r="F24" s="899"/>
      <c r="G24" s="899"/>
      <c r="H24" s="899"/>
      <c r="I24" s="899"/>
    </row>
    <row r="25" spans="1:34">
      <c r="A25" s="1211" t="s">
        <v>599</v>
      </c>
      <c r="B25" s="1212"/>
      <c r="C25" s="901"/>
      <c r="D25" s="901"/>
      <c r="E25" s="899"/>
      <c r="F25" s="899"/>
      <c r="G25" s="899"/>
      <c r="H25" s="899"/>
      <c r="I25" s="899"/>
    </row>
    <row r="26" spans="1:34">
      <c r="A26" s="909" t="s">
        <v>621</v>
      </c>
      <c r="B26" s="910"/>
      <c r="C26" s="813"/>
      <c r="D26" s="813"/>
      <c r="E26" s="899"/>
      <c r="F26" s="899"/>
      <c r="G26" s="899"/>
      <c r="H26" s="899"/>
      <c r="I26" s="899"/>
    </row>
    <row r="27" spans="1:34">
      <c r="E27" s="899"/>
      <c r="F27" s="899"/>
      <c r="G27" s="899"/>
      <c r="H27" s="899"/>
      <c r="I27" s="899"/>
    </row>
    <row r="28" spans="1:34">
      <c r="E28" s="899"/>
      <c r="F28" s="899"/>
      <c r="G28" s="899"/>
      <c r="H28" s="899"/>
      <c r="I28" s="899"/>
    </row>
    <row r="29" spans="1:34">
      <c r="E29" s="899"/>
      <c r="F29" s="899"/>
      <c r="G29" s="899"/>
      <c r="H29" s="899"/>
      <c r="I29" s="899"/>
    </row>
    <row r="30" spans="1:34">
      <c r="E30" s="899"/>
      <c r="F30" s="899"/>
      <c r="G30" s="899"/>
      <c r="H30" s="899"/>
      <c r="I30" s="899"/>
    </row>
    <row r="31" spans="1:34">
      <c r="E31" s="899"/>
      <c r="F31" s="899"/>
      <c r="G31" s="899"/>
      <c r="H31" s="899"/>
      <c r="I31" s="899"/>
    </row>
    <row r="32" spans="1:34">
      <c r="E32" s="899"/>
      <c r="F32" s="899"/>
      <c r="G32" s="899"/>
      <c r="H32" s="899"/>
      <c r="I32" s="899"/>
    </row>
    <row r="33" spans="5:9">
      <c r="E33" s="899"/>
      <c r="F33" s="899"/>
      <c r="G33" s="899"/>
      <c r="H33" s="899"/>
      <c r="I33" s="899"/>
    </row>
    <row r="34" spans="5:9">
      <c r="E34" s="899"/>
      <c r="F34" s="899"/>
      <c r="G34" s="899"/>
      <c r="H34" s="899"/>
      <c r="I34" s="899"/>
    </row>
    <row r="35" spans="5:9">
      <c r="E35" s="899"/>
      <c r="F35" s="899"/>
      <c r="G35" s="899"/>
      <c r="H35" s="899"/>
      <c r="I35" s="899"/>
    </row>
    <row r="36" spans="5:9">
      <c r="E36" s="899"/>
      <c r="F36" s="899"/>
      <c r="G36" s="899"/>
      <c r="H36" s="899"/>
      <c r="I36" s="899"/>
    </row>
  </sheetData>
  <mergeCells count="5">
    <mergeCell ref="A24:B24"/>
    <mergeCell ref="A25:B25"/>
    <mergeCell ref="A19:B19"/>
    <mergeCell ref="A22:B22"/>
    <mergeCell ref="A23:B23"/>
  </mergeCells>
  <pageMargins left="0.7" right="0.7" top="0.78740157499999996" bottom="0.78740157499999996"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6"/>
  <sheetViews>
    <sheetView workbookViewId="0">
      <selection activeCell="B19" sqref="B19"/>
    </sheetView>
  </sheetViews>
  <sheetFormatPr baseColWidth="10" defaultRowHeight="15"/>
  <cols>
    <col min="2" max="2" width="15.28515625" bestFit="1" customWidth="1"/>
    <col min="3" max="3" width="15.140625" bestFit="1" customWidth="1"/>
    <col min="4" max="4" width="15.85546875" bestFit="1" customWidth="1"/>
  </cols>
  <sheetData>
    <row r="1" spans="1:4">
      <c r="A1" s="18" t="s">
        <v>319</v>
      </c>
      <c r="B1" s="18"/>
      <c r="C1" s="18"/>
      <c r="D1" s="18"/>
    </row>
    <row r="3" spans="1:4" ht="15.75">
      <c r="A3" s="21" t="s">
        <v>320</v>
      </c>
      <c r="B3" s="22" t="s">
        <v>321</v>
      </c>
      <c r="C3" s="22" t="s">
        <v>322</v>
      </c>
      <c r="D3" s="22" t="s">
        <v>323</v>
      </c>
    </row>
    <row r="4" spans="1:4">
      <c r="A4" s="19">
        <v>2005</v>
      </c>
      <c r="B4" s="20">
        <v>2.39</v>
      </c>
      <c r="C4" s="20">
        <v>3.18</v>
      </c>
      <c r="D4" s="20">
        <v>2.69</v>
      </c>
    </row>
    <row r="5" spans="1:4">
      <c r="A5" s="19">
        <v>2006</v>
      </c>
      <c r="B5" s="20">
        <v>2.41</v>
      </c>
      <c r="C5" s="20">
        <v>3.2</v>
      </c>
      <c r="D5" s="20">
        <v>2.79</v>
      </c>
    </row>
    <row r="6" spans="1:4">
      <c r="A6" s="19">
        <v>2007</v>
      </c>
      <c r="B6" s="20">
        <v>2.4500000000000002</v>
      </c>
      <c r="C6" s="20">
        <v>3.22</v>
      </c>
      <c r="D6" s="20">
        <v>2.87</v>
      </c>
    </row>
    <row r="7" spans="1:4">
      <c r="A7" s="19">
        <v>2008</v>
      </c>
      <c r="B7" s="20">
        <v>2.4740000000000002</v>
      </c>
      <c r="C7" s="20">
        <v>3.2339000000000002</v>
      </c>
      <c r="D7" s="20">
        <v>2.9476</v>
      </c>
    </row>
    <row r="8" spans="1:4">
      <c r="A8" s="19">
        <v>2009</v>
      </c>
      <c r="B8" s="20">
        <v>2.4866000000000001</v>
      </c>
      <c r="C8" s="20">
        <v>3.2403</v>
      </c>
      <c r="D8" s="20">
        <v>2.9758</v>
      </c>
    </row>
    <row r="9" spans="1:4">
      <c r="A9" s="19">
        <v>2010</v>
      </c>
      <c r="B9" s="20">
        <v>2.5579000000000001</v>
      </c>
      <c r="C9" s="20">
        <v>3.3454000000000002</v>
      </c>
      <c r="D9" s="20">
        <v>3.0486</v>
      </c>
    </row>
    <row r="10" spans="1:4">
      <c r="A10" s="19">
        <v>2011</v>
      </c>
      <c r="B10" s="20">
        <v>2.6339999999999999</v>
      </c>
      <c r="C10" s="20">
        <v>3.4015</v>
      </c>
      <c r="D10" s="20">
        <v>3.0310999999999999</v>
      </c>
    </row>
    <row r="11" spans="1:4">
      <c r="A11" s="19">
        <v>2012</v>
      </c>
      <c r="B11" s="20">
        <v>2.6657999999999999</v>
      </c>
      <c r="C11" s="20">
        <v>3.4411999999999998</v>
      </c>
      <c r="D11" s="20">
        <v>3.1587999999999998</v>
      </c>
    </row>
    <row r="12" spans="1:4">
      <c r="A12" s="19">
        <v>2013</v>
      </c>
      <c r="B12" s="20">
        <v>2.7541000000000002</v>
      </c>
      <c r="C12" s="20">
        <v>3.4933000000000001</v>
      </c>
      <c r="D12" s="20">
        <v>3.1739000000000002</v>
      </c>
    </row>
    <row r="13" spans="1:4">
      <c r="A13" s="19">
        <v>2014</v>
      </c>
      <c r="B13" s="20">
        <v>2.8146</v>
      </c>
      <c r="C13" s="20">
        <v>3.5327999999999999</v>
      </c>
      <c r="D13" s="20">
        <v>3.2164999999999999</v>
      </c>
    </row>
    <row r="14" spans="1:4">
      <c r="A14" s="19">
        <v>2015</v>
      </c>
      <c r="B14" s="20">
        <v>2.9327999999999999</v>
      </c>
      <c r="C14" s="20">
        <v>3.6124999999999998</v>
      </c>
      <c r="D14" s="20">
        <v>3.2618</v>
      </c>
    </row>
    <row r="15" spans="1:4">
      <c r="A15" s="19">
        <v>2016</v>
      </c>
      <c r="B15" s="24">
        <v>3.07</v>
      </c>
      <c r="C15" s="24">
        <v>3.72</v>
      </c>
      <c r="D15" s="24">
        <v>3.27</v>
      </c>
    </row>
    <row r="16" spans="1:4">
      <c r="A16" s="19">
        <v>2017</v>
      </c>
      <c r="B16" s="24">
        <v>3.16</v>
      </c>
      <c r="C16" s="24">
        <v>3.76</v>
      </c>
      <c r="D16" s="24">
        <v>3.38</v>
      </c>
    </row>
  </sheetData>
  <sheetProtection password="A488" sheet="1" objects="1" scenarios="1" sort="0" autoFilter="0"/>
  <customSheetViews>
    <customSheetView guid="{378E6016-0BA3-40B8-909C-3DBAD733C38C}" state="hidden">
      <selection activeCell="B19" sqref="B19"/>
      <pageMargins left="0.7" right="0.7" top="0.78740157499999996" bottom="0.78740157499999996" header="0.3" footer="0.3"/>
    </customSheetView>
    <customSheetView guid="{0FC0AE0C-F5E8-41BC-91A4-C38D6EE7908C}" state="hidden">
      <selection activeCell="B19" sqref="B19"/>
      <pageMargins left="0.7" right="0.7" top="0.78740157499999996" bottom="0.78740157499999996" header="0.3" footer="0.3"/>
    </customSheetView>
  </customSheetView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9"/>
  <sheetViews>
    <sheetView workbookViewId="0">
      <selection activeCell="B2" sqref="B2"/>
    </sheetView>
  </sheetViews>
  <sheetFormatPr baseColWidth="10" defaultRowHeight="15"/>
  <sheetData>
    <row r="1" spans="1:3">
      <c r="A1" t="s">
        <v>401</v>
      </c>
    </row>
    <row r="2" spans="1:3">
      <c r="A2" t="s">
        <v>32</v>
      </c>
      <c r="B2">
        <v>1</v>
      </c>
      <c r="C2">
        <v>2012</v>
      </c>
    </row>
    <row r="3" spans="1:3">
      <c r="A3" t="s">
        <v>28</v>
      </c>
      <c r="B3">
        <v>0</v>
      </c>
      <c r="C3">
        <v>2013</v>
      </c>
    </row>
    <row r="4" spans="1:3">
      <c r="C4">
        <v>2014</v>
      </c>
    </row>
    <row r="5" spans="1:3">
      <c r="C5" s="18">
        <v>2015</v>
      </c>
    </row>
    <row r="6" spans="1:3">
      <c r="C6" s="18">
        <v>2016</v>
      </c>
    </row>
    <row r="7" spans="1:3">
      <c r="C7" s="18">
        <v>2017</v>
      </c>
    </row>
    <row r="8" spans="1:3">
      <c r="C8" s="18">
        <v>2018</v>
      </c>
    </row>
    <row r="9" spans="1:3">
      <c r="C9" s="18">
        <v>2019</v>
      </c>
    </row>
  </sheetData>
  <customSheetViews>
    <customSheetView guid="{378E6016-0BA3-40B8-909C-3DBAD733C38C}" state="hidden">
      <selection activeCell="F27" sqref="F27"/>
      <pageMargins left="0.7" right="0.7" top="0.78740157499999996" bottom="0.78740157499999996" header="0.3" footer="0.3"/>
    </customSheetView>
    <customSheetView guid="{0FC0AE0C-F5E8-41BC-91A4-C38D6EE7908C}" state="hidden">
      <selection activeCell="F27" sqref="F27"/>
      <pageMargins left="0.7" right="0.7" top="0.78740157499999996" bottom="0.78740157499999996" header="0.3" footer="0.3"/>
    </customSheetView>
  </customSheetView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3"/>
  <sheetViews>
    <sheetView workbookViewId="0">
      <selection activeCell="D22" sqref="D22"/>
    </sheetView>
  </sheetViews>
  <sheetFormatPr baseColWidth="10" defaultColWidth="23.28515625" defaultRowHeight="16.5"/>
  <cols>
    <col min="1" max="16384" width="23.28515625" style="35"/>
  </cols>
  <sheetData>
    <row r="1" spans="1:3">
      <c r="A1" s="34" t="s">
        <v>412</v>
      </c>
    </row>
    <row r="2" spans="1:3" ht="17.25" thickBot="1"/>
    <row r="3" spans="1:3" ht="17.25" thickBot="1">
      <c r="A3" s="39" t="s">
        <v>7</v>
      </c>
      <c r="B3" s="40" t="s">
        <v>413</v>
      </c>
      <c r="C3" s="41" t="s">
        <v>8</v>
      </c>
    </row>
    <row r="4" spans="1:3">
      <c r="A4" s="38">
        <v>301</v>
      </c>
      <c r="B4" s="38" t="s">
        <v>414</v>
      </c>
      <c r="C4" s="38" t="s">
        <v>415</v>
      </c>
    </row>
    <row r="5" spans="1:3">
      <c r="A5" s="36">
        <v>311</v>
      </c>
      <c r="B5" s="36" t="s">
        <v>8</v>
      </c>
      <c r="C5" s="36" t="s">
        <v>416</v>
      </c>
    </row>
    <row r="6" spans="1:3">
      <c r="A6" s="36">
        <v>312</v>
      </c>
      <c r="B6" s="36" t="s">
        <v>417</v>
      </c>
      <c r="C6" s="36" t="s">
        <v>418</v>
      </c>
    </row>
    <row r="7" spans="1:3">
      <c r="A7" s="36">
        <v>313</v>
      </c>
      <c r="B7" s="36" t="s">
        <v>417</v>
      </c>
      <c r="C7" s="36" t="s">
        <v>419</v>
      </c>
    </row>
    <row r="8" spans="1:3">
      <c r="A8" s="36">
        <v>314</v>
      </c>
      <c r="B8" s="36" t="s">
        <v>417</v>
      </c>
      <c r="C8" s="36" t="s">
        <v>420</v>
      </c>
    </row>
    <row r="9" spans="1:3">
      <c r="A9" s="36">
        <v>315</v>
      </c>
      <c r="B9" s="36" t="s">
        <v>417</v>
      </c>
      <c r="C9" s="36" t="s">
        <v>421</v>
      </c>
    </row>
    <row r="10" spans="1:3">
      <c r="A10" s="36">
        <v>316</v>
      </c>
      <c r="B10" s="36" t="s">
        <v>8</v>
      </c>
      <c r="C10" s="36" t="s">
        <v>33</v>
      </c>
    </row>
    <row r="11" spans="1:3">
      <c r="A11" s="36">
        <v>317</v>
      </c>
      <c r="B11" s="36" t="s">
        <v>8</v>
      </c>
      <c r="C11" s="36" t="s">
        <v>422</v>
      </c>
    </row>
    <row r="12" spans="1:3">
      <c r="A12" s="36">
        <v>5351</v>
      </c>
      <c r="B12" s="36" t="s">
        <v>7</v>
      </c>
      <c r="C12" s="36" t="s">
        <v>35</v>
      </c>
    </row>
    <row r="13" spans="1:3">
      <c r="A13" s="36">
        <v>5352</v>
      </c>
      <c r="B13" s="36" t="s">
        <v>7</v>
      </c>
      <c r="C13" s="36" t="s">
        <v>423</v>
      </c>
    </row>
    <row r="14" spans="1:3">
      <c r="A14" s="36">
        <v>5353</v>
      </c>
      <c r="B14" s="36" t="s">
        <v>7</v>
      </c>
      <c r="C14" s="36" t="s">
        <v>424</v>
      </c>
    </row>
    <row r="15" spans="1:3">
      <c r="A15" s="36">
        <v>5354</v>
      </c>
      <c r="B15" s="36" t="s">
        <v>7</v>
      </c>
      <c r="C15" s="36" t="s">
        <v>425</v>
      </c>
    </row>
    <row r="16" spans="1:3">
      <c r="A16" s="36">
        <v>5355</v>
      </c>
      <c r="B16" s="36" t="s">
        <v>7</v>
      </c>
      <c r="C16" s="36" t="s">
        <v>426</v>
      </c>
    </row>
    <row r="17" spans="1:3">
      <c r="A17" s="36">
        <v>5356</v>
      </c>
      <c r="B17" s="36" t="s">
        <v>7</v>
      </c>
      <c r="C17" s="36" t="s">
        <v>427</v>
      </c>
    </row>
    <row r="18" spans="1:3">
      <c r="A18" s="36">
        <v>5357</v>
      </c>
      <c r="B18" s="36" t="s">
        <v>7</v>
      </c>
      <c r="C18" s="36" t="s">
        <v>428</v>
      </c>
    </row>
    <row r="19" spans="1:3">
      <c r="A19" s="36">
        <v>5358</v>
      </c>
      <c r="B19" s="36" t="s">
        <v>7</v>
      </c>
      <c r="C19" s="37" t="s">
        <v>95</v>
      </c>
    </row>
    <row r="20" spans="1:3">
      <c r="A20" s="36">
        <v>5359</v>
      </c>
      <c r="B20" s="36" t="s">
        <v>7</v>
      </c>
      <c r="C20" s="37" t="s">
        <v>429</v>
      </c>
    </row>
    <row r="21" spans="1:3">
      <c r="A21" s="36">
        <v>5360</v>
      </c>
      <c r="B21" s="36" t="s">
        <v>7</v>
      </c>
      <c r="C21" s="36" t="s">
        <v>430</v>
      </c>
    </row>
    <row r="22" spans="1:3">
      <c r="A22" s="36">
        <v>5361</v>
      </c>
      <c r="B22" s="36" t="s">
        <v>7</v>
      </c>
      <c r="C22" s="37" t="s">
        <v>431</v>
      </c>
    </row>
    <row r="23" spans="1:3">
      <c r="A23" s="36">
        <v>5362</v>
      </c>
      <c r="B23" s="36" t="s">
        <v>7</v>
      </c>
      <c r="C23" s="37" t="s">
        <v>432</v>
      </c>
    </row>
  </sheetData>
  <customSheetViews>
    <customSheetView guid="{378E6016-0BA3-40B8-909C-3DBAD733C38C}">
      <selection activeCell="D12" sqref="D12"/>
      <pageMargins left="0.7" right="0.7" top="0.78740157499999996" bottom="0.78740157499999996" header="0.3" footer="0.3"/>
      <pageSetup paperSize="9" orientation="portrait" r:id="rId1"/>
    </customSheetView>
    <customSheetView guid="{0FC0AE0C-F5E8-41BC-91A4-C38D6EE7908C}">
      <selection activeCell="D12" sqref="D12"/>
      <pageMargins left="0.7" right="0.7" top="0.78740157499999996" bottom="0.78740157499999996" header="0.3" footer="0.3"/>
      <pageSetup paperSize="9" orientation="portrait" r:id="rId2"/>
    </customSheetView>
  </customSheetViews>
  <pageMargins left="0.7" right="0.7" top="0.78740157499999996" bottom="0.78740157499999996"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99"/>
  <sheetViews>
    <sheetView zoomScaleNormal="100" workbookViewId="0">
      <pane xSplit="3" ySplit="4" topLeftCell="D5" activePane="bottomRight" state="frozen"/>
      <selection pane="topRight" activeCell="D1" sqref="D1"/>
      <selection pane="bottomLeft" activeCell="A5" sqref="A5"/>
      <selection pane="bottomRight"/>
    </sheetView>
  </sheetViews>
  <sheetFormatPr baseColWidth="10" defaultRowHeight="15"/>
  <cols>
    <col min="1" max="1" width="11.42578125" style="67"/>
    <col min="2" max="2" width="6.140625" style="67" bestFit="1" customWidth="1"/>
    <col min="3" max="3" width="23.28515625" style="67" bestFit="1" customWidth="1"/>
    <col min="4" max="4" width="11.28515625" style="67" bestFit="1" customWidth="1"/>
    <col min="5" max="5" width="15.5703125" style="67" customWidth="1"/>
    <col min="6" max="6" width="16" style="67" customWidth="1"/>
    <col min="7" max="7" width="18" style="67" customWidth="1"/>
    <col min="8" max="8" width="17.85546875" style="67" customWidth="1"/>
    <col min="9" max="9" width="16.85546875" style="67" customWidth="1"/>
    <col min="10" max="10" width="17.7109375" style="67" customWidth="1"/>
    <col min="11" max="11" width="20.140625" style="67" customWidth="1"/>
    <col min="12" max="12" width="16.42578125" style="67" customWidth="1"/>
    <col min="13" max="13" width="17" style="67" customWidth="1"/>
    <col min="14" max="14" width="27.140625" style="67" customWidth="1"/>
    <col min="15" max="15" width="16.7109375" style="67" customWidth="1"/>
    <col min="16" max="16" width="17.42578125" style="67" customWidth="1"/>
    <col min="17" max="17" width="14.42578125" style="67" customWidth="1"/>
    <col min="18" max="18" width="16.85546875" style="67" customWidth="1"/>
    <col min="19" max="19" width="13.7109375" style="67" customWidth="1"/>
    <col min="20" max="20" width="16.85546875" style="67" customWidth="1"/>
    <col min="21" max="21" width="13.7109375" style="67" customWidth="1"/>
    <col min="22" max="22" width="16.85546875" style="67" customWidth="1"/>
    <col min="23" max="23" width="13.7109375" style="67" customWidth="1"/>
    <col min="24" max="24" width="16.85546875" style="67" customWidth="1"/>
    <col min="25" max="25" width="11.42578125" style="67"/>
    <col min="26" max="26" width="18" style="67" customWidth="1"/>
    <col min="27" max="27" width="15.28515625" style="67" customWidth="1"/>
    <col min="28" max="28" width="20.42578125" style="67" customWidth="1"/>
    <col min="29" max="29" width="16.85546875" style="67" customWidth="1"/>
    <col min="30" max="30" width="18.5703125" style="67" customWidth="1"/>
    <col min="31" max="31" width="18.42578125" style="67" bestFit="1" customWidth="1"/>
    <col min="32" max="32" width="18.42578125" style="67" customWidth="1"/>
    <col min="33" max="34" width="18.7109375" style="67" customWidth="1"/>
    <col min="35" max="40" width="11.42578125" style="67"/>
    <col min="41" max="41" width="21.42578125" style="67" customWidth="1"/>
    <col min="42" max="42" width="15.85546875" style="67" customWidth="1"/>
    <col min="43" max="43" width="18.42578125" style="67" customWidth="1"/>
    <col min="44" max="44" width="15.5703125" style="67" customWidth="1"/>
    <col min="45" max="45" width="18.140625" style="67" customWidth="1"/>
    <col min="46" max="46" width="15.7109375" style="67" customWidth="1"/>
    <col min="47" max="47" width="15.5703125" style="67" customWidth="1"/>
    <col min="48" max="48" width="14.7109375" style="67" customWidth="1"/>
    <col min="49" max="49" width="16.7109375" style="67" customWidth="1"/>
    <col min="50" max="50" width="15.42578125" style="67" customWidth="1"/>
    <col min="51" max="51" width="11" style="67" customWidth="1"/>
    <col min="52" max="16384" width="11.42578125" style="67"/>
  </cols>
  <sheetData>
    <row r="1" spans="1:51" ht="24" thickBot="1">
      <c r="A1" s="805">
        <v>2013</v>
      </c>
    </row>
    <row r="2" spans="1:51" ht="23.25">
      <c r="A2" s="25"/>
      <c r="B2" s="26"/>
      <c r="C2" s="26"/>
      <c r="D2" s="27"/>
      <c r="E2" s="27"/>
      <c r="F2" s="28"/>
      <c r="G2" s="27"/>
      <c r="H2" s="28"/>
      <c r="I2" s="28"/>
      <c r="J2" s="27"/>
      <c r="K2" s="28"/>
      <c r="L2" s="26"/>
      <c r="M2" s="27"/>
      <c r="N2" s="28"/>
      <c r="O2" s="27"/>
      <c r="P2" s="28"/>
      <c r="Q2" s="27"/>
      <c r="R2" s="28"/>
      <c r="S2" s="27"/>
      <c r="T2" s="952" t="s">
        <v>493</v>
      </c>
      <c r="U2" s="27"/>
      <c r="V2" s="952" t="s">
        <v>494</v>
      </c>
      <c r="W2" s="27"/>
      <c r="X2" s="952" t="s">
        <v>495</v>
      </c>
      <c r="Y2" s="952" t="s">
        <v>0</v>
      </c>
      <c r="Z2" s="28"/>
      <c r="AA2" s="28"/>
      <c r="AB2" s="27"/>
      <c r="AC2" s="26"/>
      <c r="AD2" s="26"/>
      <c r="AE2" s="28"/>
      <c r="AF2" s="102"/>
      <c r="AG2" s="958" t="s">
        <v>182</v>
      </c>
      <c r="AH2" s="958" t="s">
        <v>183</v>
      </c>
      <c r="AI2" s="961" t="s">
        <v>184</v>
      </c>
      <c r="AJ2" s="962"/>
      <c r="AK2" s="962"/>
      <c r="AL2" s="962"/>
      <c r="AM2" s="962"/>
      <c r="AN2" s="963"/>
      <c r="AO2" s="28"/>
      <c r="AP2" s="28"/>
      <c r="AQ2" s="28"/>
      <c r="AR2" s="28"/>
      <c r="AS2" s="28"/>
      <c r="AT2" s="28"/>
      <c r="AU2" s="28"/>
      <c r="AV2" s="26"/>
      <c r="AW2" s="26"/>
      <c r="AX2" s="955" t="s">
        <v>185</v>
      </c>
      <c r="AY2" s="985" t="s">
        <v>186</v>
      </c>
    </row>
    <row r="3" spans="1:51" ht="185.25" customHeight="1">
      <c r="A3" s="44" t="s">
        <v>6</v>
      </c>
      <c r="B3" s="29" t="s">
        <v>7</v>
      </c>
      <c r="C3" s="44" t="s">
        <v>8</v>
      </c>
      <c r="D3" s="30" t="s">
        <v>187</v>
      </c>
      <c r="E3" s="31" t="s">
        <v>188</v>
      </c>
      <c r="F3" s="46" t="s">
        <v>189</v>
      </c>
      <c r="G3" s="30" t="s">
        <v>145</v>
      </c>
      <c r="H3" s="46" t="s">
        <v>146</v>
      </c>
      <c r="I3" s="46" t="s">
        <v>147</v>
      </c>
      <c r="J3" s="30" t="s">
        <v>148</v>
      </c>
      <c r="K3" s="46" t="s">
        <v>190</v>
      </c>
      <c r="L3" s="44" t="s">
        <v>150</v>
      </c>
      <c r="M3" s="30" t="s">
        <v>9</v>
      </c>
      <c r="N3" s="46" t="s">
        <v>10</v>
      </c>
      <c r="O3" s="30" t="s">
        <v>191</v>
      </c>
      <c r="P3" s="46" t="s">
        <v>192</v>
      </c>
      <c r="Q3" s="30" t="s">
        <v>193</v>
      </c>
      <c r="R3" s="46" t="s">
        <v>194</v>
      </c>
      <c r="S3" s="30" t="s">
        <v>11</v>
      </c>
      <c r="T3" s="953"/>
      <c r="U3" s="30" t="s">
        <v>12</v>
      </c>
      <c r="V3" s="953"/>
      <c r="W3" s="30" t="s">
        <v>13</v>
      </c>
      <c r="X3" s="953"/>
      <c r="Y3" s="953"/>
      <c r="Z3" s="46" t="s">
        <v>195</v>
      </c>
      <c r="AA3" s="46" t="s">
        <v>14</v>
      </c>
      <c r="AB3" s="30" t="s">
        <v>15</v>
      </c>
      <c r="AC3" s="44" t="s">
        <v>16</v>
      </c>
      <c r="AD3" s="44" t="s">
        <v>17</v>
      </c>
      <c r="AE3" s="46" t="s">
        <v>196</v>
      </c>
      <c r="AF3" s="43" t="s">
        <v>197</v>
      </c>
      <c r="AG3" s="959"/>
      <c r="AH3" s="959"/>
      <c r="AI3" s="964" t="s">
        <v>18</v>
      </c>
      <c r="AJ3" s="965"/>
      <c r="AK3" s="966" t="s">
        <v>19</v>
      </c>
      <c r="AL3" s="967"/>
      <c r="AM3" s="968" t="s">
        <v>20</v>
      </c>
      <c r="AN3" s="969"/>
      <c r="AO3" s="46" t="s">
        <v>198</v>
      </c>
      <c r="AP3" s="46" t="s">
        <v>199</v>
      </c>
      <c r="AQ3" s="46" t="s">
        <v>1</v>
      </c>
      <c r="AR3" s="46" t="s">
        <v>200</v>
      </c>
      <c r="AS3" s="103" t="s">
        <v>2</v>
      </c>
      <c r="AT3" s="46" t="s">
        <v>201</v>
      </c>
      <c r="AU3" s="46" t="s">
        <v>3</v>
      </c>
      <c r="AV3" s="44" t="s">
        <v>4</v>
      </c>
      <c r="AW3" s="44" t="s">
        <v>5</v>
      </c>
      <c r="AX3" s="956"/>
      <c r="AY3" s="986"/>
    </row>
    <row r="4" spans="1:51" ht="15.75" thickBot="1">
      <c r="A4" s="45"/>
      <c r="B4" s="45"/>
      <c r="C4" s="45"/>
      <c r="D4" s="32"/>
      <c r="E4" s="32"/>
      <c r="F4" s="47"/>
      <c r="G4" s="32"/>
      <c r="H4" s="47"/>
      <c r="I4" s="47"/>
      <c r="J4" s="32"/>
      <c r="K4" s="47"/>
      <c r="L4" s="45"/>
      <c r="M4" s="32"/>
      <c r="N4" s="47"/>
      <c r="O4" s="32"/>
      <c r="P4" s="47"/>
      <c r="Q4" s="32"/>
      <c r="R4" s="47"/>
      <c r="S4" s="32"/>
      <c r="T4" s="954"/>
      <c r="U4" s="32"/>
      <c r="V4" s="954"/>
      <c r="W4" s="32"/>
      <c r="X4" s="954"/>
      <c r="Y4" s="954"/>
      <c r="Z4" s="47"/>
      <c r="AA4" s="47"/>
      <c r="AB4" s="32"/>
      <c r="AC4" s="45"/>
      <c r="AD4" s="45"/>
      <c r="AE4" s="47"/>
      <c r="AF4" s="104"/>
      <c r="AG4" s="960"/>
      <c r="AH4" s="960"/>
      <c r="AI4" s="50" t="s">
        <v>21</v>
      </c>
      <c r="AJ4" s="33" t="s">
        <v>22</v>
      </c>
      <c r="AK4" s="82" t="s">
        <v>21</v>
      </c>
      <c r="AL4" s="93" t="s">
        <v>22</v>
      </c>
      <c r="AM4" s="83" t="s">
        <v>21</v>
      </c>
      <c r="AN4" s="94" t="s">
        <v>22</v>
      </c>
      <c r="AO4" s="47"/>
      <c r="AP4" s="47"/>
      <c r="AQ4" s="47"/>
      <c r="AR4" s="47"/>
      <c r="AS4" s="47"/>
      <c r="AT4" s="47"/>
      <c r="AU4" s="47"/>
      <c r="AV4" s="45"/>
      <c r="AW4" s="45"/>
      <c r="AX4" s="957"/>
      <c r="AY4" s="987"/>
    </row>
    <row r="5" spans="1:51">
      <c r="A5" s="68">
        <v>13073088</v>
      </c>
      <c r="B5" s="51">
        <v>301</v>
      </c>
      <c r="C5" s="51" t="s">
        <v>23</v>
      </c>
      <c r="D5" s="52">
        <v>57357</v>
      </c>
      <c r="E5" s="52">
        <v>-6337500</v>
      </c>
      <c r="F5" s="176">
        <v>3657967.51</v>
      </c>
      <c r="G5" s="52">
        <v>0</v>
      </c>
      <c r="H5" s="176">
        <v>0</v>
      </c>
      <c r="I5" s="176">
        <v>-80702.149999999994</v>
      </c>
      <c r="J5" s="52">
        <v>0</v>
      </c>
      <c r="K5" s="176">
        <v>0</v>
      </c>
      <c r="L5" s="69">
        <v>2011</v>
      </c>
      <c r="M5" s="52">
        <v>0</v>
      </c>
      <c r="N5" s="176">
        <v>0</v>
      </c>
      <c r="O5" s="52">
        <v>1</v>
      </c>
      <c r="P5" s="176">
        <v>12271189.27</v>
      </c>
      <c r="Q5" s="52">
        <v>1</v>
      </c>
      <c r="R5" s="176">
        <v>1260713.6299999999</v>
      </c>
      <c r="S5" s="52">
        <v>300</v>
      </c>
      <c r="T5" s="52">
        <v>0</v>
      </c>
      <c r="U5" s="52">
        <v>500</v>
      </c>
      <c r="V5" s="52">
        <v>0</v>
      </c>
      <c r="W5" s="52">
        <v>420</v>
      </c>
      <c r="X5" s="52">
        <v>1</v>
      </c>
      <c r="Y5" s="52">
        <v>0</v>
      </c>
      <c r="Z5" s="176">
        <v>102109203</v>
      </c>
      <c r="AA5" s="176">
        <v>1780.24</v>
      </c>
      <c r="AB5" s="52" t="s">
        <v>32</v>
      </c>
      <c r="AC5" s="52" t="s">
        <v>28</v>
      </c>
      <c r="AD5" s="52" t="s">
        <v>28</v>
      </c>
      <c r="AE5" s="176">
        <v>-10657531.779999999</v>
      </c>
      <c r="AF5" s="176">
        <v>-16753521.939999999</v>
      </c>
      <c r="AG5" s="70">
        <v>3657967.51</v>
      </c>
      <c r="AH5" s="70" t="s">
        <v>437</v>
      </c>
      <c r="AI5" s="52">
        <v>230000</v>
      </c>
      <c r="AJ5" s="176">
        <v>210339.78</v>
      </c>
      <c r="AK5" s="52">
        <v>270000</v>
      </c>
      <c r="AL5" s="176">
        <v>332787.90000000002</v>
      </c>
      <c r="AM5" s="52">
        <v>45000</v>
      </c>
      <c r="AN5" s="70">
        <v>45225.01</v>
      </c>
      <c r="AO5" s="53">
        <v>29017936.719999999</v>
      </c>
      <c r="AP5" s="53">
        <v>34763628.489999995</v>
      </c>
      <c r="AQ5" s="53">
        <v>5745691.7699999958</v>
      </c>
      <c r="AR5" s="53">
        <v>17129600.869999997</v>
      </c>
      <c r="AS5" s="53">
        <v>51893229.359999992</v>
      </c>
      <c r="AT5" s="53">
        <v>18020704.710000001</v>
      </c>
      <c r="AU5" s="53">
        <v>33872524.649999991</v>
      </c>
      <c r="AV5" s="123">
        <v>0.51837812946320561</v>
      </c>
      <c r="AW5" s="123">
        <v>0.34726504656290685</v>
      </c>
      <c r="AX5" s="53" t="s">
        <v>25</v>
      </c>
      <c r="AY5" s="123">
        <v>0.17199999999999999</v>
      </c>
    </row>
    <row r="6" spans="1:51">
      <c r="A6" s="72">
        <v>13073011</v>
      </c>
      <c r="B6" s="55">
        <v>311</v>
      </c>
      <c r="C6" s="55" t="s">
        <v>26</v>
      </c>
      <c r="D6" s="12" t="s">
        <v>24</v>
      </c>
      <c r="E6" s="12" t="s">
        <v>24</v>
      </c>
      <c r="F6" s="14" t="s">
        <v>24</v>
      </c>
      <c r="G6" s="12">
        <v>1</v>
      </c>
      <c r="H6" s="14" t="s">
        <v>24</v>
      </c>
      <c r="I6" s="14" t="s">
        <v>24</v>
      </c>
      <c r="J6" s="12" t="s">
        <v>24</v>
      </c>
      <c r="K6" s="14" t="s">
        <v>24</v>
      </c>
      <c r="L6" s="13" t="s">
        <v>24</v>
      </c>
      <c r="M6" s="12" t="s">
        <v>24</v>
      </c>
      <c r="N6" s="14" t="s">
        <v>24</v>
      </c>
      <c r="O6" s="12" t="s">
        <v>24</v>
      </c>
      <c r="P6" s="14" t="s">
        <v>24</v>
      </c>
      <c r="Q6" s="12" t="s">
        <v>24</v>
      </c>
      <c r="R6" s="14" t="s">
        <v>24</v>
      </c>
      <c r="S6" s="12" t="s">
        <v>24</v>
      </c>
      <c r="T6" s="12" t="s">
        <v>24</v>
      </c>
      <c r="U6" s="12" t="s">
        <v>24</v>
      </c>
      <c r="V6" s="12" t="s">
        <v>24</v>
      </c>
      <c r="W6" s="12" t="s">
        <v>24</v>
      </c>
      <c r="X6" s="12" t="s">
        <v>24</v>
      </c>
      <c r="Y6" s="12" t="s">
        <v>24</v>
      </c>
      <c r="Z6" s="14" t="s">
        <v>24</v>
      </c>
      <c r="AA6" s="14" t="s">
        <v>24</v>
      </c>
      <c r="AB6" s="12" t="s">
        <v>24</v>
      </c>
      <c r="AC6" s="13" t="s">
        <v>24</v>
      </c>
      <c r="AD6" s="13" t="s">
        <v>24</v>
      </c>
      <c r="AE6" s="14" t="s">
        <v>24</v>
      </c>
      <c r="AF6" s="14" t="s">
        <v>24</v>
      </c>
      <c r="AG6" s="14" t="s">
        <v>24</v>
      </c>
      <c r="AH6" s="14" t="s">
        <v>24</v>
      </c>
      <c r="AI6" s="12" t="s">
        <v>24</v>
      </c>
      <c r="AJ6" s="14" t="s">
        <v>24</v>
      </c>
      <c r="AK6" s="12" t="s">
        <v>24</v>
      </c>
      <c r="AL6" s="14" t="s">
        <v>24</v>
      </c>
      <c r="AM6" s="12" t="s">
        <v>24</v>
      </c>
      <c r="AN6" s="14" t="s">
        <v>24</v>
      </c>
      <c r="AO6" s="14" t="s">
        <v>24</v>
      </c>
      <c r="AP6" s="14" t="s">
        <v>24</v>
      </c>
      <c r="AQ6" s="14" t="s">
        <v>24</v>
      </c>
      <c r="AR6" s="14" t="s">
        <v>24</v>
      </c>
      <c r="AS6" s="14" t="s">
        <v>24</v>
      </c>
      <c r="AT6" s="14" t="s">
        <v>24</v>
      </c>
      <c r="AU6" s="14" t="s">
        <v>24</v>
      </c>
      <c r="AV6" s="13" t="s">
        <v>24</v>
      </c>
      <c r="AW6" s="13" t="s">
        <v>24</v>
      </c>
      <c r="AX6" s="11" t="s">
        <v>25</v>
      </c>
      <c r="AY6" s="123">
        <v>1.9400000000000001E-2</v>
      </c>
    </row>
    <row r="7" spans="1:51">
      <c r="A7" s="72">
        <v>13073035</v>
      </c>
      <c r="B7" s="55">
        <v>312</v>
      </c>
      <c r="C7" s="55" t="s">
        <v>27</v>
      </c>
      <c r="D7" s="12">
        <v>10330</v>
      </c>
      <c r="E7" s="12">
        <v>-1517915</v>
      </c>
      <c r="F7" s="14">
        <v>-382395</v>
      </c>
      <c r="G7" s="12">
        <v>0</v>
      </c>
      <c r="H7" s="14" t="s">
        <v>24</v>
      </c>
      <c r="I7" s="14">
        <v>-660231</v>
      </c>
      <c r="J7" s="12">
        <v>1</v>
      </c>
      <c r="K7" s="14">
        <v>2828350</v>
      </c>
      <c r="L7" s="13" t="s">
        <v>24</v>
      </c>
      <c r="M7" s="12" t="s">
        <v>24</v>
      </c>
      <c r="N7" s="14" t="s">
        <v>24</v>
      </c>
      <c r="O7" s="12">
        <v>0</v>
      </c>
      <c r="P7" s="14" t="s">
        <v>24</v>
      </c>
      <c r="Q7" s="12">
        <v>1</v>
      </c>
      <c r="R7" s="14">
        <v>2850367</v>
      </c>
      <c r="S7" s="12">
        <v>340</v>
      </c>
      <c r="T7" s="12">
        <v>0</v>
      </c>
      <c r="U7" s="12">
        <v>340</v>
      </c>
      <c r="V7" s="12">
        <v>0</v>
      </c>
      <c r="W7" s="12">
        <v>340</v>
      </c>
      <c r="X7" s="12">
        <v>0</v>
      </c>
      <c r="Y7" s="12">
        <v>0</v>
      </c>
      <c r="Z7" s="14">
        <v>8416683</v>
      </c>
      <c r="AA7" s="12">
        <v>814.78054211035817</v>
      </c>
      <c r="AB7" s="13" t="s">
        <v>28</v>
      </c>
      <c r="AC7" s="13" t="s">
        <v>28</v>
      </c>
      <c r="AD7" s="13" t="s">
        <v>28</v>
      </c>
      <c r="AE7" s="14" t="s">
        <v>24</v>
      </c>
      <c r="AF7" s="14" t="s">
        <v>24</v>
      </c>
      <c r="AG7" s="14" t="s">
        <v>24</v>
      </c>
      <c r="AH7" s="14" t="s">
        <v>24</v>
      </c>
      <c r="AI7" s="12">
        <v>24000</v>
      </c>
      <c r="AJ7" s="14">
        <v>23994</v>
      </c>
      <c r="AK7" s="12">
        <v>24500</v>
      </c>
      <c r="AL7" s="14">
        <v>22800</v>
      </c>
      <c r="AM7" s="12" t="s">
        <v>24</v>
      </c>
      <c r="AN7" s="14" t="s">
        <v>24</v>
      </c>
      <c r="AO7" s="14">
        <v>4596462</v>
      </c>
      <c r="AP7" s="14">
        <v>4579499</v>
      </c>
      <c r="AQ7" s="14">
        <v>-16963</v>
      </c>
      <c r="AR7" s="14">
        <v>2250287</v>
      </c>
      <c r="AS7" s="176">
        <v>6829786</v>
      </c>
      <c r="AT7" s="14">
        <v>3223623</v>
      </c>
      <c r="AU7" s="53">
        <v>3606163</v>
      </c>
      <c r="AV7" s="107">
        <v>0.70392481797681361</v>
      </c>
      <c r="AW7" s="107">
        <v>0.47199473014234999</v>
      </c>
      <c r="AX7" s="11" t="s">
        <v>25</v>
      </c>
      <c r="AY7" s="123">
        <v>0.1782</v>
      </c>
    </row>
    <row r="8" spans="1:51">
      <c r="A8" s="72">
        <v>13073055</v>
      </c>
      <c r="B8" s="55">
        <v>313</v>
      </c>
      <c r="C8" s="55" t="s">
        <v>29</v>
      </c>
      <c r="D8" s="12">
        <v>4668</v>
      </c>
      <c r="E8" s="12">
        <v>-65600</v>
      </c>
      <c r="F8" s="14">
        <v>1029234.85</v>
      </c>
      <c r="G8" s="12">
        <v>1</v>
      </c>
      <c r="H8" s="14">
        <v>894297.82</v>
      </c>
      <c r="I8" s="14" t="s">
        <v>24</v>
      </c>
      <c r="J8" s="12">
        <v>1</v>
      </c>
      <c r="K8" s="14">
        <v>2143733.5099999998</v>
      </c>
      <c r="L8" s="13" t="s">
        <v>24</v>
      </c>
      <c r="M8" s="12">
        <v>1</v>
      </c>
      <c r="N8" s="14">
        <v>10912544.99</v>
      </c>
      <c r="O8" s="12">
        <v>0</v>
      </c>
      <c r="P8" s="14" t="s">
        <v>24</v>
      </c>
      <c r="Q8" s="12">
        <v>1</v>
      </c>
      <c r="R8" s="14">
        <v>2153103.3599999999</v>
      </c>
      <c r="S8" s="12">
        <v>340</v>
      </c>
      <c r="T8" s="12">
        <v>0</v>
      </c>
      <c r="U8" s="12">
        <v>340</v>
      </c>
      <c r="V8" s="12">
        <v>1</v>
      </c>
      <c r="W8" s="12">
        <v>290</v>
      </c>
      <c r="X8" s="12">
        <v>1</v>
      </c>
      <c r="Y8" s="12">
        <v>0</v>
      </c>
      <c r="Z8" s="14">
        <v>3612616.49</v>
      </c>
      <c r="AA8" s="14">
        <v>773.91098757497866</v>
      </c>
      <c r="AB8" s="12" t="s">
        <v>32</v>
      </c>
      <c r="AC8" s="13" t="s">
        <v>28</v>
      </c>
      <c r="AD8" s="13" t="s">
        <v>28</v>
      </c>
      <c r="AE8" s="14">
        <v>273971.62</v>
      </c>
      <c r="AF8" s="14">
        <v>894297.82</v>
      </c>
      <c r="AG8" s="14" t="s">
        <v>24</v>
      </c>
      <c r="AH8" s="15">
        <v>2153103.3599999999</v>
      </c>
      <c r="AI8" s="12">
        <v>21500</v>
      </c>
      <c r="AJ8" s="14">
        <v>22790.83</v>
      </c>
      <c r="AK8" s="12">
        <v>2500</v>
      </c>
      <c r="AL8" s="14">
        <v>2772</v>
      </c>
      <c r="AM8" s="12">
        <v>0</v>
      </c>
      <c r="AN8" s="15">
        <v>0</v>
      </c>
      <c r="AO8" s="14">
        <v>2742261.5</v>
      </c>
      <c r="AP8" s="14">
        <v>4255325.78</v>
      </c>
      <c r="AQ8" s="14">
        <v>1513064.2800000003</v>
      </c>
      <c r="AR8" s="14">
        <v>729178.71</v>
      </c>
      <c r="AS8" s="14">
        <v>4984504.49</v>
      </c>
      <c r="AT8" s="11">
        <v>1637228.77</v>
      </c>
      <c r="AU8" s="11">
        <v>3347275.72</v>
      </c>
      <c r="AV8" s="73">
        <v>38.474816139694006</v>
      </c>
      <c r="AW8" s="73">
        <v>32.84636964987466</v>
      </c>
      <c r="AX8" s="11" t="s">
        <v>25</v>
      </c>
      <c r="AY8" s="123" t="s">
        <v>202</v>
      </c>
    </row>
    <row r="9" spans="1:51">
      <c r="A9" s="72">
        <v>13073070</v>
      </c>
      <c r="B9" s="55">
        <v>314</v>
      </c>
      <c r="C9" s="55" t="s">
        <v>30</v>
      </c>
      <c r="D9" s="12">
        <v>4310</v>
      </c>
      <c r="E9" s="12">
        <v>-18700</v>
      </c>
      <c r="F9" s="14">
        <v>-434429.49</v>
      </c>
      <c r="G9" s="12">
        <v>0</v>
      </c>
      <c r="H9" s="14">
        <v>0</v>
      </c>
      <c r="I9" s="14">
        <v>-674774.86</v>
      </c>
      <c r="J9" s="12">
        <v>0</v>
      </c>
      <c r="K9" s="14" t="s">
        <v>24</v>
      </c>
      <c r="L9" s="13" t="s">
        <v>24</v>
      </c>
      <c r="M9" s="12">
        <v>0</v>
      </c>
      <c r="N9" s="14">
        <v>0</v>
      </c>
      <c r="O9" s="12">
        <v>1</v>
      </c>
      <c r="P9" s="14">
        <v>2613755.2799999998</v>
      </c>
      <c r="Q9" s="12">
        <v>1</v>
      </c>
      <c r="R9" s="14">
        <v>80443.009999999995</v>
      </c>
      <c r="S9" s="12">
        <v>280</v>
      </c>
      <c r="T9" s="12">
        <v>0</v>
      </c>
      <c r="U9" s="12">
        <v>400</v>
      </c>
      <c r="V9" s="12">
        <v>0</v>
      </c>
      <c r="W9" s="12">
        <v>360</v>
      </c>
      <c r="X9" s="12">
        <v>0</v>
      </c>
      <c r="Y9" s="12">
        <v>0</v>
      </c>
      <c r="Z9" s="14">
        <v>4933049.37</v>
      </c>
      <c r="AA9" s="14">
        <v>1144.5590185614849</v>
      </c>
      <c r="AB9" s="12" t="s">
        <v>32</v>
      </c>
      <c r="AC9" s="13" t="s">
        <v>28</v>
      </c>
      <c r="AD9" s="13" t="s">
        <v>28</v>
      </c>
      <c r="AE9" s="14">
        <v>1835.06</v>
      </c>
      <c r="AF9" s="14">
        <v>-710890.76</v>
      </c>
      <c r="AG9" s="14">
        <v>-434429.49</v>
      </c>
      <c r="AH9" s="14">
        <v>-2533312.27</v>
      </c>
      <c r="AI9" s="12">
        <v>18500</v>
      </c>
      <c r="AJ9" s="14">
        <v>17453.79</v>
      </c>
      <c r="AK9" s="12">
        <v>0</v>
      </c>
      <c r="AL9" s="14">
        <v>0</v>
      </c>
      <c r="AM9" s="12">
        <v>25000</v>
      </c>
      <c r="AN9" s="14">
        <v>37050</v>
      </c>
      <c r="AO9" s="14" t="s">
        <v>24</v>
      </c>
      <c r="AP9" s="14">
        <v>1971914.17</v>
      </c>
      <c r="AQ9" s="14" t="s">
        <v>24</v>
      </c>
      <c r="AR9" s="14">
        <v>1197083.56</v>
      </c>
      <c r="AS9" s="14">
        <v>3168997.73</v>
      </c>
      <c r="AT9" s="14">
        <v>1320130.93</v>
      </c>
      <c r="AU9" s="14">
        <v>1848866.8</v>
      </c>
      <c r="AV9" s="13">
        <v>66.94</v>
      </c>
      <c r="AW9" s="13">
        <v>41.65</v>
      </c>
      <c r="AX9" s="11" t="s">
        <v>25</v>
      </c>
      <c r="AY9" s="123">
        <v>1.2200000000000001E-2</v>
      </c>
    </row>
    <row r="10" spans="1:51">
      <c r="A10" s="72">
        <v>13073080</v>
      </c>
      <c r="B10" s="55">
        <v>315</v>
      </c>
      <c r="C10" s="55" t="s">
        <v>31</v>
      </c>
      <c r="D10" s="12">
        <v>9498</v>
      </c>
      <c r="E10" s="12">
        <v>-547500</v>
      </c>
      <c r="F10" s="14">
        <v>481658.59</v>
      </c>
      <c r="G10" s="12">
        <v>1</v>
      </c>
      <c r="H10" s="60">
        <v>0</v>
      </c>
      <c r="I10" s="14">
        <v>337744.64000000001</v>
      </c>
      <c r="J10" s="63">
        <v>1</v>
      </c>
      <c r="K10" s="60">
        <v>3131938.61</v>
      </c>
      <c r="L10" s="77" t="s">
        <v>203</v>
      </c>
      <c r="M10" s="12">
        <v>1</v>
      </c>
      <c r="N10" s="14">
        <v>12213749.199999999</v>
      </c>
      <c r="O10" s="12">
        <v>0</v>
      </c>
      <c r="P10" s="14">
        <v>0</v>
      </c>
      <c r="Q10" s="56">
        <v>1</v>
      </c>
      <c r="R10" s="14">
        <v>3430829.6</v>
      </c>
      <c r="S10" s="12">
        <v>255</v>
      </c>
      <c r="T10" s="12">
        <v>1</v>
      </c>
      <c r="U10" s="12">
        <v>380</v>
      </c>
      <c r="V10" s="12">
        <v>0</v>
      </c>
      <c r="W10" s="12">
        <v>370</v>
      </c>
      <c r="X10" s="12">
        <v>0</v>
      </c>
      <c r="Y10" s="12">
        <v>0</v>
      </c>
      <c r="Z10" s="14">
        <v>14318038</v>
      </c>
      <c r="AA10" s="14">
        <v>1507.4792587913246</v>
      </c>
      <c r="AB10" s="12" t="s">
        <v>32</v>
      </c>
      <c r="AC10" s="13" t="s">
        <v>28</v>
      </c>
      <c r="AD10" s="13" t="s">
        <v>28</v>
      </c>
      <c r="AE10" s="14">
        <v>-487198.31</v>
      </c>
      <c r="AF10" s="60">
        <v>3951341.84</v>
      </c>
      <c r="AG10" s="75">
        <v>481658.59</v>
      </c>
      <c r="AH10" s="75">
        <v>3430829.5</v>
      </c>
      <c r="AI10" s="12">
        <v>23000</v>
      </c>
      <c r="AJ10" s="14">
        <v>19029.63</v>
      </c>
      <c r="AK10" s="12">
        <v>29000</v>
      </c>
      <c r="AL10" s="14">
        <v>30754.39</v>
      </c>
      <c r="AM10" s="12">
        <v>0</v>
      </c>
      <c r="AN10" s="15">
        <v>0</v>
      </c>
      <c r="AO10" s="14">
        <v>4435442.01</v>
      </c>
      <c r="AP10" s="14">
        <v>6572748.4199999999</v>
      </c>
      <c r="AQ10" s="14">
        <v>2137306.41</v>
      </c>
      <c r="AR10" s="14">
        <v>2252302.39</v>
      </c>
      <c r="AS10" s="14">
        <v>8874834.8300000001</v>
      </c>
      <c r="AT10" s="11">
        <v>3260124.76</v>
      </c>
      <c r="AU10" s="11">
        <v>5614710.0700000003</v>
      </c>
      <c r="AV10" s="17">
        <v>0.49600632059487831</v>
      </c>
      <c r="AW10" s="17">
        <v>0.36734483767288317</v>
      </c>
      <c r="AX10" s="11" t="s">
        <v>25</v>
      </c>
      <c r="AY10" s="123">
        <v>2.2700000000000001E-2</v>
      </c>
    </row>
    <row r="11" spans="1:51">
      <c r="A11" s="72">
        <v>13073089</v>
      </c>
      <c r="B11" s="55">
        <v>316</v>
      </c>
      <c r="C11" s="55" t="s">
        <v>33</v>
      </c>
      <c r="D11" s="12">
        <v>3984</v>
      </c>
      <c r="E11" s="12">
        <v>-232700</v>
      </c>
      <c r="F11" s="14">
        <v>460136.02</v>
      </c>
      <c r="G11" s="12">
        <v>1</v>
      </c>
      <c r="H11" s="14">
        <v>351160.95</v>
      </c>
      <c r="I11" s="14" t="s">
        <v>24</v>
      </c>
      <c r="J11" s="12">
        <v>1</v>
      </c>
      <c r="K11" s="14">
        <v>2103456.9500000002</v>
      </c>
      <c r="L11" s="13" t="s">
        <v>24</v>
      </c>
      <c r="M11" s="12">
        <v>1</v>
      </c>
      <c r="N11" s="14">
        <v>21362184.710000001</v>
      </c>
      <c r="O11" s="12">
        <v>0</v>
      </c>
      <c r="P11" s="14">
        <v>0</v>
      </c>
      <c r="Q11" s="12">
        <v>1</v>
      </c>
      <c r="R11" s="14">
        <v>1647830.95</v>
      </c>
      <c r="S11" s="12">
        <v>300</v>
      </c>
      <c r="T11" s="12">
        <v>1</v>
      </c>
      <c r="U11" s="12">
        <v>300</v>
      </c>
      <c r="V11" s="12">
        <v>0</v>
      </c>
      <c r="W11" s="12">
        <v>200</v>
      </c>
      <c r="X11" s="12">
        <v>1</v>
      </c>
      <c r="Y11" s="12">
        <v>0</v>
      </c>
      <c r="Z11" s="14">
        <v>292888.28999999998</v>
      </c>
      <c r="AA11" s="14">
        <v>73.516137048192761</v>
      </c>
      <c r="AB11" s="12" t="s">
        <v>28</v>
      </c>
      <c r="AC11" s="13" t="s">
        <v>28</v>
      </c>
      <c r="AD11" s="13" t="s">
        <v>28</v>
      </c>
      <c r="AE11" s="14">
        <v>-180850.93</v>
      </c>
      <c r="AF11" s="14"/>
      <c r="AG11" s="15">
        <v>460136.02</v>
      </c>
      <c r="AH11" s="15">
        <v>1647830.95</v>
      </c>
      <c r="AI11" s="12">
        <v>15500</v>
      </c>
      <c r="AJ11" s="14">
        <v>14782.51</v>
      </c>
      <c r="AK11" s="12">
        <v>0</v>
      </c>
      <c r="AL11" s="14">
        <v>0</v>
      </c>
      <c r="AM11" s="12">
        <v>0</v>
      </c>
      <c r="AN11" s="15">
        <v>0</v>
      </c>
      <c r="AO11" s="176">
        <v>1495720.27</v>
      </c>
      <c r="AP11" s="176">
        <v>1761818.53</v>
      </c>
      <c r="AQ11" s="176">
        <v>266098.26</v>
      </c>
      <c r="AR11" s="176">
        <v>1136941.2</v>
      </c>
      <c r="AS11" s="176">
        <v>2898759.73</v>
      </c>
      <c r="AT11" s="53">
        <v>1080323.03</v>
      </c>
      <c r="AU11" s="53">
        <v>1818436.7</v>
      </c>
      <c r="AV11" s="17">
        <v>0.61318632515461169</v>
      </c>
      <c r="AW11" s="17">
        <v>0.37268457223945223</v>
      </c>
      <c r="AX11" s="11" t="s">
        <v>25</v>
      </c>
      <c r="AY11" s="123">
        <v>0</v>
      </c>
    </row>
    <row r="12" spans="1:51">
      <c r="A12" s="72">
        <v>13073105</v>
      </c>
      <c r="B12" s="55">
        <v>317</v>
      </c>
      <c r="C12" s="55" t="s">
        <v>34</v>
      </c>
      <c r="D12" s="12">
        <v>3030</v>
      </c>
      <c r="E12" s="12">
        <v>135500</v>
      </c>
      <c r="F12" s="14">
        <v>647556.93000000005</v>
      </c>
      <c r="G12" s="12">
        <v>1</v>
      </c>
      <c r="H12" s="14">
        <v>540599.71000000008</v>
      </c>
      <c r="I12" s="14" t="s">
        <v>166</v>
      </c>
      <c r="J12" s="12">
        <v>1</v>
      </c>
      <c r="K12" s="14">
        <v>808743.64000000013</v>
      </c>
      <c r="L12" s="13" t="s">
        <v>166</v>
      </c>
      <c r="M12" s="12">
        <v>1</v>
      </c>
      <c r="N12" s="14">
        <v>19836611.710000001</v>
      </c>
      <c r="O12" s="12">
        <v>0</v>
      </c>
      <c r="P12" s="14">
        <v>0</v>
      </c>
      <c r="Q12" s="12">
        <v>1</v>
      </c>
      <c r="R12" s="14">
        <v>429435.38</v>
      </c>
      <c r="S12" s="12">
        <v>300</v>
      </c>
      <c r="T12" s="12">
        <v>0</v>
      </c>
      <c r="U12" s="12">
        <v>400</v>
      </c>
      <c r="V12" s="12">
        <v>0</v>
      </c>
      <c r="W12" s="12">
        <v>385</v>
      </c>
      <c r="X12" s="12">
        <v>0</v>
      </c>
      <c r="Y12" s="12">
        <v>0</v>
      </c>
      <c r="Z12" s="14">
        <v>3020148.96</v>
      </c>
      <c r="AA12" s="14">
        <v>996.74883168316831</v>
      </c>
      <c r="AB12" s="12" t="s">
        <v>28</v>
      </c>
      <c r="AC12" s="13" t="s">
        <v>28</v>
      </c>
      <c r="AD12" s="13" t="s">
        <v>28</v>
      </c>
      <c r="AE12" s="14">
        <v>35053.949999999997</v>
      </c>
      <c r="AF12" s="14">
        <v>429435.37999999669</v>
      </c>
      <c r="AG12" s="15">
        <v>647556.92999999598</v>
      </c>
      <c r="AH12" s="15">
        <v>429435.37999999669</v>
      </c>
      <c r="AI12" s="12">
        <v>8000</v>
      </c>
      <c r="AJ12" s="14">
        <v>7049.14</v>
      </c>
      <c r="AK12" s="12">
        <v>500</v>
      </c>
      <c r="AL12" s="14">
        <v>900</v>
      </c>
      <c r="AM12" s="12">
        <v>220000</v>
      </c>
      <c r="AN12" s="15">
        <v>219461.46</v>
      </c>
      <c r="AO12" s="14">
        <v>2044980.0176850953</v>
      </c>
      <c r="AP12" s="14">
        <v>3284416.9</v>
      </c>
      <c r="AQ12" s="14">
        <v>1239436.8823149046</v>
      </c>
      <c r="AR12" s="14">
        <v>329126.74</v>
      </c>
      <c r="AS12" s="14">
        <v>3613543.6399999997</v>
      </c>
      <c r="AT12" s="11">
        <v>1077352.8</v>
      </c>
      <c r="AU12" s="11">
        <v>2536190.84</v>
      </c>
      <c r="AV12" s="17">
        <v>0.32801950324881107</v>
      </c>
      <c r="AW12" s="17">
        <v>0.29814301620002026</v>
      </c>
      <c r="AX12" s="11" t="s">
        <v>25</v>
      </c>
      <c r="AY12" s="123">
        <v>9.4299999999999995E-2</v>
      </c>
    </row>
    <row r="13" spans="1:51">
      <c r="A13" s="72">
        <v>13073005</v>
      </c>
      <c r="B13" s="55">
        <v>5351</v>
      </c>
      <c r="C13" s="55" t="s">
        <v>35</v>
      </c>
      <c r="D13" s="63">
        <v>914</v>
      </c>
      <c r="E13" s="63">
        <v>-55100</v>
      </c>
      <c r="F13" s="60">
        <v>58129.96</v>
      </c>
      <c r="G13" s="63">
        <v>1</v>
      </c>
      <c r="H13" s="60">
        <v>16067.08</v>
      </c>
      <c r="I13" s="60">
        <v>0</v>
      </c>
      <c r="J13" s="63">
        <v>1</v>
      </c>
      <c r="K13" s="60">
        <v>341319.3</v>
      </c>
      <c r="L13" s="13" t="s">
        <v>24</v>
      </c>
      <c r="M13" s="63">
        <v>1</v>
      </c>
      <c r="N13" s="60">
        <v>27040.02</v>
      </c>
      <c r="O13" s="63">
        <v>0</v>
      </c>
      <c r="P13" s="14" t="s">
        <v>24</v>
      </c>
      <c r="Q13" s="63">
        <v>1</v>
      </c>
      <c r="R13" s="60">
        <v>341319.3</v>
      </c>
      <c r="S13" s="63">
        <v>300</v>
      </c>
      <c r="T13" s="63">
        <v>0</v>
      </c>
      <c r="U13" s="63">
        <v>320</v>
      </c>
      <c r="V13" s="63">
        <v>1</v>
      </c>
      <c r="W13" s="63">
        <v>300</v>
      </c>
      <c r="X13" s="63">
        <v>1</v>
      </c>
      <c r="Y13" s="63">
        <v>0</v>
      </c>
      <c r="Z13" s="60">
        <v>0</v>
      </c>
      <c r="AA13" s="60">
        <v>0</v>
      </c>
      <c r="AB13" s="63" t="s">
        <v>28</v>
      </c>
      <c r="AC13" s="60" t="s">
        <v>28</v>
      </c>
      <c r="AD13" s="60" t="s">
        <v>28</v>
      </c>
      <c r="AE13" s="60">
        <v>23928.93</v>
      </c>
      <c r="AF13" s="60">
        <v>15103.96</v>
      </c>
      <c r="AG13" s="60">
        <v>58129.96</v>
      </c>
      <c r="AH13" s="60">
        <v>341319.3</v>
      </c>
      <c r="AI13" s="63">
        <v>3900</v>
      </c>
      <c r="AJ13" s="60">
        <v>4065.4</v>
      </c>
      <c r="AK13" s="63">
        <v>0</v>
      </c>
      <c r="AL13" s="60">
        <v>0</v>
      </c>
      <c r="AM13" s="63">
        <v>0</v>
      </c>
      <c r="AN13" s="75">
        <v>0</v>
      </c>
      <c r="AO13" s="60">
        <v>308704.65000000002</v>
      </c>
      <c r="AP13" s="60">
        <v>306476.38</v>
      </c>
      <c r="AQ13" s="60">
        <v>-2228.2700000000186</v>
      </c>
      <c r="AR13" s="60">
        <v>310804.86</v>
      </c>
      <c r="AS13" s="60">
        <v>617281.24</v>
      </c>
      <c r="AT13" s="60">
        <v>240113.48</v>
      </c>
      <c r="AU13" s="60">
        <v>377167.76</v>
      </c>
      <c r="AV13" s="60">
        <v>78.346487908790891</v>
      </c>
      <c r="AW13" s="60">
        <v>38.898554571332838</v>
      </c>
      <c r="AX13" s="60">
        <v>91270.42</v>
      </c>
      <c r="AY13" s="123">
        <v>2.9700000000000001E-2</v>
      </c>
    </row>
    <row r="14" spans="1:51">
      <c r="A14" s="72">
        <v>13073037</v>
      </c>
      <c r="B14" s="55">
        <v>5351</v>
      </c>
      <c r="C14" s="55" t="s">
        <v>36</v>
      </c>
      <c r="D14" s="63">
        <v>773</v>
      </c>
      <c r="E14" s="63">
        <v>25100</v>
      </c>
      <c r="F14" s="60">
        <v>47901.79</v>
      </c>
      <c r="G14" s="63">
        <v>1</v>
      </c>
      <c r="H14" s="60">
        <v>94708.56</v>
      </c>
      <c r="I14" s="60">
        <v>0</v>
      </c>
      <c r="J14" s="63">
        <v>1</v>
      </c>
      <c r="K14" s="60">
        <v>170019.75</v>
      </c>
      <c r="L14" s="13" t="s">
        <v>24</v>
      </c>
      <c r="M14" s="63">
        <v>1</v>
      </c>
      <c r="N14" s="60">
        <v>46562.32</v>
      </c>
      <c r="O14" s="63">
        <v>0</v>
      </c>
      <c r="P14" s="14" t="s">
        <v>24</v>
      </c>
      <c r="Q14" s="63">
        <v>1</v>
      </c>
      <c r="R14" s="60">
        <v>170019.75</v>
      </c>
      <c r="S14" s="63">
        <v>300</v>
      </c>
      <c r="T14" s="63">
        <v>0</v>
      </c>
      <c r="U14" s="63">
        <v>350</v>
      </c>
      <c r="V14" s="63">
        <v>0</v>
      </c>
      <c r="W14" s="63">
        <v>380</v>
      </c>
      <c r="X14" s="63">
        <v>0</v>
      </c>
      <c r="Y14" s="63">
        <v>0</v>
      </c>
      <c r="Z14" s="60">
        <v>276595.74</v>
      </c>
      <c r="AA14" s="60">
        <v>357.82113842173351</v>
      </c>
      <c r="AB14" s="63" t="s">
        <v>28</v>
      </c>
      <c r="AC14" s="60" t="s">
        <v>28</v>
      </c>
      <c r="AD14" s="60" t="s">
        <v>28</v>
      </c>
      <c r="AE14" s="60">
        <v>37864.69</v>
      </c>
      <c r="AF14" s="60">
        <v>74301.149999999994</v>
      </c>
      <c r="AG14" s="75">
        <v>47901.79</v>
      </c>
      <c r="AH14" s="75">
        <v>170019.75</v>
      </c>
      <c r="AI14" s="63">
        <v>2800</v>
      </c>
      <c r="AJ14" s="60">
        <v>2743.65</v>
      </c>
      <c r="AK14" s="63">
        <v>0</v>
      </c>
      <c r="AL14" s="60">
        <v>0</v>
      </c>
      <c r="AM14" s="63">
        <v>0</v>
      </c>
      <c r="AN14" s="75">
        <v>0</v>
      </c>
      <c r="AO14" s="60">
        <v>245591.2</v>
      </c>
      <c r="AP14" s="60">
        <v>260283.31</v>
      </c>
      <c r="AQ14" s="60">
        <v>14692.109999999986</v>
      </c>
      <c r="AR14" s="60">
        <v>239008.68</v>
      </c>
      <c r="AS14" s="60">
        <v>499291.99</v>
      </c>
      <c r="AT14" s="60">
        <v>227626.04</v>
      </c>
      <c r="AU14" s="60">
        <v>271665.94999999995</v>
      </c>
      <c r="AV14" s="60">
        <v>87.453183225616741</v>
      </c>
      <c r="AW14" s="60">
        <v>45.589764017644271</v>
      </c>
      <c r="AX14" s="60">
        <v>86523.72</v>
      </c>
      <c r="AY14" s="123">
        <v>9.4999999999999998E-3</v>
      </c>
    </row>
    <row r="15" spans="1:51">
      <c r="A15" s="72">
        <v>13073044</v>
      </c>
      <c r="B15" s="55">
        <v>5351</v>
      </c>
      <c r="C15" s="55" t="s">
        <v>37</v>
      </c>
      <c r="D15" s="63">
        <v>631</v>
      </c>
      <c r="E15" s="63">
        <v>-73400</v>
      </c>
      <c r="F15" s="60">
        <v>-15342.9</v>
      </c>
      <c r="G15" s="12">
        <v>1</v>
      </c>
      <c r="H15" s="108">
        <v>0</v>
      </c>
      <c r="I15" s="60">
        <v>-20924.11</v>
      </c>
      <c r="J15" s="63">
        <v>1</v>
      </c>
      <c r="K15" s="60">
        <v>149815.22</v>
      </c>
      <c r="L15" s="13" t="s">
        <v>24</v>
      </c>
      <c r="M15" s="63">
        <v>1</v>
      </c>
      <c r="N15" s="60">
        <v>28099.57</v>
      </c>
      <c r="O15" s="63">
        <v>0</v>
      </c>
      <c r="P15" s="14" t="s">
        <v>24</v>
      </c>
      <c r="Q15" s="63">
        <v>1</v>
      </c>
      <c r="R15" s="60">
        <v>149815.22</v>
      </c>
      <c r="S15" s="63">
        <v>320</v>
      </c>
      <c r="T15" s="63">
        <v>0</v>
      </c>
      <c r="U15" s="63">
        <v>350</v>
      </c>
      <c r="V15" s="63">
        <v>0</v>
      </c>
      <c r="W15" s="63">
        <v>300</v>
      </c>
      <c r="X15" s="63">
        <v>1</v>
      </c>
      <c r="Y15" s="63">
        <v>0</v>
      </c>
      <c r="Z15" s="60">
        <v>16348.36</v>
      </c>
      <c r="AA15" s="60">
        <v>25.908652931854199</v>
      </c>
      <c r="AB15" s="63" t="s">
        <v>28</v>
      </c>
      <c r="AC15" s="60" t="s">
        <v>28</v>
      </c>
      <c r="AD15" s="60" t="s">
        <v>28</v>
      </c>
      <c r="AE15" s="60">
        <v>-839.79</v>
      </c>
      <c r="AF15" s="60">
        <v>-23909.25</v>
      </c>
      <c r="AG15" s="75">
        <v>-15342.9</v>
      </c>
      <c r="AH15" s="75">
        <v>149815.22</v>
      </c>
      <c r="AI15" s="63">
        <v>1800</v>
      </c>
      <c r="AJ15" s="60">
        <v>1993.73</v>
      </c>
      <c r="AK15" s="63">
        <v>0</v>
      </c>
      <c r="AL15" s="60">
        <v>0</v>
      </c>
      <c r="AM15" s="63">
        <v>0</v>
      </c>
      <c r="AN15" s="75">
        <v>0</v>
      </c>
      <c r="AO15" s="60">
        <v>256229.27</v>
      </c>
      <c r="AP15" s="60">
        <v>266424.26</v>
      </c>
      <c r="AQ15" s="60">
        <v>10194.99000000002</v>
      </c>
      <c r="AR15" s="60">
        <v>177286</v>
      </c>
      <c r="AS15" s="60">
        <v>443710.26</v>
      </c>
      <c r="AT15" s="60">
        <v>188905.62</v>
      </c>
      <c r="AU15" s="60">
        <v>254804.64</v>
      </c>
      <c r="AV15" s="60">
        <v>70.904061064108788</v>
      </c>
      <c r="AW15" s="60">
        <v>42.574093283306091</v>
      </c>
      <c r="AX15" s="60">
        <v>71805.77</v>
      </c>
      <c r="AY15" s="123">
        <v>4.7999999999999996E-3</v>
      </c>
    </row>
    <row r="16" spans="1:51">
      <c r="A16" s="72">
        <v>13073046</v>
      </c>
      <c r="B16" s="55">
        <v>5351</v>
      </c>
      <c r="C16" s="55" t="s">
        <v>38</v>
      </c>
      <c r="D16" s="63">
        <v>1819</v>
      </c>
      <c r="E16" s="63">
        <v>414600</v>
      </c>
      <c r="F16" s="60">
        <v>220776.28</v>
      </c>
      <c r="G16" s="63">
        <v>1</v>
      </c>
      <c r="H16" s="60">
        <v>93087.31</v>
      </c>
      <c r="I16" s="60">
        <v>0</v>
      </c>
      <c r="J16" s="63">
        <v>1</v>
      </c>
      <c r="K16" s="60">
        <v>411381.45</v>
      </c>
      <c r="L16" s="13" t="s">
        <v>24</v>
      </c>
      <c r="M16" s="63">
        <v>1</v>
      </c>
      <c r="N16" s="60">
        <v>95236.49</v>
      </c>
      <c r="O16" s="63">
        <v>0</v>
      </c>
      <c r="P16" s="14" t="s">
        <v>24</v>
      </c>
      <c r="Q16" s="63">
        <v>1</v>
      </c>
      <c r="R16" s="60">
        <v>411381.45</v>
      </c>
      <c r="S16" s="63">
        <v>300</v>
      </c>
      <c r="T16" s="63">
        <v>0</v>
      </c>
      <c r="U16" s="63">
        <v>350</v>
      </c>
      <c r="V16" s="63">
        <v>0</v>
      </c>
      <c r="W16" s="63">
        <v>300</v>
      </c>
      <c r="X16" s="63">
        <v>1</v>
      </c>
      <c r="Y16" s="63">
        <v>0</v>
      </c>
      <c r="Z16" s="60">
        <v>990368.4</v>
      </c>
      <c r="AA16" s="60">
        <v>544.45761407366683</v>
      </c>
      <c r="AB16" s="63" t="s">
        <v>28</v>
      </c>
      <c r="AC16" s="60" t="s">
        <v>28</v>
      </c>
      <c r="AD16" s="60" t="s">
        <v>28</v>
      </c>
      <c r="AE16" s="60">
        <v>335279.35999999999</v>
      </c>
      <c r="AF16" s="60">
        <v>-3765.6</v>
      </c>
      <c r="AG16" s="75">
        <v>220776.28</v>
      </c>
      <c r="AH16" s="75">
        <v>411381.45</v>
      </c>
      <c r="AI16" s="63">
        <v>4800</v>
      </c>
      <c r="AJ16" s="60">
        <v>5091.3599999999997</v>
      </c>
      <c r="AK16" s="63">
        <v>0</v>
      </c>
      <c r="AL16" s="60">
        <v>0</v>
      </c>
      <c r="AM16" s="63">
        <v>0</v>
      </c>
      <c r="AN16" s="75">
        <v>0</v>
      </c>
      <c r="AO16" s="60">
        <v>1426054.81</v>
      </c>
      <c r="AP16" s="60">
        <v>1802022.01</v>
      </c>
      <c r="AQ16" s="60">
        <v>375967.19999999995</v>
      </c>
      <c r="AR16" s="60">
        <v>24727.33</v>
      </c>
      <c r="AS16" s="60">
        <v>1826749.34</v>
      </c>
      <c r="AT16" s="60">
        <v>695395.24</v>
      </c>
      <c r="AU16" s="60">
        <v>1131354.1000000001</v>
      </c>
      <c r="AV16" s="60">
        <v>38.589719556200095</v>
      </c>
      <c r="AW16" s="60">
        <v>38.067359586400613</v>
      </c>
      <c r="AX16" s="60">
        <v>264330.32</v>
      </c>
      <c r="AY16" s="123">
        <v>2.7000000000000001E-3</v>
      </c>
    </row>
    <row r="17" spans="1:51">
      <c r="A17" s="72">
        <v>13073066</v>
      </c>
      <c r="B17" s="55">
        <v>5351</v>
      </c>
      <c r="C17" s="55" t="s">
        <v>39</v>
      </c>
      <c r="D17" s="63">
        <v>968</v>
      </c>
      <c r="E17" s="63">
        <v>-118800</v>
      </c>
      <c r="F17" s="60">
        <v>5890.76</v>
      </c>
      <c r="G17" s="12">
        <v>1</v>
      </c>
      <c r="H17" s="60">
        <v>0</v>
      </c>
      <c r="I17" s="60">
        <v>-19208.830000000002</v>
      </c>
      <c r="J17" s="63">
        <v>1</v>
      </c>
      <c r="K17" s="60">
        <v>203442.53</v>
      </c>
      <c r="L17" s="13" t="s">
        <v>24</v>
      </c>
      <c r="M17" s="63">
        <v>1</v>
      </c>
      <c r="N17" s="60">
        <v>48948.26</v>
      </c>
      <c r="O17" s="63">
        <v>0</v>
      </c>
      <c r="P17" s="14" t="s">
        <v>24</v>
      </c>
      <c r="Q17" s="63">
        <v>1</v>
      </c>
      <c r="R17" s="60">
        <v>203442.53</v>
      </c>
      <c r="S17" s="63">
        <v>300</v>
      </c>
      <c r="T17" s="63">
        <v>0</v>
      </c>
      <c r="U17" s="63">
        <v>350</v>
      </c>
      <c r="V17" s="63">
        <v>0</v>
      </c>
      <c r="W17" s="63">
        <v>300</v>
      </c>
      <c r="X17" s="63">
        <v>1</v>
      </c>
      <c r="Y17" s="63">
        <v>0</v>
      </c>
      <c r="Z17" s="60">
        <v>82875</v>
      </c>
      <c r="AA17" s="60">
        <v>85.614669421487605</v>
      </c>
      <c r="AB17" s="63" t="s">
        <v>28</v>
      </c>
      <c r="AC17" s="60" t="s">
        <v>28</v>
      </c>
      <c r="AD17" s="60" t="s">
        <v>28</v>
      </c>
      <c r="AE17" s="60">
        <v>-18992.189999999999</v>
      </c>
      <c r="AF17" s="60">
        <v>-33326.53</v>
      </c>
      <c r="AG17" s="75">
        <v>5890.76</v>
      </c>
      <c r="AH17" s="75">
        <v>203442.53</v>
      </c>
      <c r="AI17" s="63">
        <v>3300</v>
      </c>
      <c r="AJ17" s="60">
        <v>3660.61</v>
      </c>
      <c r="AK17" s="63">
        <v>0</v>
      </c>
      <c r="AL17" s="60">
        <v>0</v>
      </c>
      <c r="AM17" s="63">
        <v>0</v>
      </c>
      <c r="AN17" s="75">
        <v>0</v>
      </c>
      <c r="AO17" s="60">
        <v>409102.66</v>
      </c>
      <c r="AP17" s="60">
        <v>452021.2</v>
      </c>
      <c r="AQ17" s="60">
        <v>42918.540000000037</v>
      </c>
      <c r="AR17" s="60">
        <v>276459</v>
      </c>
      <c r="AS17" s="60">
        <v>728480.2</v>
      </c>
      <c r="AT17" s="60">
        <v>326775.69</v>
      </c>
      <c r="AU17" s="60">
        <v>401704.50999999995</v>
      </c>
      <c r="AV17" s="60">
        <v>72.29211594500434</v>
      </c>
      <c r="AW17" s="60">
        <v>44.857182116960765</v>
      </c>
      <c r="AX17" s="60">
        <v>124212.25</v>
      </c>
      <c r="AY17" s="123">
        <v>2.8E-3</v>
      </c>
    </row>
    <row r="18" spans="1:51">
      <c r="A18" s="72">
        <v>13073068</v>
      </c>
      <c r="B18" s="55">
        <v>5351</v>
      </c>
      <c r="C18" s="55" t="s">
        <v>40</v>
      </c>
      <c r="D18" s="63">
        <v>1991</v>
      </c>
      <c r="E18" s="63">
        <v>20400</v>
      </c>
      <c r="F18" s="60">
        <v>202361.05</v>
      </c>
      <c r="G18" s="63">
        <v>1</v>
      </c>
      <c r="H18" s="60">
        <v>0</v>
      </c>
      <c r="I18" s="60">
        <v>-30139.31</v>
      </c>
      <c r="J18" s="63">
        <v>1</v>
      </c>
      <c r="K18" s="60">
        <v>118605.46</v>
      </c>
      <c r="L18" s="13" t="s">
        <v>24</v>
      </c>
      <c r="M18" s="63">
        <v>1</v>
      </c>
      <c r="N18" s="60">
        <v>124054.31</v>
      </c>
      <c r="O18" s="63">
        <v>0</v>
      </c>
      <c r="P18" s="14" t="s">
        <v>24</v>
      </c>
      <c r="Q18" s="63">
        <v>1</v>
      </c>
      <c r="R18" s="60">
        <v>118605.46</v>
      </c>
      <c r="S18" s="63">
        <v>380</v>
      </c>
      <c r="T18" s="63">
        <v>0</v>
      </c>
      <c r="U18" s="63">
        <v>350</v>
      </c>
      <c r="V18" s="63">
        <v>0</v>
      </c>
      <c r="W18" s="63">
        <v>380</v>
      </c>
      <c r="X18" s="63">
        <v>0</v>
      </c>
      <c r="Y18" s="63">
        <v>0</v>
      </c>
      <c r="Z18" s="60">
        <v>548012.32999999996</v>
      </c>
      <c r="AA18" s="60">
        <v>275.24476644902057</v>
      </c>
      <c r="AB18" s="63" t="s">
        <v>28</v>
      </c>
      <c r="AC18" s="60" t="s">
        <v>28</v>
      </c>
      <c r="AD18" s="60" t="s">
        <v>28</v>
      </c>
      <c r="AE18" s="60">
        <v>109074.9</v>
      </c>
      <c r="AF18" s="60">
        <v>-9821.61</v>
      </c>
      <c r="AG18" s="75">
        <v>202361.05</v>
      </c>
      <c r="AH18" s="75">
        <v>118605.46</v>
      </c>
      <c r="AI18" s="63">
        <v>4400</v>
      </c>
      <c r="AJ18" s="60">
        <v>4429.41</v>
      </c>
      <c r="AK18" s="63">
        <v>0</v>
      </c>
      <c r="AL18" s="60">
        <v>0</v>
      </c>
      <c r="AM18" s="63">
        <v>0</v>
      </c>
      <c r="AN18" s="75">
        <v>0</v>
      </c>
      <c r="AO18" s="60">
        <v>714171.46</v>
      </c>
      <c r="AP18" s="60">
        <v>798709.79</v>
      </c>
      <c r="AQ18" s="60">
        <v>84538.330000000075</v>
      </c>
      <c r="AR18" s="60">
        <v>581322.07999999996</v>
      </c>
      <c r="AS18" s="60">
        <v>1380031.87</v>
      </c>
      <c r="AT18" s="60">
        <v>577344.96</v>
      </c>
      <c r="AU18" s="60">
        <v>802686.91000000015</v>
      </c>
      <c r="AV18" s="60">
        <v>72.284698050339401</v>
      </c>
      <c r="AW18" s="60">
        <v>41.835625143932361</v>
      </c>
      <c r="AX18" s="60">
        <v>219457.52</v>
      </c>
      <c r="AY18" s="123">
        <v>2.5000000000000001E-3</v>
      </c>
    </row>
    <row r="19" spans="1:51">
      <c r="A19" s="72">
        <v>13073009</v>
      </c>
      <c r="B19" s="55">
        <v>5352</v>
      </c>
      <c r="C19" s="55" t="s">
        <v>41</v>
      </c>
      <c r="D19" s="12">
        <v>8629</v>
      </c>
      <c r="E19" s="12">
        <v>-124870</v>
      </c>
      <c r="F19" s="14">
        <v>794910.22</v>
      </c>
      <c r="G19" s="12">
        <v>0</v>
      </c>
      <c r="H19" s="14">
        <v>0</v>
      </c>
      <c r="I19" s="14">
        <v>-11966.26</v>
      </c>
      <c r="J19" s="12">
        <v>1</v>
      </c>
      <c r="K19" s="14">
        <v>136344.99</v>
      </c>
      <c r="L19" s="13" t="s">
        <v>24</v>
      </c>
      <c r="M19" s="12">
        <v>1</v>
      </c>
      <c r="N19" s="368">
        <v>647051.02</v>
      </c>
      <c r="O19" s="12">
        <v>1</v>
      </c>
      <c r="P19" s="14">
        <v>2254163.5</v>
      </c>
      <c r="Q19" s="12">
        <v>1</v>
      </c>
      <c r="R19" s="14">
        <v>3799393.6500000004</v>
      </c>
      <c r="S19" s="12">
        <v>250</v>
      </c>
      <c r="T19" s="12">
        <v>1</v>
      </c>
      <c r="U19" s="12">
        <v>360</v>
      </c>
      <c r="V19" s="12">
        <v>0</v>
      </c>
      <c r="W19" s="12">
        <v>345</v>
      </c>
      <c r="X19" s="12">
        <v>0</v>
      </c>
      <c r="Y19" s="12">
        <v>0</v>
      </c>
      <c r="Z19" s="14">
        <v>11261065.469999999</v>
      </c>
      <c r="AA19" s="14">
        <v>1305.025549889906</v>
      </c>
      <c r="AB19" s="12" t="s">
        <v>32</v>
      </c>
      <c r="AC19" s="13" t="s">
        <v>28</v>
      </c>
      <c r="AD19" s="375" t="s">
        <v>32</v>
      </c>
      <c r="AE19" s="14">
        <v>830798.67</v>
      </c>
      <c r="AF19" s="14">
        <v>148311.25</v>
      </c>
      <c r="AG19" s="15">
        <v>794910.22</v>
      </c>
      <c r="AH19" s="15">
        <v>1545230.15</v>
      </c>
      <c r="AI19" s="12">
        <v>25000</v>
      </c>
      <c r="AJ19" s="14">
        <v>25528.71</v>
      </c>
      <c r="AK19" s="12">
        <v>66000</v>
      </c>
      <c r="AL19" s="14">
        <v>61069.8</v>
      </c>
      <c r="AM19" s="12">
        <v>30000</v>
      </c>
      <c r="AN19" s="15">
        <v>34479.440000000002</v>
      </c>
      <c r="AO19" s="14">
        <v>2948262.63</v>
      </c>
      <c r="AP19" s="14">
        <v>3865874</v>
      </c>
      <c r="AQ19" s="14">
        <v>917611.37000000011</v>
      </c>
      <c r="AR19" s="14">
        <v>2552872.83</v>
      </c>
      <c r="AS19" s="14">
        <v>6418746.8300000001</v>
      </c>
      <c r="AT19" s="11">
        <v>2522231.81</v>
      </c>
      <c r="AU19" s="11">
        <v>3896515.02</v>
      </c>
      <c r="AV19" s="17">
        <v>0.65243507936368339</v>
      </c>
      <c r="AW19" s="17">
        <v>0.39294770097670295</v>
      </c>
      <c r="AX19" s="11">
        <v>884599.45</v>
      </c>
      <c r="AY19" s="123">
        <v>5.5E-2</v>
      </c>
    </row>
    <row r="20" spans="1:51">
      <c r="A20" s="72">
        <v>13073018</v>
      </c>
      <c r="B20" s="55">
        <v>5352</v>
      </c>
      <c r="C20" s="55" t="s">
        <v>42</v>
      </c>
      <c r="D20" s="12">
        <v>466</v>
      </c>
      <c r="E20" s="12">
        <v>33890</v>
      </c>
      <c r="F20" s="14">
        <v>25403.16</v>
      </c>
      <c r="G20" s="12">
        <v>1</v>
      </c>
      <c r="H20" s="14">
        <v>2716.92</v>
      </c>
      <c r="I20" s="14">
        <v>0</v>
      </c>
      <c r="J20" s="12">
        <v>1</v>
      </c>
      <c r="K20" s="14">
        <v>6477.09</v>
      </c>
      <c r="L20" s="13" t="s">
        <v>24</v>
      </c>
      <c r="M20" s="12">
        <v>1</v>
      </c>
      <c r="N20" s="368">
        <v>1041829.2</v>
      </c>
      <c r="O20" s="12">
        <v>1</v>
      </c>
      <c r="P20" s="14">
        <v>27788.95</v>
      </c>
      <c r="Q20" s="12">
        <v>1</v>
      </c>
      <c r="R20" s="14">
        <v>9541.75</v>
      </c>
      <c r="S20" s="12">
        <v>250</v>
      </c>
      <c r="T20" s="12">
        <v>1</v>
      </c>
      <c r="U20" s="12">
        <v>350</v>
      </c>
      <c r="V20" s="12">
        <v>0</v>
      </c>
      <c r="W20" s="12">
        <v>340</v>
      </c>
      <c r="X20" s="12">
        <v>0</v>
      </c>
      <c r="Y20" s="12">
        <v>0</v>
      </c>
      <c r="Z20" s="14">
        <v>426815.38</v>
      </c>
      <c r="AA20" s="14">
        <v>915.91283261802573</v>
      </c>
      <c r="AB20" s="12" t="s">
        <v>32</v>
      </c>
      <c r="AC20" s="13" t="s">
        <v>28</v>
      </c>
      <c r="AD20" s="375" t="s">
        <v>32</v>
      </c>
      <c r="AE20" s="14">
        <v>-18895.73</v>
      </c>
      <c r="AF20" s="14">
        <v>3760.17</v>
      </c>
      <c r="AG20" s="15">
        <v>25403.56</v>
      </c>
      <c r="AH20" s="15">
        <v>-18247.2</v>
      </c>
      <c r="AI20" s="12">
        <v>1450</v>
      </c>
      <c r="AJ20" s="14">
        <v>2713.74</v>
      </c>
      <c r="AK20" s="12">
        <v>0</v>
      </c>
      <c r="AL20" s="14">
        <v>0</v>
      </c>
      <c r="AM20" s="12">
        <v>1100</v>
      </c>
      <c r="AN20" s="15">
        <v>1722.21</v>
      </c>
      <c r="AO20" s="14">
        <v>126309.47</v>
      </c>
      <c r="AP20" s="14">
        <v>128438</v>
      </c>
      <c r="AQ20" s="14">
        <v>2128.5299999999988</v>
      </c>
      <c r="AR20" s="14">
        <v>158757.5</v>
      </c>
      <c r="AS20" s="14">
        <v>287195.5</v>
      </c>
      <c r="AT20" s="11">
        <v>123107.06</v>
      </c>
      <c r="AU20" s="11">
        <v>164088.44</v>
      </c>
      <c r="AV20" s="17">
        <v>0.95849405939052301</v>
      </c>
      <c r="AW20" s="17">
        <v>0.42865246844048738</v>
      </c>
      <c r="AX20" s="11">
        <v>43175.76</v>
      </c>
      <c r="AY20" s="123">
        <v>2.9499999999999998E-2</v>
      </c>
    </row>
    <row r="21" spans="1:51">
      <c r="A21" s="72">
        <v>13073025</v>
      </c>
      <c r="B21" s="55">
        <v>5352</v>
      </c>
      <c r="C21" s="55" t="s">
        <v>43</v>
      </c>
      <c r="D21" s="12">
        <v>792</v>
      </c>
      <c r="E21" s="12">
        <v>46530</v>
      </c>
      <c r="F21" s="14">
        <v>128483.08</v>
      </c>
      <c r="G21" s="12">
        <v>1</v>
      </c>
      <c r="H21" s="14">
        <v>86764.54</v>
      </c>
      <c r="I21" s="14">
        <v>0</v>
      </c>
      <c r="J21" s="12">
        <v>1</v>
      </c>
      <c r="K21" s="14">
        <v>304062.33</v>
      </c>
      <c r="L21" s="13" t="s">
        <v>24</v>
      </c>
      <c r="M21" s="328">
        <v>1</v>
      </c>
      <c r="N21" s="368">
        <v>2005358.36</v>
      </c>
      <c r="O21" s="12">
        <v>1</v>
      </c>
      <c r="P21" s="14">
        <v>303347.3</v>
      </c>
      <c r="Q21" s="12">
        <v>1</v>
      </c>
      <c r="R21" s="14">
        <v>18344.28</v>
      </c>
      <c r="S21" s="12">
        <v>350</v>
      </c>
      <c r="T21" s="12">
        <v>0</v>
      </c>
      <c r="U21" s="12">
        <v>350</v>
      </c>
      <c r="V21" s="12">
        <v>0</v>
      </c>
      <c r="W21" s="12">
        <v>350</v>
      </c>
      <c r="X21" s="12">
        <v>0</v>
      </c>
      <c r="Y21" s="12">
        <v>0</v>
      </c>
      <c r="Z21" s="14">
        <v>1303006.76</v>
      </c>
      <c r="AA21" s="14">
        <v>1645.2105555555556</v>
      </c>
      <c r="AB21" s="12" t="s">
        <v>28</v>
      </c>
      <c r="AC21" s="13" t="s">
        <v>28</v>
      </c>
      <c r="AD21" s="13" t="s">
        <v>28</v>
      </c>
      <c r="AE21" s="14">
        <v>-87879.96</v>
      </c>
      <c r="AF21" s="14">
        <v>217297.79</v>
      </c>
      <c r="AG21" s="15">
        <v>128483.08</v>
      </c>
      <c r="AH21" s="15">
        <v>-285003.02</v>
      </c>
      <c r="AI21" s="12">
        <v>3250</v>
      </c>
      <c r="AJ21" s="14">
        <v>3017.6</v>
      </c>
      <c r="AK21" s="12">
        <v>0</v>
      </c>
      <c r="AL21" s="14">
        <v>0</v>
      </c>
      <c r="AM21" s="12">
        <v>25500</v>
      </c>
      <c r="AN21" s="15">
        <v>28817.79</v>
      </c>
      <c r="AO21" s="14">
        <v>220754.28</v>
      </c>
      <c r="AP21" s="14">
        <v>287127</v>
      </c>
      <c r="AQ21" s="14">
        <v>66372.72</v>
      </c>
      <c r="AR21" s="14">
        <v>265199.49</v>
      </c>
      <c r="AS21" s="14">
        <v>552326.49</v>
      </c>
      <c r="AT21" s="11">
        <v>246938.29</v>
      </c>
      <c r="AU21" s="11">
        <v>305388.19999999995</v>
      </c>
      <c r="AV21" s="17">
        <v>0.86003158880913322</v>
      </c>
      <c r="AW21" s="17">
        <v>0.44708753693852349</v>
      </c>
      <c r="AX21" s="11">
        <v>86606.37</v>
      </c>
      <c r="AY21" s="123">
        <v>1.04E-2</v>
      </c>
    </row>
    <row r="22" spans="1:51">
      <c r="A22" s="72">
        <v>13073042</v>
      </c>
      <c r="B22" s="55">
        <v>5352</v>
      </c>
      <c r="C22" s="55" t="s">
        <v>44</v>
      </c>
      <c r="D22" s="12">
        <v>214</v>
      </c>
      <c r="E22" s="12">
        <v>460</v>
      </c>
      <c r="F22" s="14">
        <v>22596.18</v>
      </c>
      <c r="G22" s="12">
        <v>1</v>
      </c>
      <c r="H22" s="14">
        <v>22405.96</v>
      </c>
      <c r="I22" s="14">
        <v>0</v>
      </c>
      <c r="J22" s="12">
        <v>1</v>
      </c>
      <c r="K22" s="14">
        <v>62597.43</v>
      </c>
      <c r="L22" s="13" t="s">
        <v>24</v>
      </c>
      <c r="M22" s="12">
        <v>1</v>
      </c>
      <c r="N22" s="368">
        <v>806793.07</v>
      </c>
      <c r="O22" s="12">
        <v>0</v>
      </c>
      <c r="P22" s="14">
        <v>0</v>
      </c>
      <c r="Q22" s="12">
        <v>1</v>
      </c>
      <c r="R22" s="14">
        <v>97108.89</v>
      </c>
      <c r="S22" s="12">
        <v>350</v>
      </c>
      <c r="T22" s="12">
        <v>0</v>
      </c>
      <c r="U22" s="12">
        <v>350</v>
      </c>
      <c r="V22" s="12">
        <v>0</v>
      </c>
      <c r="W22" s="12">
        <v>350</v>
      </c>
      <c r="X22" s="12">
        <v>0</v>
      </c>
      <c r="Y22" s="12">
        <v>0</v>
      </c>
      <c r="Z22" s="14">
        <v>1141.06</v>
      </c>
      <c r="AA22" s="14">
        <v>5.3320560747663546</v>
      </c>
      <c r="AB22" s="12" t="s">
        <v>28</v>
      </c>
      <c r="AC22" s="13" t="s">
        <v>28</v>
      </c>
      <c r="AD22" s="13" t="s">
        <v>28</v>
      </c>
      <c r="AE22" s="14">
        <v>9640.14</v>
      </c>
      <c r="AF22" s="14">
        <v>40191.47</v>
      </c>
      <c r="AG22" s="15">
        <v>22596.18</v>
      </c>
      <c r="AH22" s="15">
        <v>97108.89</v>
      </c>
      <c r="AI22" s="12">
        <v>1000</v>
      </c>
      <c r="AJ22" s="14">
        <v>998.65</v>
      </c>
      <c r="AK22" s="12">
        <v>0</v>
      </c>
      <c r="AL22" s="14">
        <v>0</v>
      </c>
      <c r="AM22" s="12">
        <v>1500</v>
      </c>
      <c r="AN22" s="15">
        <v>1287.93</v>
      </c>
      <c r="AO22" s="14">
        <v>81201.259999999995</v>
      </c>
      <c r="AP22" s="14">
        <v>98825</v>
      </c>
      <c r="AQ22" s="14">
        <v>17623.740000000005</v>
      </c>
      <c r="AR22" s="14">
        <v>57530.16</v>
      </c>
      <c r="AS22" s="14">
        <v>156355.16</v>
      </c>
      <c r="AT22" s="11">
        <v>66594.5</v>
      </c>
      <c r="AU22" s="11">
        <v>89760.66</v>
      </c>
      <c r="AV22" s="17">
        <v>0.67386288894510493</v>
      </c>
      <c r="AW22" s="17">
        <v>0.42591814686512425</v>
      </c>
      <c r="AX22" s="11">
        <v>23355.87</v>
      </c>
      <c r="AY22" s="123">
        <v>4.5400000000000003E-2</v>
      </c>
    </row>
    <row r="23" spans="1:51">
      <c r="A23" s="72">
        <v>13073043</v>
      </c>
      <c r="B23" s="55">
        <v>5352</v>
      </c>
      <c r="C23" s="55" t="s">
        <v>45</v>
      </c>
      <c r="D23" s="12">
        <v>519</v>
      </c>
      <c r="E23" s="12">
        <v>-29220</v>
      </c>
      <c r="F23" s="14">
        <v>59558.25</v>
      </c>
      <c r="G23" s="12">
        <v>1</v>
      </c>
      <c r="H23" s="14">
        <v>35953.230000000003</v>
      </c>
      <c r="I23" s="14">
        <v>0</v>
      </c>
      <c r="J23" s="12">
        <v>1</v>
      </c>
      <c r="K23" s="14">
        <v>89316.83</v>
      </c>
      <c r="L23" s="13" t="s">
        <v>24</v>
      </c>
      <c r="M23" s="12">
        <v>1</v>
      </c>
      <c r="N23" s="368">
        <v>1292619.6599999999</v>
      </c>
      <c r="O23" s="12">
        <v>0</v>
      </c>
      <c r="P23" s="14">
        <v>0</v>
      </c>
      <c r="Q23" s="12">
        <v>1</v>
      </c>
      <c r="R23" s="14">
        <v>332080.28999999998</v>
      </c>
      <c r="S23" s="12">
        <v>250</v>
      </c>
      <c r="T23" s="12">
        <v>1</v>
      </c>
      <c r="U23" s="12">
        <v>350</v>
      </c>
      <c r="V23" s="12">
        <v>0</v>
      </c>
      <c r="W23" s="12">
        <v>340</v>
      </c>
      <c r="X23" s="12">
        <v>0</v>
      </c>
      <c r="Y23" s="12">
        <v>0</v>
      </c>
      <c r="Z23" s="14">
        <v>295000</v>
      </c>
      <c r="AA23" s="14">
        <v>568.40077071290943</v>
      </c>
      <c r="AB23" s="12" t="s">
        <v>32</v>
      </c>
      <c r="AC23" s="13" t="s">
        <v>28</v>
      </c>
      <c r="AD23" s="375" t="s">
        <v>28</v>
      </c>
      <c r="AE23" s="14">
        <v>13989.39</v>
      </c>
      <c r="AF23" s="14">
        <v>53363.6</v>
      </c>
      <c r="AG23" s="15">
        <v>59558.25</v>
      </c>
      <c r="AH23" s="15">
        <v>332080.28999999998</v>
      </c>
      <c r="AI23" s="12">
        <v>1700</v>
      </c>
      <c r="AJ23" s="14">
        <v>1638.33</v>
      </c>
      <c r="AK23" s="12">
        <v>0</v>
      </c>
      <c r="AL23" s="14">
        <v>0</v>
      </c>
      <c r="AM23" s="12">
        <v>4500</v>
      </c>
      <c r="AN23" s="15">
        <v>3695.73</v>
      </c>
      <c r="AO23" s="14">
        <v>169199.1</v>
      </c>
      <c r="AP23" s="14">
        <v>188918</v>
      </c>
      <c r="AQ23" s="14">
        <v>19718.899999999994</v>
      </c>
      <c r="AR23" s="14">
        <v>159398.14000000001</v>
      </c>
      <c r="AS23" s="14">
        <v>348316.14</v>
      </c>
      <c r="AT23" s="11">
        <v>136790.79999999999</v>
      </c>
      <c r="AU23" s="11">
        <v>211525.34000000003</v>
      </c>
      <c r="AV23" s="17">
        <v>0.72407499550069332</v>
      </c>
      <c r="AW23" s="17">
        <v>0.39272024546436457</v>
      </c>
      <c r="AX23" s="11">
        <v>47975.08</v>
      </c>
      <c r="AY23" s="123">
        <v>2.24E-2</v>
      </c>
    </row>
    <row r="24" spans="1:51">
      <c r="A24" s="72">
        <v>13073051</v>
      </c>
      <c r="B24" s="55">
        <v>5352</v>
      </c>
      <c r="C24" s="55" t="s">
        <v>46</v>
      </c>
      <c r="D24" s="12">
        <v>605</v>
      </c>
      <c r="E24" s="12">
        <v>-93810</v>
      </c>
      <c r="F24" s="14">
        <v>-57640.07</v>
      </c>
      <c r="G24" s="12">
        <v>0</v>
      </c>
      <c r="H24" s="14">
        <v>0</v>
      </c>
      <c r="I24" s="14">
        <v>-193266.37</v>
      </c>
      <c r="J24" s="12">
        <v>0</v>
      </c>
      <c r="K24" s="14">
        <v>-33438.47</v>
      </c>
      <c r="L24" s="12" t="s">
        <v>169</v>
      </c>
      <c r="M24" s="328">
        <v>0</v>
      </c>
      <c r="N24" s="368">
        <v>-89378.05</v>
      </c>
      <c r="O24" s="12">
        <v>1</v>
      </c>
      <c r="P24" s="14">
        <v>166908.82999999999</v>
      </c>
      <c r="Q24" s="12">
        <v>0</v>
      </c>
      <c r="R24" s="14">
        <v>0</v>
      </c>
      <c r="S24" s="12">
        <v>240</v>
      </c>
      <c r="T24" s="12">
        <v>1</v>
      </c>
      <c r="U24" s="12">
        <v>354</v>
      </c>
      <c r="V24" s="12">
        <v>0</v>
      </c>
      <c r="W24" s="12">
        <v>339</v>
      </c>
      <c r="X24" s="12">
        <v>0</v>
      </c>
      <c r="Y24" s="12">
        <v>0</v>
      </c>
      <c r="Z24" s="14">
        <v>1799232.5</v>
      </c>
      <c r="AA24" s="14">
        <v>2973.9380165289258</v>
      </c>
      <c r="AB24" s="12" t="s">
        <v>32</v>
      </c>
      <c r="AC24" s="13" t="s">
        <v>28</v>
      </c>
      <c r="AD24" s="375" t="s">
        <v>32</v>
      </c>
      <c r="AE24" s="14">
        <v>232391.94</v>
      </c>
      <c r="AF24" s="14">
        <v>159827.9</v>
      </c>
      <c r="AG24" s="15">
        <v>-57640.07</v>
      </c>
      <c r="AH24" s="15">
        <v>-166908.82999999999</v>
      </c>
      <c r="AI24" s="12">
        <v>3100</v>
      </c>
      <c r="AJ24" s="14">
        <v>3218.55</v>
      </c>
      <c r="AK24" s="12">
        <v>0</v>
      </c>
      <c r="AL24" s="14">
        <v>0</v>
      </c>
      <c r="AM24" s="12">
        <v>1000</v>
      </c>
      <c r="AN24" s="15">
        <v>1345.73</v>
      </c>
      <c r="AO24" s="14">
        <v>219489.43</v>
      </c>
      <c r="AP24" s="14">
        <v>191921</v>
      </c>
      <c r="AQ24" s="14">
        <v>-27568.429999999993</v>
      </c>
      <c r="AR24" s="14">
        <v>180632.26</v>
      </c>
      <c r="AS24" s="14">
        <v>372553.26</v>
      </c>
      <c r="AT24" s="11">
        <v>209040.21</v>
      </c>
      <c r="AU24" s="11">
        <v>163513.05000000002</v>
      </c>
      <c r="AV24" s="17">
        <v>1.0891992538596609</v>
      </c>
      <c r="AW24" s="17">
        <v>0.56110154558840797</v>
      </c>
      <c r="AX24" s="11">
        <v>73314.320000000007</v>
      </c>
      <c r="AY24" s="123">
        <v>3.5999999999999997E-2</v>
      </c>
    </row>
    <row r="25" spans="1:51">
      <c r="A25" s="72">
        <v>13073053</v>
      </c>
      <c r="B25" s="55">
        <v>5352</v>
      </c>
      <c r="C25" s="55" t="s">
        <v>47</v>
      </c>
      <c r="D25" s="12">
        <v>572</v>
      </c>
      <c r="E25" s="12">
        <v>8290</v>
      </c>
      <c r="F25" s="14">
        <v>44425</v>
      </c>
      <c r="G25" s="12">
        <v>1</v>
      </c>
      <c r="H25" s="14">
        <v>21671.8</v>
      </c>
      <c r="I25" s="14">
        <v>0</v>
      </c>
      <c r="J25" s="12">
        <v>1</v>
      </c>
      <c r="K25" s="14">
        <v>44943.78</v>
      </c>
      <c r="L25" s="13" t="s">
        <v>24</v>
      </c>
      <c r="M25" s="12">
        <v>1</v>
      </c>
      <c r="N25" s="368">
        <v>1435949.32</v>
      </c>
      <c r="O25" s="12">
        <v>0</v>
      </c>
      <c r="P25" s="14">
        <v>0</v>
      </c>
      <c r="Q25" s="12">
        <v>1</v>
      </c>
      <c r="R25" s="14">
        <v>140599.57999999999</v>
      </c>
      <c r="S25" s="12">
        <v>280</v>
      </c>
      <c r="T25" s="12">
        <v>0</v>
      </c>
      <c r="U25" s="12">
        <v>350</v>
      </c>
      <c r="V25" s="12">
        <v>0</v>
      </c>
      <c r="W25" s="12">
        <v>340</v>
      </c>
      <c r="X25" s="12">
        <v>0</v>
      </c>
      <c r="Y25" s="12">
        <v>0</v>
      </c>
      <c r="Z25" s="14">
        <v>298628.44</v>
      </c>
      <c r="AA25" s="14">
        <v>522.07769230769236</v>
      </c>
      <c r="AB25" s="12" t="s">
        <v>28</v>
      </c>
      <c r="AC25" s="13" t="s">
        <v>28</v>
      </c>
      <c r="AD25" s="13" t="s">
        <v>28</v>
      </c>
      <c r="AE25" s="14">
        <v>-36955.25</v>
      </c>
      <c r="AF25" s="14">
        <v>23271.98</v>
      </c>
      <c r="AG25" s="15">
        <v>44425</v>
      </c>
      <c r="AH25" s="15">
        <v>140599.57999999999</v>
      </c>
      <c r="AI25" s="12">
        <v>2500</v>
      </c>
      <c r="AJ25" s="14">
        <v>2323.9299999999998</v>
      </c>
      <c r="AK25" s="12">
        <v>0</v>
      </c>
      <c r="AL25" s="14">
        <v>0</v>
      </c>
      <c r="AM25" s="12">
        <v>2000</v>
      </c>
      <c r="AN25" s="15">
        <v>2814.95</v>
      </c>
      <c r="AO25" s="14">
        <v>159394.85</v>
      </c>
      <c r="AP25" s="14">
        <v>162019</v>
      </c>
      <c r="AQ25" s="14">
        <v>2624.1499999999942</v>
      </c>
      <c r="AR25" s="14">
        <v>189415.43</v>
      </c>
      <c r="AS25" s="14">
        <v>351434.43</v>
      </c>
      <c r="AT25" s="11">
        <v>163945.76</v>
      </c>
      <c r="AU25" s="11">
        <v>187488.66999999998</v>
      </c>
      <c r="AV25" s="17">
        <v>1.0118921854844185</v>
      </c>
      <c r="AW25" s="17">
        <v>0.46650454823108828</v>
      </c>
      <c r="AX25" s="11">
        <v>57498.94</v>
      </c>
      <c r="AY25" s="123">
        <v>3.8999999999999998E-3</v>
      </c>
    </row>
    <row r="26" spans="1:51">
      <c r="A26" s="72">
        <v>13073069</v>
      </c>
      <c r="B26" s="55">
        <v>5352</v>
      </c>
      <c r="C26" s="55" t="s">
        <v>48</v>
      </c>
      <c r="D26" s="12">
        <v>731</v>
      </c>
      <c r="E26" s="12">
        <v>78200</v>
      </c>
      <c r="F26" s="14">
        <v>123822.06</v>
      </c>
      <c r="G26" s="12">
        <v>1</v>
      </c>
      <c r="H26" s="14">
        <v>20360.39</v>
      </c>
      <c r="I26" s="14">
        <v>0</v>
      </c>
      <c r="J26" s="12">
        <v>1</v>
      </c>
      <c r="K26" s="14">
        <v>49316.11</v>
      </c>
      <c r="L26" s="13" t="s">
        <v>24</v>
      </c>
      <c r="M26" s="12">
        <v>1</v>
      </c>
      <c r="N26" s="368">
        <v>1638958.82</v>
      </c>
      <c r="O26" s="12">
        <v>0</v>
      </c>
      <c r="P26" s="14">
        <v>0</v>
      </c>
      <c r="Q26" s="12">
        <v>1</v>
      </c>
      <c r="R26" s="14">
        <v>208744.28</v>
      </c>
      <c r="S26" s="12">
        <v>400</v>
      </c>
      <c r="T26" s="12">
        <v>0</v>
      </c>
      <c r="U26" s="12">
        <v>350</v>
      </c>
      <c r="V26" s="12">
        <v>0</v>
      </c>
      <c r="W26" s="12">
        <v>339</v>
      </c>
      <c r="X26" s="12">
        <v>0</v>
      </c>
      <c r="Y26" s="12">
        <v>0</v>
      </c>
      <c r="Z26" s="14">
        <v>493258.96</v>
      </c>
      <c r="AA26" s="14">
        <v>674.77285909712725</v>
      </c>
      <c r="AB26" s="12" t="s">
        <v>28</v>
      </c>
      <c r="AC26" s="13" t="s">
        <v>28</v>
      </c>
      <c r="AD26" s="13" t="s">
        <v>28</v>
      </c>
      <c r="AE26" s="14">
        <v>1854.51</v>
      </c>
      <c r="AF26" s="14">
        <v>28955.72</v>
      </c>
      <c r="AG26" s="15">
        <v>123822.06</v>
      </c>
      <c r="AH26" s="15">
        <v>208744.28</v>
      </c>
      <c r="AI26" s="12">
        <v>2100</v>
      </c>
      <c r="AJ26" s="14">
        <v>2059.1</v>
      </c>
      <c r="AK26" s="12">
        <v>0</v>
      </c>
      <c r="AL26" s="14">
        <v>0</v>
      </c>
      <c r="AM26" s="12">
        <v>16500</v>
      </c>
      <c r="AN26" s="15">
        <v>17190.810000000001</v>
      </c>
      <c r="AO26" s="14">
        <v>228169.06</v>
      </c>
      <c r="AP26" s="14">
        <v>316711</v>
      </c>
      <c r="AQ26" s="14">
        <v>88541.94</v>
      </c>
      <c r="AR26" s="14">
        <v>224373.88</v>
      </c>
      <c r="AS26" s="14">
        <v>541084.88</v>
      </c>
      <c r="AT26" s="11">
        <v>206622.56</v>
      </c>
      <c r="AU26" s="11">
        <v>334462.32</v>
      </c>
      <c r="AV26" s="17">
        <v>0.65240095860263769</v>
      </c>
      <c r="AW26" s="17">
        <v>0.38186718505237105</v>
      </c>
      <c r="AX26" s="11">
        <v>72466.789999999994</v>
      </c>
      <c r="AY26" s="123">
        <v>3.3E-3</v>
      </c>
    </row>
    <row r="27" spans="1:51">
      <c r="A27" s="72">
        <v>13073077</v>
      </c>
      <c r="B27" s="55">
        <v>5352</v>
      </c>
      <c r="C27" s="55" t="s">
        <v>49</v>
      </c>
      <c r="D27" s="12">
        <v>1172</v>
      </c>
      <c r="E27" s="12">
        <v>95860</v>
      </c>
      <c r="F27" s="14">
        <v>241211.47</v>
      </c>
      <c r="G27" s="12">
        <v>1</v>
      </c>
      <c r="H27" s="14">
        <v>145870.34</v>
      </c>
      <c r="I27" s="14">
        <v>0</v>
      </c>
      <c r="J27" s="12">
        <v>1</v>
      </c>
      <c r="K27" s="14">
        <v>253389.77</v>
      </c>
      <c r="L27" s="13" t="s">
        <v>24</v>
      </c>
      <c r="M27" s="12">
        <v>1</v>
      </c>
      <c r="N27" s="368">
        <v>5680044.71</v>
      </c>
      <c r="O27" s="12">
        <v>0</v>
      </c>
      <c r="P27" s="14">
        <v>0</v>
      </c>
      <c r="Q27" s="12">
        <v>1</v>
      </c>
      <c r="R27" s="14">
        <v>486173.36</v>
      </c>
      <c r="S27" s="12">
        <v>300</v>
      </c>
      <c r="T27" s="12">
        <v>0</v>
      </c>
      <c r="U27" s="12">
        <v>350</v>
      </c>
      <c r="V27" s="12">
        <v>0</v>
      </c>
      <c r="W27" s="12">
        <v>300</v>
      </c>
      <c r="X27" s="12">
        <v>1</v>
      </c>
      <c r="Y27" s="12">
        <v>0</v>
      </c>
      <c r="Z27" s="14">
        <v>587335.30000000005</v>
      </c>
      <c r="AA27" s="14">
        <v>501.13933447098981</v>
      </c>
      <c r="AB27" s="12" t="s">
        <v>28</v>
      </c>
      <c r="AC27" s="13" t="s">
        <v>28</v>
      </c>
      <c r="AD27" s="13" t="s">
        <v>28</v>
      </c>
      <c r="AE27" s="14">
        <v>80832.800000000003</v>
      </c>
      <c r="AF27" s="14">
        <v>107519.43</v>
      </c>
      <c r="AG27" s="15">
        <v>241211.47</v>
      </c>
      <c r="AH27" s="15">
        <v>486173.36</v>
      </c>
      <c r="AI27" s="12">
        <v>3500</v>
      </c>
      <c r="AJ27" s="14">
        <v>3283.9</v>
      </c>
      <c r="AK27" s="12">
        <v>0</v>
      </c>
      <c r="AL27" s="14">
        <v>0</v>
      </c>
      <c r="AM27" s="12">
        <v>9800</v>
      </c>
      <c r="AN27" s="15">
        <v>13427.17</v>
      </c>
      <c r="AO27" s="14">
        <v>354816.25</v>
      </c>
      <c r="AP27" s="14">
        <v>590517</v>
      </c>
      <c r="AQ27" s="14">
        <v>235700.75</v>
      </c>
      <c r="AR27" s="14">
        <v>367827.48</v>
      </c>
      <c r="AS27" s="14">
        <v>958344.48</v>
      </c>
      <c r="AT27" s="11">
        <v>329519.76</v>
      </c>
      <c r="AU27" s="11">
        <v>628824.72</v>
      </c>
      <c r="AV27" s="17">
        <v>0.55801909174503017</v>
      </c>
      <c r="AW27" s="17">
        <v>0.34384270674778655</v>
      </c>
      <c r="AX27" s="11">
        <v>115568.95</v>
      </c>
      <c r="AY27" s="123">
        <v>6.4000000000000001E-2</v>
      </c>
    </row>
    <row r="28" spans="1:51">
      <c r="A28" s="72">
        <v>13073094</v>
      </c>
      <c r="B28" s="55">
        <v>5352</v>
      </c>
      <c r="C28" s="55" t="s">
        <v>50</v>
      </c>
      <c r="D28" s="12">
        <v>1164</v>
      </c>
      <c r="E28" s="12">
        <v>138190</v>
      </c>
      <c r="F28" s="14">
        <v>304695.64</v>
      </c>
      <c r="G28" s="12">
        <v>1</v>
      </c>
      <c r="H28" s="14">
        <v>144196.26999999999</v>
      </c>
      <c r="I28" s="14">
        <v>0</v>
      </c>
      <c r="J28" s="12">
        <v>1</v>
      </c>
      <c r="K28" s="14">
        <v>89631.58</v>
      </c>
      <c r="L28" s="13" t="s">
        <v>24</v>
      </c>
      <c r="M28" s="12">
        <v>1</v>
      </c>
      <c r="N28" s="368">
        <v>4303355.01</v>
      </c>
      <c r="O28" s="12">
        <v>0</v>
      </c>
      <c r="P28" s="14">
        <v>0</v>
      </c>
      <c r="Q28" s="12">
        <v>1</v>
      </c>
      <c r="R28" s="14">
        <v>634445.82999999996</v>
      </c>
      <c r="S28" s="12">
        <v>200</v>
      </c>
      <c r="T28" s="12">
        <v>1</v>
      </c>
      <c r="U28" s="12">
        <v>300</v>
      </c>
      <c r="V28" s="12">
        <v>1</v>
      </c>
      <c r="W28" s="12">
        <v>300</v>
      </c>
      <c r="X28" s="12">
        <v>1</v>
      </c>
      <c r="Y28" s="12">
        <v>1</v>
      </c>
      <c r="Z28" s="14">
        <v>1336495.3899999999</v>
      </c>
      <c r="AA28" s="14">
        <v>1148.19191580756</v>
      </c>
      <c r="AB28" s="12" t="s">
        <v>28</v>
      </c>
      <c r="AC28" s="13" t="s">
        <v>28</v>
      </c>
      <c r="AD28" s="13" t="s">
        <v>28</v>
      </c>
      <c r="AE28" s="14">
        <v>129519.62</v>
      </c>
      <c r="AF28" s="14">
        <v>-54564.69</v>
      </c>
      <c r="AG28" s="15">
        <v>304695.64</v>
      </c>
      <c r="AH28" s="15">
        <v>634445.82999999996</v>
      </c>
      <c r="AI28" s="12">
        <v>5200</v>
      </c>
      <c r="AJ28" s="14">
        <v>4852.01</v>
      </c>
      <c r="AK28" s="12">
        <v>0</v>
      </c>
      <c r="AL28" s="14">
        <v>0</v>
      </c>
      <c r="AM28" s="12">
        <v>0</v>
      </c>
      <c r="AN28" s="15">
        <v>0</v>
      </c>
      <c r="AO28" s="14">
        <v>371709.85</v>
      </c>
      <c r="AP28" s="14">
        <v>412907</v>
      </c>
      <c r="AQ28" s="14">
        <v>41197.150000000023</v>
      </c>
      <c r="AR28" s="14">
        <v>362483.51</v>
      </c>
      <c r="AS28" s="14">
        <v>775390.51</v>
      </c>
      <c r="AT28" s="11">
        <v>360782.84</v>
      </c>
      <c r="AU28" s="11">
        <v>414607.67</v>
      </c>
      <c r="AV28" s="17">
        <v>0.87376295388549974</v>
      </c>
      <c r="AW28" s="17">
        <v>0.46529179213194138</v>
      </c>
      <c r="AX28" s="11">
        <v>126533.62</v>
      </c>
      <c r="AY28" s="123">
        <v>8.4900000000000003E-2</v>
      </c>
    </row>
    <row r="29" spans="1:51">
      <c r="A29" s="72">
        <v>13073010</v>
      </c>
      <c r="B29" s="55">
        <v>5353</v>
      </c>
      <c r="C29" s="55" t="s">
        <v>51</v>
      </c>
      <c r="D29" s="12">
        <v>13651</v>
      </c>
      <c r="E29" s="12">
        <v>-816300</v>
      </c>
      <c r="F29" s="14">
        <v>94695.62</v>
      </c>
      <c r="G29" s="12">
        <v>0</v>
      </c>
      <c r="H29" s="14">
        <v>0</v>
      </c>
      <c r="I29" s="14">
        <v>-286276.05</v>
      </c>
      <c r="J29" s="12">
        <v>1</v>
      </c>
      <c r="K29" s="14">
        <v>-463274.06</v>
      </c>
      <c r="L29" s="13" t="s">
        <v>170</v>
      </c>
      <c r="M29" s="12">
        <v>1</v>
      </c>
      <c r="N29" s="14">
        <v>43662088.969999999</v>
      </c>
      <c r="O29" s="12">
        <v>0</v>
      </c>
      <c r="P29" s="14">
        <v>0</v>
      </c>
      <c r="Q29" s="12">
        <v>1</v>
      </c>
      <c r="R29" s="14">
        <v>5337284.53</v>
      </c>
      <c r="S29" s="12">
        <v>200</v>
      </c>
      <c r="T29" s="12">
        <v>1</v>
      </c>
      <c r="U29" s="12">
        <v>350</v>
      </c>
      <c r="V29" s="12">
        <v>0</v>
      </c>
      <c r="W29" s="12">
        <v>400</v>
      </c>
      <c r="X29" s="12">
        <v>0</v>
      </c>
      <c r="Y29" s="12">
        <v>0</v>
      </c>
      <c r="Z29" s="14">
        <v>944184.14</v>
      </c>
      <c r="AA29" s="14">
        <v>69.165932166141673</v>
      </c>
      <c r="AB29" s="12" t="s">
        <v>28</v>
      </c>
      <c r="AC29" s="13" t="s">
        <v>28</v>
      </c>
      <c r="AD29" s="13" t="s">
        <v>28</v>
      </c>
      <c r="AE29" s="14">
        <v>166220.74</v>
      </c>
      <c r="AF29" s="14">
        <v>-463274.06</v>
      </c>
      <c r="AG29" s="15">
        <v>94695.62</v>
      </c>
      <c r="AH29" s="15">
        <v>5337284.53</v>
      </c>
      <c r="AI29" s="12">
        <v>32000</v>
      </c>
      <c r="AJ29" s="14">
        <v>28536</v>
      </c>
      <c r="AK29" s="12">
        <v>86000</v>
      </c>
      <c r="AL29" s="14">
        <v>92220.94</v>
      </c>
      <c r="AM29" s="12">
        <v>0</v>
      </c>
      <c r="AN29" s="15">
        <v>0</v>
      </c>
      <c r="AO29" s="14">
        <v>6845278.3700000001</v>
      </c>
      <c r="AP29" s="14">
        <v>8183742</v>
      </c>
      <c r="AQ29" s="14">
        <v>1338463.6299999999</v>
      </c>
      <c r="AR29" s="14">
        <v>2921499</v>
      </c>
      <c r="AS29" s="14">
        <v>11105241</v>
      </c>
      <c r="AT29" s="11">
        <v>4462600</v>
      </c>
      <c r="AU29" s="11">
        <v>6642641</v>
      </c>
      <c r="AV29" s="17">
        <v>0.54530067052455955</v>
      </c>
      <c r="AW29" s="17">
        <v>0.40184629941844574</v>
      </c>
      <c r="AX29" s="11">
        <v>2513600</v>
      </c>
      <c r="AY29" s="123">
        <v>7.46E-2</v>
      </c>
    </row>
    <row r="30" spans="1:51">
      <c r="A30" s="72">
        <v>13073014</v>
      </c>
      <c r="B30" s="55">
        <v>5353</v>
      </c>
      <c r="C30" s="55" t="s">
        <v>52</v>
      </c>
      <c r="D30" s="12">
        <v>236</v>
      </c>
      <c r="E30" s="12">
        <v>-41400</v>
      </c>
      <c r="F30" s="14">
        <v>5564.95</v>
      </c>
      <c r="G30" s="12">
        <v>1</v>
      </c>
      <c r="H30" s="14">
        <v>5564.95</v>
      </c>
      <c r="I30" s="14">
        <v>0</v>
      </c>
      <c r="J30" s="12">
        <v>1</v>
      </c>
      <c r="K30" s="14">
        <v>28338.62</v>
      </c>
      <c r="L30" s="13" t="s">
        <v>170</v>
      </c>
      <c r="M30" s="12">
        <v>1</v>
      </c>
      <c r="N30" s="14">
        <v>840313</v>
      </c>
      <c r="O30" s="12">
        <v>0</v>
      </c>
      <c r="P30" s="14">
        <v>0</v>
      </c>
      <c r="Q30" s="12">
        <v>1</v>
      </c>
      <c r="R30" s="14">
        <v>15411.1</v>
      </c>
      <c r="S30" s="12">
        <v>400</v>
      </c>
      <c r="T30" s="12">
        <v>0</v>
      </c>
      <c r="U30" s="12">
        <v>350</v>
      </c>
      <c r="V30" s="12">
        <v>0</v>
      </c>
      <c r="W30" s="12">
        <v>250</v>
      </c>
      <c r="X30" s="12">
        <v>1</v>
      </c>
      <c r="Y30" s="12">
        <v>0</v>
      </c>
      <c r="Z30" s="14">
        <v>0</v>
      </c>
      <c r="AA30" s="14">
        <v>0</v>
      </c>
      <c r="AB30" s="12" t="s">
        <v>28</v>
      </c>
      <c r="AC30" s="13" t="s">
        <v>28</v>
      </c>
      <c r="AD30" s="13" t="s">
        <v>28</v>
      </c>
      <c r="AE30" s="14">
        <v>-16260.4</v>
      </c>
      <c r="AF30" s="14">
        <v>18.84</v>
      </c>
      <c r="AG30" s="15">
        <v>5564.95</v>
      </c>
      <c r="AH30" s="15">
        <v>15411.1</v>
      </c>
      <c r="AI30" s="12">
        <v>9400</v>
      </c>
      <c r="AJ30" s="14">
        <v>9034.07</v>
      </c>
      <c r="AK30" s="12">
        <v>3000</v>
      </c>
      <c r="AL30" s="14">
        <v>6541.11</v>
      </c>
      <c r="AM30" s="12">
        <v>0</v>
      </c>
      <c r="AN30" s="15">
        <v>0</v>
      </c>
      <c r="AO30" s="14">
        <v>88740.800000000003</v>
      </c>
      <c r="AP30" s="14">
        <v>133501</v>
      </c>
      <c r="AQ30" s="14">
        <v>44760.2</v>
      </c>
      <c r="AR30" s="14">
        <v>70123</v>
      </c>
      <c r="AS30" s="14">
        <v>203624</v>
      </c>
      <c r="AT30" s="11">
        <v>63600</v>
      </c>
      <c r="AU30" s="11">
        <v>140024</v>
      </c>
      <c r="AV30" s="17">
        <v>0.47640092583576155</v>
      </c>
      <c r="AW30" s="17">
        <v>0.31234039209523434</v>
      </c>
      <c r="AX30" s="11">
        <v>35100</v>
      </c>
      <c r="AY30" s="123">
        <v>1.4999999999999999E-2</v>
      </c>
    </row>
    <row r="31" spans="1:51">
      <c r="A31" s="72">
        <v>13073027</v>
      </c>
      <c r="B31" s="55">
        <v>5353</v>
      </c>
      <c r="C31" s="55" t="s">
        <v>53</v>
      </c>
      <c r="D31" s="12">
        <v>2210</v>
      </c>
      <c r="E31" s="12">
        <v>-70700</v>
      </c>
      <c r="F31" s="14">
        <v>183674.07</v>
      </c>
      <c r="G31" s="12">
        <v>1</v>
      </c>
      <c r="H31" s="14">
        <v>24182.080000000002</v>
      </c>
      <c r="I31" s="14">
        <v>0</v>
      </c>
      <c r="J31" s="12">
        <v>1</v>
      </c>
      <c r="K31" s="14">
        <v>642778</v>
      </c>
      <c r="L31" s="13" t="s">
        <v>170</v>
      </c>
      <c r="M31" s="12">
        <v>1</v>
      </c>
      <c r="N31" s="14">
        <v>6764592.8600000003</v>
      </c>
      <c r="O31" s="12">
        <v>0</v>
      </c>
      <c r="P31" s="14">
        <v>0</v>
      </c>
      <c r="Q31" s="12">
        <v>1</v>
      </c>
      <c r="R31" s="14">
        <v>792732.85</v>
      </c>
      <c r="S31" s="12">
        <v>250</v>
      </c>
      <c r="T31" s="12">
        <v>1</v>
      </c>
      <c r="U31" s="12">
        <v>350</v>
      </c>
      <c r="V31" s="12">
        <v>0</v>
      </c>
      <c r="W31" s="12">
        <v>350</v>
      </c>
      <c r="X31" s="12">
        <v>0</v>
      </c>
      <c r="Y31" s="12">
        <v>0</v>
      </c>
      <c r="Z31" s="14">
        <v>1223683</v>
      </c>
      <c r="AA31" s="14">
        <v>553.7027149321267</v>
      </c>
      <c r="AB31" s="12" t="s">
        <v>28</v>
      </c>
      <c r="AC31" s="13" t="s">
        <v>28</v>
      </c>
      <c r="AD31" s="13" t="s">
        <v>28</v>
      </c>
      <c r="AE31" s="14">
        <v>156307.51999999999</v>
      </c>
      <c r="AF31" s="14">
        <v>79203.39</v>
      </c>
      <c r="AG31" s="15">
        <v>183674.07</v>
      </c>
      <c r="AH31" s="15">
        <v>792732.85</v>
      </c>
      <c r="AI31" s="12">
        <v>2500</v>
      </c>
      <c r="AJ31" s="14">
        <v>2325</v>
      </c>
      <c r="AK31" s="12">
        <v>0</v>
      </c>
      <c r="AL31" s="14">
        <v>0</v>
      </c>
      <c r="AM31" s="12">
        <v>0</v>
      </c>
      <c r="AN31" s="15">
        <v>0</v>
      </c>
      <c r="AO31" s="14">
        <v>753958.53</v>
      </c>
      <c r="AP31" s="14">
        <v>849423</v>
      </c>
      <c r="AQ31" s="14">
        <v>95464.469999999972</v>
      </c>
      <c r="AR31" s="14">
        <v>697068.68</v>
      </c>
      <c r="AS31" s="14">
        <v>1546491.6800000002</v>
      </c>
      <c r="AT31" s="11">
        <v>642400</v>
      </c>
      <c r="AU31" s="11">
        <v>904091.68000000017</v>
      </c>
      <c r="AV31" s="17">
        <v>0.75627808524139328</v>
      </c>
      <c r="AW31" s="17">
        <v>0.41539182415776071</v>
      </c>
      <c r="AX31" s="11">
        <v>354500</v>
      </c>
      <c r="AY31" s="123">
        <v>1.01E-2</v>
      </c>
    </row>
    <row r="32" spans="1:51">
      <c r="A32" s="72">
        <v>13073038</v>
      </c>
      <c r="B32" s="55">
        <v>5353</v>
      </c>
      <c r="C32" s="55" t="s">
        <v>54</v>
      </c>
      <c r="D32" s="12">
        <v>636</v>
      </c>
      <c r="E32" s="12">
        <v>2600</v>
      </c>
      <c r="F32" s="14">
        <v>133845.81</v>
      </c>
      <c r="G32" s="12">
        <v>1</v>
      </c>
      <c r="H32" s="14">
        <v>80646.240000000005</v>
      </c>
      <c r="I32" s="14">
        <v>0</v>
      </c>
      <c r="J32" s="12">
        <v>1</v>
      </c>
      <c r="K32" s="14">
        <v>353549.42</v>
      </c>
      <c r="L32" s="13" t="s">
        <v>170</v>
      </c>
      <c r="M32" s="12">
        <v>1</v>
      </c>
      <c r="N32" s="14">
        <v>2028363.46</v>
      </c>
      <c r="O32" s="12">
        <v>0</v>
      </c>
      <c r="P32" s="14">
        <v>0</v>
      </c>
      <c r="Q32" s="12">
        <v>1</v>
      </c>
      <c r="R32" s="14">
        <v>492853.19</v>
      </c>
      <c r="S32" s="12">
        <v>200</v>
      </c>
      <c r="T32" s="12">
        <v>1</v>
      </c>
      <c r="U32" s="12">
        <v>300</v>
      </c>
      <c r="V32" s="12">
        <v>1</v>
      </c>
      <c r="W32" s="12">
        <v>300</v>
      </c>
      <c r="X32" s="12">
        <v>1</v>
      </c>
      <c r="Y32" s="12">
        <v>1</v>
      </c>
      <c r="Z32" s="14">
        <v>305221.62</v>
      </c>
      <c r="AA32" s="14">
        <v>479.90820754716981</v>
      </c>
      <c r="AB32" s="12" t="s">
        <v>28</v>
      </c>
      <c r="AC32" s="13" t="s">
        <v>28</v>
      </c>
      <c r="AD32" s="13" t="s">
        <v>28</v>
      </c>
      <c r="AE32" s="14">
        <v>-48201.63</v>
      </c>
      <c r="AF32" s="14">
        <v>211387.31</v>
      </c>
      <c r="AG32" s="15">
        <v>133845.81</v>
      </c>
      <c r="AH32" s="15">
        <v>492853.19</v>
      </c>
      <c r="AI32" s="12">
        <v>1800</v>
      </c>
      <c r="AJ32" s="14">
        <v>1775.86</v>
      </c>
      <c r="AK32" s="12">
        <v>100</v>
      </c>
      <c r="AL32" s="14">
        <v>216.47</v>
      </c>
      <c r="AM32" s="12">
        <v>0</v>
      </c>
      <c r="AN32" s="15">
        <v>0</v>
      </c>
      <c r="AO32" s="14">
        <v>254836.19</v>
      </c>
      <c r="AP32" s="14">
        <v>342707</v>
      </c>
      <c r="AQ32" s="14">
        <v>87870.81</v>
      </c>
      <c r="AR32" s="14">
        <v>174567.92</v>
      </c>
      <c r="AS32" s="14">
        <v>517274.92000000004</v>
      </c>
      <c r="AT32" s="11">
        <v>185600</v>
      </c>
      <c r="AU32" s="11">
        <v>331674.92000000004</v>
      </c>
      <c r="AV32" s="17">
        <v>0.54157049607974161</v>
      </c>
      <c r="AW32" s="17">
        <v>0.35880339994059635</v>
      </c>
      <c r="AX32" s="11">
        <v>102500</v>
      </c>
      <c r="AY32" s="123">
        <v>8.9999999999999993E-3</v>
      </c>
    </row>
    <row r="33" spans="1:51">
      <c r="A33" s="72">
        <v>13073049</v>
      </c>
      <c r="B33" s="55">
        <v>5353</v>
      </c>
      <c r="C33" s="55" t="s">
        <v>55</v>
      </c>
      <c r="D33" s="12">
        <v>246</v>
      </c>
      <c r="E33" s="12">
        <v>-50100</v>
      </c>
      <c r="F33" s="14">
        <v>-8091.85</v>
      </c>
      <c r="G33" s="12">
        <v>0</v>
      </c>
      <c r="H33" s="14">
        <v>0</v>
      </c>
      <c r="I33" s="14">
        <v>-36012.129999999997</v>
      </c>
      <c r="J33" s="12">
        <v>1</v>
      </c>
      <c r="K33" s="14">
        <v>200510.1</v>
      </c>
      <c r="L33" s="13" t="s">
        <v>170</v>
      </c>
      <c r="M33" s="12">
        <v>1</v>
      </c>
      <c r="N33" s="14">
        <v>1355256.04</v>
      </c>
      <c r="O33" s="12">
        <v>0</v>
      </c>
      <c r="P33" s="14">
        <v>0</v>
      </c>
      <c r="Q33" s="12">
        <v>1</v>
      </c>
      <c r="R33" s="14">
        <v>166557.57999999999</v>
      </c>
      <c r="S33" s="12">
        <v>300</v>
      </c>
      <c r="T33" s="12">
        <v>0</v>
      </c>
      <c r="U33" s="12">
        <v>320</v>
      </c>
      <c r="V33" s="12">
        <v>1</v>
      </c>
      <c r="W33" s="12">
        <v>300</v>
      </c>
      <c r="X33" s="12">
        <v>1</v>
      </c>
      <c r="Y33" s="12">
        <v>0</v>
      </c>
      <c r="Z33" s="14">
        <v>0</v>
      </c>
      <c r="AA33" s="14">
        <v>0</v>
      </c>
      <c r="AB33" s="12" t="s">
        <v>28</v>
      </c>
      <c r="AC33" s="13" t="s">
        <v>28</v>
      </c>
      <c r="AD33" s="13" t="s">
        <v>28</v>
      </c>
      <c r="AE33" s="14">
        <v>-4729.1099999999997</v>
      </c>
      <c r="AF33" s="14">
        <v>-41136.239999999998</v>
      </c>
      <c r="AG33" s="15">
        <v>-8091.85</v>
      </c>
      <c r="AH33" s="15">
        <v>166557.57999999999</v>
      </c>
      <c r="AI33" s="12">
        <v>1000</v>
      </c>
      <c r="AJ33" s="14">
        <v>705.71</v>
      </c>
      <c r="AK33" s="12">
        <v>0</v>
      </c>
      <c r="AL33" s="14">
        <v>0</v>
      </c>
      <c r="AM33" s="12">
        <v>0</v>
      </c>
      <c r="AN33" s="15">
        <v>0</v>
      </c>
      <c r="AO33" s="14">
        <v>157731.57999999999</v>
      </c>
      <c r="AP33" s="14">
        <v>180688</v>
      </c>
      <c r="AQ33" s="14">
        <v>22956.420000000013</v>
      </c>
      <c r="AR33" s="14">
        <v>31271.86</v>
      </c>
      <c r="AS33" s="14">
        <v>211959.86</v>
      </c>
      <c r="AT33" s="11">
        <v>95200</v>
      </c>
      <c r="AU33" s="11">
        <v>116759.85999999999</v>
      </c>
      <c r="AV33" s="17">
        <v>0.52687505534401846</v>
      </c>
      <c r="AW33" s="17">
        <v>0.44914164408298818</v>
      </c>
      <c r="AX33" s="11">
        <v>52500</v>
      </c>
      <c r="AY33" s="123">
        <v>4.8999999999999998E-3</v>
      </c>
    </row>
    <row r="34" spans="1:51">
      <c r="A34" s="72">
        <v>13073063</v>
      </c>
      <c r="B34" s="55">
        <v>5353</v>
      </c>
      <c r="C34" s="55" t="s">
        <v>56</v>
      </c>
      <c r="D34" s="12">
        <v>758</v>
      </c>
      <c r="E34" s="12">
        <v>-161900</v>
      </c>
      <c r="F34" s="14">
        <v>-78301.31</v>
      </c>
      <c r="G34" s="12">
        <v>0</v>
      </c>
      <c r="H34" s="14">
        <v>0</v>
      </c>
      <c r="I34" s="14">
        <v>-93149.23</v>
      </c>
      <c r="J34" s="12">
        <v>0</v>
      </c>
      <c r="K34" s="14">
        <v>-227272.09</v>
      </c>
      <c r="L34" s="13" t="s">
        <v>169</v>
      </c>
      <c r="M34" s="12">
        <v>1</v>
      </c>
      <c r="N34" s="14">
        <v>911985.85</v>
      </c>
      <c r="O34" s="12">
        <v>1</v>
      </c>
      <c r="P34" s="14">
        <v>80400.039999999994</v>
      </c>
      <c r="Q34" s="12">
        <v>1</v>
      </c>
      <c r="R34" s="14">
        <v>9968.4</v>
      </c>
      <c r="S34" s="12">
        <v>300</v>
      </c>
      <c r="T34" s="12">
        <v>0</v>
      </c>
      <c r="U34" s="12">
        <v>350</v>
      </c>
      <c r="V34" s="12">
        <v>0</v>
      </c>
      <c r="W34" s="12">
        <v>300</v>
      </c>
      <c r="X34" s="12">
        <v>1</v>
      </c>
      <c r="Y34" s="12">
        <v>0</v>
      </c>
      <c r="Z34" s="14">
        <v>284067.96999999997</v>
      </c>
      <c r="AA34" s="14">
        <v>374.75985488126645</v>
      </c>
      <c r="AB34" s="12" t="s">
        <v>28</v>
      </c>
      <c r="AC34" s="13" t="s">
        <v>28</v>
      </c>
      <c r="AD34" s="13" t="s">
        <v>28</v>
      </c>
      <c r="AE34" s="14">
        <v>-56987.07</v>
      </c>
      <c r="AF34" s="14">
        <v>26661.11</v>
      </c>
      <c r="AG34" s="15">
        <v>-78301.31</v>
      </c>
      <c r="AH34" s="15">
        <v>9968.36</v>
      </c>
      <c r="AI34" s="12">
        <v>3900</v>
      </c>
      <c r="AJ34" s="14">
        <v>3523.34</v>
      </c>
      <c r="AK34" s="12">
        <v>0</v>
      </c>
      <c r="AL34" s="14">
        <v>0</v>
      </c>
      <c r="AM34" s="12">
        <v>0</v>
      </c>
      <c r="AN34" s="15">
        <v>0</v>
      </c>
      <c r="AO34" s="14">
        <v>375680.82</v>
      </c>
      <c r="AP34" s="14">
        <v>394286</v>
      </c>
      <c r="AQ34" s="14">
        <v>18605.179999999993</v>
      </c>
      <c r="AR34" s="14">
        <v>161970.31</v>
      </c>
      <c r="AS34" s="14">
        <v>556256.31000000006</v>
      </c>
      <c r="AT34" s="11">
        <v>255300</v>
      </c>
      <c r="AU34" s="11">
        <v>300956.31000000006</v>
      </c>
      <c r="AV34" s="17">
        <v>0.64749953079744149</v>
      </c>
      <c r="AW34" s="17">
        <v>0.45896108576278438</v>
      </c>
      <c r="AX34" s="11">
        <v>140900</v>
      </c>
      <c r="AY34" s="123">
        <v>3.5000000000000001E-3</v>
      </c>
    </row>
    <row r="35" spans="1:51">
      <c r="A35" s="72">
        <v>13073064</v>
      </c>
      <c r="B35" s="55">
        <v>5353</v>
      </c>
      <c r="C35" s="55" t="s">
        <v>57</v>
      </c>
      <c r="D35" s="12">
        <v>473</v>
      </c>
      <c r="E35" s="12">
        <v>-87600</v>
      </c>
      <c r="F35" s="14">
        <v>-47008.97</v>
      </c>
      <c r="G35" s="12">
        <v>0</v>
      </c>
      <c r="H35" s="14">
        <v>0</v>
      </c>
      <c r="I35" s="14">
        <v>-33466.879999999997</v>
      </c>
      <c r="J35" s="12">
        <v>1</v>
      </c>
      <c r="K35" s="14">
        <v>28943.85</v>
      </c>
      <c r="L35" s="13" t="s">
        <v>170</v>
      </c>
      <c r="M35" s="12">
        <v>1</v>
      </c>
      <c r="N35" s="14">
        <v>1089941.82</v>
      </c>
      <c r="O35" s="12">
        <v>0</v>
      </c>
      <c r="P35" s="14">
        <v>0</v>
      </c>
      <c r="Q35" s="12">
        <v>1</v>
      </c>
      <c r="R35" s="14">
        <v>59577.15</v>
      </c>
      <c r="S35" s="12">
        <v>300</v>
      </c>
      <c r="T35" s="12">
        <v>0</v>
      </c>
      <c r="U35" s="12">
        <v>360</v>
      </c>
      <c r="V35" s="12">
        <v>0</v>
      </c>
      <c r="W35" s="12">
        <v>300</v>
      </c>
      <c r="X35" s="12">
        <v>1</v>
      </c>
      <c r="Y35" s="12">
        <v>0</v>
      </c>
      <c r="Z35" s="14">
        <v>200828.49</v>
      </c>
      <c r="AA35" s="14">
        <v>424.58454545454543</v>
      </c>
      <c r="AB35" s="12" t="s">
        <v>28</v>
      </c>
      <c r="AC35" s="13" t="s">
        <v>28</v>
      </c>
      <c r="AD35" s="13" t="s">
        <v>28</v>
      </c>
      <c r="AE35" s="14">
        <v>-37006.71</v>
      </c>
      <c r="AF35" s="14">
        <v>-76039.320000000007</v>
      </c>
      <c r="AG35" s="15">
        <v>-47008.97</v>
      </c>
      <c r="AH35" s="15">
        <v>59577.15</v>
      </c>
      <c r="AI35" s="12">
        <v>1800</v>
      </c>
      <c r="AJ35" s="14">
        <v>1692.5</v>
      </c>
      <c r="AK35" s="12">
        <v>0</v>
      </c>
      <c r="AL35" s="14">
        <v>0</v>
      </c>
      <c r="AM35" s="12">
        <v>0</v>
      </c>
      <c r="AN35" s="15">
        <v>0</v>
      </c>
      <c r="AO35" s="14">
        <v>124799.45</v>
      </c>
      <c r="AP35" s="14">
        <v>165813</v>
      </c>
      <c r="AQ35" s="14">
        <v>41013.550000000003</v>
      </c>
      <c r="AR35" s="14">
        <v>165772.43</v>
      </c>
      <c r="AS35" s="14">
        <v>331585.43</v>
      </c>
      <c r="AT35" s="11">
        <v>133000</v>
      </c>
      <c r="AU35" s="11">
        <v>198585.43</v>
      </c>
      <c r="AV35" s="17">
        <v>0.80210839922080901</v>
      </c>
      <c r="AW35" s="17">
        <v>0.40110326922386186</v>
      </c>
      <c r="AX35" s="11">
        <v>73400</v>
      </c>
      <c r="AY35" s="123">
        <v>5.6399999999999999E-2</v>
      </c>
    </row>
    <row r="36" spans="1:51">
      <c r="A36" s="72">
        <v>13073065</v>
      </c>
      <c r="B36" s="55">
        <v>5353</v>
      </c>
      <c r="C36" s="55" t="s">
        <v>58</v>
      </c>
      <c r="D36" s="12">
        <v>1033</v>
      </c>
      <c r="E36" s="12">
        <v>-35500</v>
      </c>
      <c r="F36" s="14">
        <v>-20423.5</v>
      </c>
      <c r="G36" s="12">
        <v>0</v>
      </c>
      <c r="H36" s="14">
        <v>0</v>
      </c>
      <c r="I36" s="14">
        <v>-33100.769999999997</v>
      </c>
      <c r="J36" s="12">
        <v>1</v>
      </c>
      <c r="K36" s="14">
        <v>596761.63</v>
      </c>
      <c r="L36" s="13" t="s">
        <v>170</v>
      </c>
      <c r="M36" s="12">
        <v>1</v>
      </c>
      <c r="N36" s="14">
        <v>4304674.59</v>
      </c>
      <c r="O36" s="12">
        <v>0</v>
      </c>
      <c r="P36" s="14">
        <v>0</v>
      </c>
      <c r="Q36" s="12">
        <v>1</v>
      </c>
      <c r="R36" s="14">
        <v>257616.51</v>
      </c>
      <c r="S36" s="12">
        <v>200</v>
      </c>
      <c r="T36" s="12">
        <v>1</v>
      </c>
      <c r="U36" s="12">
        <v>300</v>
      </c>
      <c r="V36" s="12">
        <v>1</v>
      </c>
      <c r="W36" s="12">
        <v>300</v>
      </c>
      <c r="X36" s="12">
        <v>1</v>
      </c>
      <c r="Y36" s="12">
        <v>1</v>
      </c>
      <c r="Z36" s="14">
        <v>520107.5</v>
      </c>
      <c r="AA36" s="14">
        <v>503.49225556631171</v>
      </c>
      <c r="AB36" s="12" t="s">
        <v>28</v>
      </c>
      <c r="AC36" s="13" t="s">
        <v>28</v>
      </c>
      <c r="AD36" s="13" t="s">
        <v>28</v>
      </c>
      <c r="AE36" s="14">
        <v>82276.52</v>
      </c>
      <c r="AF36" s="14">
        <v>-62272.77</v>
      </c>
      <c r="AG36" s="15">
        <v>-20423.5</v>
      </c>
      <c r="AH36" s="15">
        <v>257616.51</v>
      </c>
      <c r="AI36" s="12">
        <v>5000</v>
      </c>
      <c r="AJ36" s="14">
        <v>4805.32</v>
      </c>
      <c r="AK36" s="12">
        <v>0</v>
      </c>
      <c r="AL36" s="14">
        <v>0</v>
      </c>
      <c r="AM36" s="12">
        <v>0</v>
      </c>
      <c r="AN36" s="15">
        <v>0</v>
      </c>
      <c r="AO36" s="14">
        <v>557864.93999999994</v>
      </c>
      <c r="AP36" s="14">
        <v>514811</v>
      </c>
      <c r="AQ36" s="14">
        <v>-43053.939999999944</v>
      </c>
      <c r="AR36" s="14">
        <v>197355.72</v>
      </c>
      <c r="AS36" s="14">
        <v>712166.72</v>
      </c>
      <c r="AT36" s="11">
        <v>363900</v>
      </c>
      <c r="AU36" s="11">
        <v>348266.72</v>
      </c>
      <c r="AV36" s="17">
        <v>0.70686135300139274</v>
      </c>
      <c r="AW36" s="17">
        <v>0.51097585688924074</v>
      </c>
      <c r="AX36" s="11">
        <v>200900</v>
      </c>
      <c r="AY36" s="123">
        <v>1.6E-2</v>
      </c>
    </row>
    <row r="37" spans="1:51">
      <c r="A37" s="72">
        <v>13073072</v>
      </c>
      <c r="B37" s="55">
        <v>5353</v>
      </c>
      <c r="C37" s="55" t="s">
        <v>59</v>
      </c>
      <c r="D37" s="12">
        <v>227</v>
      </c>
      <c r="E37" s="12">
        <v>-30400</v>
      </c>
      <c r="F37" s="14">
        <v>46211.01</v>
      </c>
      <c r="G37" s="12">
        <v>0</v>
      </c>
      <c r="H37" s="14">
        <v>0</v>
      </c>
      <c r="I37" s="14">
        <v>-7740.93</v>
      </c>
      <c r="J37" s="12">
        <v>1</v>
      </c>
      <c r="K37" s="14">
        <v>650137.62</v>
      </c>
      <c r="L37" s="13" t="s">
        <v>170</v>
      </c>
      <c r="M37" s="12">
        <v>1</v>
      </c>
      <c r="N37" s="14">
        <v>2585307.4</v>
      </c>
      <c r="O37" s="12">
        <v>0</v>
      </c>
      <c r="P37" s="14">
        <v>0</v>
      </c>
      <c r="Q37" s="12">
        <v>1</v>
      </c>
      <c r="R37" s="14">
        <v>4452.4399999999996</v>
      </c>
      <c r="S37" s="12">
        <v>300</v>
      </c>
      <c r="T37" s="12">
        <v>0</v>
      </c>
      <c r="U37" s="12">
        <v>300</v>
      </c>
      <c r="V37" s="12">
        <v>1</v>
      </c>
      <c r="W37" s="12">
        <v>300</v>
      </c>
      <c r="X37" s="12">
        <v>1</v>
      </c>
      <c r="Y37" s="12">
        <v>0</v>
      </c>
      <c r="Z37" s="14">
        <v>315338.43</v>
      </c>
      <c r="AA37" s="14">
        <v>1389.1560792951541</v>
      </c>
      <c r="AB37" s="12" t="s">
        <v>28</v>
      </c>
      <c r="AC37" s="13" t="s">
        <v>28</v>
      </c>
      <c r="AD37" s="13" t="s">
        <v>28</v>
      </c>
      <c r="AE37" s="14">
        <v>-55150.69</v>
      </c>
      <c r="AF37" s="14">
        <v>4452.4399999999996</v>
      </c>
      <c r="AG37" s="15">
        <v>46211.01</v>
      </c>
      <c r="AH37" s="15">
        <v>4331.8500000000004</v>
      </c>
      <c r="AI37" s="12">
        <v>500</v>
      </c>
      <c r="AJ37" s="14">
        <v>457.84</v>
      </c>
      <c r="AK37" s="12">
        <v>0</v>
      </c>
      <c r="AL37" s="14">
        <v>0</v>
      </c>
      <c r="AM37" s="12">
        <v>0</v>
      </c>
      <c r="AN37" s="15">
        <v>0</v>
      </c>
      <c r="AO37" s="14">
        <v>415213.93</v>
      </c>
      <c r="AP37" s="14">
        <v>286941</v>
      </c>
      <c r="AQ37" s="14">
        <v>-128272.93</v>
      </c>
      <c r="AR37" s="14">
        <v>0</v>
      </c>
      <c r="AS37" s="14">
        <v>286941</v>
      </c>
      <c r="AT37" s="11">
        <v>173100</v>
      </c>
      <c r="AU37" s="11">
        <v>113841</v>
      </c>
      <c r="AV37" s="17">
        <v>0.60325990360387671</v>
      </c>
      <c r="AW37" s="17">
        <v>0.60325990360387671</v>
      </c>
      <c r="AX37" s="11">
        <v>95600</v>
      </c>
      <c r="AY37" s="123">
        <v>2.2000000000000001E-3</v>
      </c>
    </row>
    <row r="38" spans="1:51">
      <c r="A38" s="72">
        <v>13073074</v>
      </c>
      <c r="B38" s="55">
        <v>5353</v>
      </c>
      <c r="C38" s="55" t="s">
        <v>60</v>
      </c>
      <c r="D38" s="12">
        <v>312</v>
      </c>
      <c r="E38" s="12">
        <v>-55200</v>
      </c>
      <c r="F38" s="14">
        <v>-8437.9</v>
      </c>
      <c r="G38" s="12">
        <v>0</v>
      </c>
      <c r="H38" s="14">
        <v>0</v>
      </c>
      <c r="I38" s="14">
        <v>-47186.95</v>
      </c>
      <c r="J38" s="12">
        <v>1</v>
      </c>
      <c r="K38" s="14">
        <v>197193.29</v>
      </c>
      <c r="L38" s="13" t="s">
        <v>170</v>
      </c>
      <c r="M38" s="12">
        <v>1</v>
      </c>
      <c r="N38" s="14">
        <v>515328.07</v>
      </c>
      <c r="O38" s="12">
        <v>0</v>
      </c>
      <c r="P38" s="14">
        <v>0</v>
      </c>
      <c r="Q38" s="12">
        <v>1</v>
      </c>
      <c r="R38" s="14">
        <v>195356.42</v>
      </c>
      <c r="S38" s="12">
        <v>275</v>
      </c>
      <c r="T38" s="12">
        <v>0</v>
      </c>
      <c r="U38" s="12">
        <v>375</v>
      </c>
      <c r="V38" s="12">
        <v>0</v>
      </c>
      <c r="W38" s="12">
        <v>300</v>
      </c>
      <c r="X38" s="12">
        <v>1</v>
      </c>
      <c r="Y38" s="12">
        <v>0</v>
      </c>
      <c r="Z38" s="14">
        <v>451179.44</v>
      </c>
      <c r="AA38" s="14">
        <v>1446.0879487179486</v>
      </c>
      <c r="AB38" s="12" t="s">
        <v>28</v>
      </c>
      <c r="AC38" s="13" t="s">
        <v>28</v>
      </c>
      <c r="AD38" s="13" t="s">
        <v>28</v>
      </c>
      <c r="AE38" s="14">
        <v>-21781.08</v>
      </c>
      <c r="AF38" s="14">
        <v>-51190.65</v>
      </c>
      <c r="AG38" s="15">
        <v>-8437.9</v>
      </c>
      <c r="AH38" s="15">
        <v>195356.42</v>
      </c>
      <c r="AI38" s="12">
        <v>2600</v>
      </c>
      <c r="AJ38" s="14">
        <v>2593.75</v>
      </c>
      <c r="AK38" s="12">
        <v>0</v>
      </c>
      <c r="AL38" s="14">
        <v>0</v>
      </c>
      <c r="AM38" s="12">
        <v>0</v>
      </c>
      <c r="AN38" s="15">
        <v>0</v>
      </c>
      <c r="AO38" s="14">
        <v>105723.94</v>
      </c>
      <c r="AP38" s="14">
        <v>121143</v>
      </c>
      <c r="AQ38" s="14">
        <v>15419.059999999998</v>
      </c>
      <c r="AR38" s="14">
        <v>99031.19</v>
      </c>
      <c r="AS38" s="14">
        <v>220174.19</v>
      </c>
      <c r="AT38" s="11">
        <v>96200</v>
      </c>
      <c r="AU38" s="11">
        <v>123974.19</v>
      </c>
      <c r="AV38" s="17">
        <v>0.79410283714288077</v>
      </c>
      <c r="AW38" s="17">
        <v>0.43692678056406159</v>
      </c>
      <c r="AX38" s="11">
        <v>53100</v>
      </c>
      <c r="AY38" s="123">
        <v>4.0000000000000002E-4</v>
      </c>
    </row>
    <row r="39" spans="1:51">
      <c r="A39" s="72">
        <v>13073083</v>
      </c>
      <c r="B39" s="55">
        <v>5353</v>
      </c>
      <c r="C39" s="55" t="s">
        <v>61</v>
      </c>
      <c r="D39" s="12">
        <v>865</v>
      </c>
      <c r="E39" s="12">
        <v>10300</v>
      </c>
      <c r="F39" s="14">
        <v>52694.28</v>
      </c>
      <c r="G39" s="12">
        <v>1</v>
      </c>
      <c r="H39" s="14">
        <v>311.47000000000003</v>
      </c>
      <c r="I39" s="14">
        <v>0</v>
      </c>
      <c r="J39" s="12">
        <v>0</v>
      </c>
      <c r="K39" s="14">
        <v>-64050</v>
      </c>
      <c r="L39" s="13" t="s">
        <v>169</v>
      </c>
      <c r="M39" s="12">
        <v>1</v>
      </c>
      <c r="N39" s="14">
        <v>2065444.1</v>
      </c>
      <c r="O39" s="12">
        <v>1</v>
      </c>
      <c r="P39" s="14">
        <v>80400.039999999994</v>
      </c>
      <c r="Q39" s="12">
        <v>0</v>
      </c>
      <c r="R39" s="14">
        <v>-18757.11</v>
      </c>
      <c r="S39" s="12">
        <v>300</v>
      </c>
      <c r="T39" s="12">
        <v>0</v>
      </c>
      <c r="U39" s="12">
        <v>350</v>
      </c>
      <c r="V39" s="12">
        <v>0</v>
      </c>
      <c r="W39" s="12">
        <v>350</v>
      </c>
      <c r="X39" s="12">
        <v>0</v>
      </c>
      <c r="Y39" s="12">
        <v>0</v>
      </c>
      <c r="Z39" s="14">
        <v>684287.39</v>
      </c>
      <c r="AA39" s="14">
        <v>791.08368786127164</v>
      </c>
      <c r="AB39" s="12" t="s">
        <v>28</v>
      </c>
      <c r="AC39" s="13" t="s">
        <v>28</v>
      </c>
      <c r="AD39" s="13" t="s">
        <v>28</v>
      </c>
      <c r="AE39" s="14">
        <v>31315.5</v>
      </c>
      <c r="AF39" s="14">
        <v>-14961.27</v>
      </c>
      <c r="AG39" s="15">
        <v>-76568.600000000006</v>
      </c>
      <c r="AH39" s="15">
        <v>-99157.15</v>
      </c>
      <c r="AI39" s="12">
        <v>3800</v>
      </c>
      <c r="AJ39" s="14">
        <v>3104.58</v>
      </c>
      <c r="AK39" s="12">
        <v>3500</v>
      </c>
      <c r="AL39" s="14">
        <v>3229.3</v>
      </c>
      <c r="AM39" s="12">
        <v>0</v>
      </c>
      <c r="AN39" s="15">
        <v>0</v>
      </c>
      <c r="AO39" s="14">
        <v>339380.85</v>
      </c>
      <c r="AP39" s="14">
        <v>452046</v>
      </c>
      <c r="AQ39" s="14">
        <v>112665.15000000002</v>
      </c>
      <c r="AR39" s="14">
        <v>235028.49</v>
      </c>
      <c r="AS39" s="14">
        <v>687074.49</v>
      </c>
      <c r="AT39" s="11">
        <v>252900</v>
      </c>
      <c r="AU39" s="11">
        <v>434174.49</v>
      </c>
      <c r="AV39" s="17">
        <v>0.55945633851422205</v>
      </c>
      <c r="AW39" s="17">
        <v>0.36808236032748065</v>
      </c>
      <c r="AX39" s="11">
        <v>139600</v>
      </c>
      <c r="AY39" s="123">
        <v>3.73E-2</v>
      </c>
    </row>
    <row r="40" spans="1:51">
      <c r="A40" s="72">
        <v>13073002</v>
      </c>
      <c r="B40" s="55">
        <v>5354</v>
      </c>
      <c r="C40" s="55" t="s">
        <v>62</v>
      </c>
      <c r="D40" s="12">
        <v>637</v>
      </c>
      <c r="E40" s="12">
        <v>96100</v>
      </c>
      <c r="F40" s="14">
        <v>575650</v>
      </c>
      <c r="G40" s="12">
        <v>1</v>
      </c>
      <c r="H40" s="14" t="s">
        <v>24</v>
      </c>
      <c r="I40" s="14" t="s">
        <v>24</v>
      </c>
      <c r="J40" s="12" t="s">
        <v>24</v>
      </c>
      <c r="K40" s="14" t="s">
        <v>24</v>
      </c>
      <c r="L40" s="12" t="s">
        <v>24</v>
      </c>
      <c r="M40" s="12" t="s">
        <v>24</v>
      </c>
      <c r="N40" s="14">
        <v>5995667</v>
      </c>
      <c r="O40" s="12" t="s">
        <v>28</v>
      </c>
      <c r="P40" s="14">
        <v>0</v>
      </c>
      <c r="Q40" s="12" t="s">
        <v>24</v>
      </c>
      <c r="R40" s="14">
        <v>3186248</v>
      </c>
      <c r="S40" s="12">
        <v>280</v>
      </c>
      <c r="T40" s="12">
        <v>0</v>
      </c>
      <c r="U40" s="12">
        <v>360</v>
      </c>
      <c r="V40" s="12">
        <v>0</v>
      </c>
      <c r="W40" s="12">
        <v>330</v>
      </c>
      <c r="X40" s="12">
        <v>0</v>
      </c>
      <c r="Y40" s="12">
        <v>0</v>
      </c>
      <c r="Z40" s="14">
        <v>1965315</v>
      </c>
      <c r="AA40" s="14">
        <v>3085.2668759811618</v>
      </c>
      <c r="AB40" s="12" t="s">
        <v>28</v>
      </c>
      <c r="AC40" s="13" t="s">
        <v>24</v>
      </c>
      <c r="AD40" s="13" t="s">
        <v>24</v>
      </c>
      <c r="AE40" s="14">
        <v>690697</v>
      </c>
      <c r="AF40" s="14">
        <v>571901</v>
      </c>
      <c r="AG40" s="15">
        <v>575650</v>
      </c>
      <c r="AH40" s="15">
        <v>3186122</v>
      </c>
      <c r="AI40" s="12">
        <v>1700</v>
      </c>
      <c r="AJ40" s="14">
        <v>1762</v>
      </c>
      <c r="AK40" s="12" t="s">
        <v>24</v>
      </c>
      <c r="AL40" s="12" t="s">
        <v>24</v>
      </c>
      <c r="AM40" s="12">
        <v>181000</v>
      </c>
      <c r="AN40" s="15">
        <v>202056</v>
      </c>
      <c r="AO40" s="14">
        <v>522397</v>
      </c>
      <c r="AP40" s="14">
        <v>1182712</v>
      </c>
      <c r="AQ40" s="14">
        <v>660315</v>
      </c>
      <c r="AR40" s="14">
        <v>19108.240000000002</v>
      </c>
      <c r="AS40" s="14">
        <v>1201820.24</v>
      </c>
      <c r="AT40" s="11">
        <v>245527</v>
      </c>
      <c r="AU40" s="11">
        <v>956293.24</v>
      </c>
      <c r="AV40" s="17">
        <v>0.20759660847273048</v>
      </c>
      <c r="AW40" s="17">
        <v>0.20429594362631137</v>
      </c>
      <c r="AX40" s="11">
        <v>219100</v>
      </c>
      <c r="AY40" s="123">
        <v>1.9099999999999999E-2</v>
      </c>
    </row>
    <row r="41" spans="1:51">
      <c r="A41" s="72">
        <v>13073012</v>
      </c>
      <c r="B41" s="55">
        <v>5354</v>
      </c>
      <c r="C41" s="55" t="s">
        <v>63</v>
      </c>
      <c r="D41" s="12">
        <v>1144</v>
      </c>
      <c r="E41" s="12">
        <v>-120600</v>
      </c>
      <c r="F41" s="14">
        <v>29098</v>
      </c>
      <c r="G41" s="12">
        <v>0</v>
      </c>
      <c r="H41" s="14" t="s">
        <v>24</v>
      </c>
      <c r="I41" s="14" t="s">
        <v>24</v>
      </c>
      <c r="J41" s="12" t="s">
        <v>24</v>
      </c>
      <c r="K41" s="14" t="s">
        <v>24</v>
      </c>
      <c r="L41" s="12" t="s">
        <v>24</v>
      </c>
      <c r="M41" s="12" t="s">
        <v>24</v>
      </c>
      <c r="N41" s="14">
        <v>8516088</v>
      </c>
      <c r="O41" s="12" t="s">
        <v>28</v>
      </c>
      <c r="P41" s="14">
        <v>0</v>
      </c>
      <c r="Q41" s="12" t="s">
        <v>24</v>
      </c>
      <c r="R41" s="14">
        <v>795411</v>
      </c>
      <c r="S41" s="12">
        <v>250</v>
      </c>
      <c r="T41" s="12">
        <v>1</v>
      </c>
      <c r="U41" s="12">
        <v>360</v>
      </c>
      <c r="V41" s="12">
        <v>0</v>
      </c>
      <c r="W41" s="12">
        <v>360</v>
      </c>
      <c r="X41" s="12">
        <v>0</v>
      </c>
      <c r="Y41" s="12">
        <v>0</v>
      </c>
      <c r="Z41" s="14">
        <v>1635875</v>
      </c>
      <c r="AA41" s="14">
        <v>1429.9606643356644</v>
      </c>
      <c r="AB41" s="12" t="s">
        <v>28</v>
      </c>
      <c r="AC41" s="13" t="s">
        <v>24</v>
      </c>
      <c r="AD41" s="13" t="s">
        <v>24</v>
      </c>
      <c r="AE41" s="14">
        <v>182630</v>
      </c>
      <c r="AF41" s="14">
        <v>-326725</v>
      </c>
      <c r="AG41" s="15">
        <v>29098</v>
      </c>
      <c r="AH41" s="15">
        <v>795411</v>
      </c>
      <c r="AI41" s="12">
        <v>3900</v>
      </c>
      <c r="AJ41" s="14">
        <v>3940</v>
      </c>
      <c r="AK41" s="12" t="s">
        <v>24</v>
      </c>
      <c r="AL41" s="12" t="s">
        <v>24</v>
      </c>
      <c r="AM41" s="12">
        <v>115000</v>
      </c>
      <c r="AN41" s="15">
        <v>119525</v>
      </c>
      <c r="AO41" s="14">
        <v>476772</v>
      </c>
      <c r="AP41" s="14">
        <v>750543</v>
      </c>
      <c r="AQ41" s="14">
        <v>273771</v>
      </c>
      <c r="AR41" s="14">
        <v>298304.3</v>
      </c>
      <c r="AS41" s="14">
        <v>1048847.3</v>
      </c>
      <c r="AT41" s="11">
        <v>333801</v>
      </c>
      <c r="AU41" s="11">
        <v>715046.3</v>
      </c>
      <c r="AV41" s="17">
        <v>0.44474600389318136</v>
      </c>
      <c r="AW41" s="17">
        <v>0.31825509776303945</v>
      </c>
      <c r="AX41" s="11">
        <v>297900</v>
      </c>
      <c r="AY41" s="123">
        <v>6.9999999999999999E-4</v>
      </c>
    </row>
    <row r="42" spans="1:51">
      <c r="A42" s="72">
        <v>13073017</v>
      </c>
      <c r="B42" s="55">
        <v>5354</v>
      </c>
      <c r="C42" s="55" t="s">
        <v>64</v>
      </c>
      <c r="D42" s="12">
        <v>1476</v>
      </c>
      <c r="E42" s="12">
        <v>39300</v>
      </c>
      <c r="F42" s="14">
        <v>81023</v>
      </c>
      <c r="G42" s="12">
        <v>0</v>
      </c>
      <c r="H42" s="14" t="s">
        <v>24</v>
      </c>
      <c r="I42" s="14" t="s">
        <v>24</v>
      </c>
      <c r="J42" s="12" t="s">
        <v>24</v>
      </c>
      <c r="K42" s="14" t="s">
        <v>24</v>
      </c>
      <c r="L42" s="12" t="s">
        <v>24</v>
      </c>
      <c r="M42" s="12" t="s">
        <v>24</v>
      </c>
      <c r="N42" s="14">
        <v>16606067</v>
      </c>
      <c r="O42" s="12" t="s">
        <v>28</v>
      </c>
      <c r="P42" s="14">
        <v>0</v>
      </c>
      <c r="Q42" s="12" t="s">
        <v>24</v>
      </c>
      <c r="R42" s="14">
        <v>2618141</v>
      </c>
      <c r="S42" s="12">
        <v>250</v>
      </c>
      <c r="T42" s="12">
        <v>1</v>
      </c>
      <c r="U42" s="12">
        <v>360</v>
      </c>
      <c r="V42" s="12">
        <v>0</v>
      </c>
      <c r="W42" s="12">
        <v>350</v>
      </c>
      <c r="X42" s="12">
        <v>0</v>
      </c>
      <c r="Y42" s="12">
        <v>0</v>
      </c>
      <c r="Z42" s="14">
        <v>1592675</v>
      </c>
      <c r="AA42" s="14">
        <v>1079.0481029810298</v>
      </c>
      <c r="AB42" s="12" t="s">
        <v>28</v>
      </c>
      <c r="AC42" s="13" t="s">
        <v>24</v>
      </c>
      <c r="AD42" s="13" t="s">
        <v>24</v>
      </c>
      <c r="AE42" s="14">
        <v>266572</v>
      </c>
      <c r="AF42" s="14">
        <v>-92962</v>
      </c>
      <c r="AG42" s="15">
        <v>81023</v>
      </c>
      <c r="AH42" s="15">
        <v>2618141</v>
      </c>
      <c r="AI42" s="12">
        <v>4800</v>
      </c>
      <c r="AJ42" s="14">
        <v>4589</v>
      </c>
      <c r="AK42" s="12" t="s">
        <v>24</v>
      </c>
      <c r="AL42" s="12" t="s">
        <v>24</v>
      </c>
      <c r="AM42" s="12">
        <v>175000</v>
      </c>
      <c r="AN42" s="15">
        <v>191761</v>
      </c>
      <c r="AO42" s="14">
        <v>763726</v>
      </c>
      <c r="AP42" s="14">
        <v>1176609</v>
      </c>
      <c r="AQ42" s="14">
        <v>412883</v>
      </c>
      <c r="AR42" s="14">
        <v>313475.40999999997</v>
      </c>
      <c r="AS42" s="14">
        <v>1490084.41</v>
      </c>
      <c r="AT42" s="11">
        <v>467374</v>
      </c>
      <c r="AU42" s="11">
        <v>1022710.4099999999</v>
      </c>
      <c r="AV42" s="17">
        <v>0.39722116692971071</v>
      </c>
      <c r="AW42" s="17">
        <v>0.31365605657198981</v>
      </c>
      <c r="AX42" s="11">
        <v>417100</v>
      </c>
      <c r="AY42" s="123">
        <v>1.49E-2</v>
      </c>
    </row>
    <row r="43" spans="1:51">
      <c r="A43" s="72">
        <v>13073067</v>
      </c>
      <c r="B43" s="55">
        <v>5354</v>
      </c>
      <c r="C43" s="55" t="s">
        <v>65</v>
      </c>
      <c r="D43" s="12">
        <v>1509</v>
      </c>
      <c r="E43" s="12">
        <v>540800</v>
      </c>
      <c r="F43" s="14">
        <v>881189</v>
      </c>
      <c r="G43" s="12">
        <v>1</v>
      </c>
      <c r="H43" s="14" t="s">
        <v>24</v>
      </c>
      <c r="I43" s="14" t="s">
        <v>24</v>
      </c>
      <c r="J43" s="12" t="s">
        <v>24</v>
      </c>
      <c r="K43" s="14" t="s">
        <v>24</v>
      </c>
      <c r="L43" s="12" t="s">
        <v>24</v>
      </c>
      <c r="M43" s="12" t="s">
        <v>24</v>
      </c>
      <c r="N43" s="14">
        <v>31891649</v>
      </c>
      <c r="O43" s="12" t="s">
        <v>28</v>
      </c>
      <c r="P43" s="14">
        <v>0</v>
      </c>
      <c r="Q43" s="12" t="s">
        <v>24</v>
      </c>
      <c r="R43" s="14">
        <v>3521930</v>
      </c>
      <c r="S43" s="12">
        <v>250</v>
      </c>
      <c r="T43" s="12">
        <v>1</v>
      </c>
      <c r="U43" s="12">
        <v>360</v>
      </c>
      <c r="V43" s="12">
        <v>0</v>
      </c>
      <c r="W43" s="12">
        <v>360</v>
      </c>
      <c r="X43" s="12">
        <v>0</v>
      </c>
      <c r="Y43" s="12">
        <v>0</v>
      </c>
      <c r="Z43" s="14">
        <v>1126715</v>
      </c>
      <c r="AA43" s="14">
        <v>746.66335321404904</v>
      </c>
      <c r="AB43" s="12" t="s">
        <v>28</v>
      </c>
      <c r="AC43" s="13" t="s">
        <v>24</v>
      </c>
      <c r="AD43" s="13" t="s">
        <v>24</v>
      </c>
      <c r="AE43" s="14">
        <v>-583545</v>
      </c>
      <c r="AF43" s="14">
        <v>1223430</v>
      </c>
      <c r="AG43" s="15">
        <v>881189</v>
      </c>
      <c r="AH43" s="15">
        <v>3521930</v>
      </c>
      <c r="AI43" s="12">
        <v>5800</v>
      </c>
      <c r="AJ43" s="14">
        <v>5977</v>
      </c>
      <c r="AK43" s="12" t="s">
        <v>24</v>
      </c>
      <c r="AL43" s="12" t="s">
        <v>24</v>
      </c>
      <c r="AM43" s="12">
        <v>200000</v>
      </c>
      <c r="AN43" s="15">
        <v>203552</v>
      </c>
      <c r="AO43" s="14">
        <v>1047889</v>
      </c>
      <c r="AP43" s="14">
        <v>1745540</v>
      </c>
      <c r="AQ43" s="14">
        <v>697651</v>
      </c>
      <c r="AR43" s="14">
        <v>156178.45000000001</v>
      </c>
      <c r="AS43" s="14">
        <v>1901718.45</v>
      </c>
      <c r="AT43" s="11">
        <v>492508</v>
      </c>
      <c r="AU43" s="11">
        <v>1409210.45</v>
      </c>
      <c r="AV43" s="17">
        <v>0.28215222796383926</v>
      </c>
      <c r="AW43" s="17">
        <v>0.25898050260804906</v>
      </c>
      <c r="AX43" s="11">
        <v>439500</v>
      </c>
      <c r="AY43" s="123">
        <v>3.27E-2</v>
      </c>
    </row>
    <row r="44" spans="1:51">
      <c r="A44" s="72">
        <v>13073100</v>
      </c>
      <c r="B44" s="55">
        <v>5354</v>
      </c>
      <c r="C44" s="55" t="s">
        <v>66</v>
      </c>
      <c r="D44" s="12">
        <v>711</v>
      </c>
      <c r="E44" s="12">
        <v>-119100</v>
      </c>
      <c r="F44" s="14">
        <v>87300</v>
      </c>
      <c r="G44" s="12">
        <v>1</v>
      </c>
      <c r="H44" s="14" t="s">
        <v>24</v>
      </c>
      <c r="I44" s="14" t="s">
        <v>24</v>
      </c>
      <c r="J44" s="12" t="s">
        <v>24</v>
      </c>
      <c r="K44" s="14" t="s">
        <v>24</v>
      </c>
      <c r="L44" s="12" t="s">
        <v>24</v>
      </c>
      <c r="M44" s="12" t="s">
        <v>24</v>
      </c>
      <c r="N44" s="14">
        <v>5955551</v>
      </c>
      <c r="O44" s="12" t="s">
        <v>28</v>
      </c>
      <c r="P44" s="14">
        <v>0</v>
      </c>
      <c r="Q44" s="12" t="s">
        <v>24</v>
      </c>
      <c r="R44" s="14">
        <v>920509</v>
      </c>
      <c r="S44" s="12">
        <v>250</v>
      </c>
      <c r="T44" s="12">
        <v>1</v>
      </c>
      <c r="U44" s="12">
        <v>360</v>
      </c>
      <c r="V44" s="12">
        <v>0</v>
      </c>
      <c r="W44" s="12">
        <v>350</v>
      </c>
      <c r="X44" s="12">
        <v>0</v>
      </c>
      <c r="Y44" s="12">
        <v>0</v>
      </c>
      <c r="Z44" s="14">
        <v>75629</v>
      </c>
      <c r="AA44" s="14">
        <v>106.36990154711674</v>
      </c>
      <c r="AB44" s="12" t="s">
        <v>28</v>
      </c>
      <c r="AC44" s="13" t="s">
        <v>24</v>
      </c>
      <c r="AD44" s="13" t="s">
        <v>24</v>
      </c>
      <c r="AE44" s="14">
        <v>757682</v>
      </c>
      <c r="AF44" s="14">
        <v>-47701</v>
      </c>
      <c r="AG44" s="15">
        <v>87300</v>
      </c>
      <c r="AH44" s="15">
        <v>920509</v>
      </c>
      <c r="AI44" s="12">
        <v>3500</v>
      </c>
      <c r="AJ44" s="14">
        <v>3534</v>
      </c>
      <c r="AK44" s="12" t="s">
        <v>24</v>
      </c>
      <c r="AL44" s="12" t="s">
        <v>24</v>
      </c>
      <c r="AM44" s="12">
        <v>100000</v>
      </c>
      <c r="AN44" s="15">
        <v>97517</v>
      </c>
      <c r="AO44" s="14">
        <v>290203</v>
      </c>
      <c r="AP44" s="14">
        <v>548912</v>
      </c>
      <c r="AQ44" s="14">
        <v>258709</v>
      </c>
      <c r="AR44" s="14">
        <v>188378.78</v>
      </c>
      <c r="AS44" s="14">
        <v>737290.78</v>
      </c>
      <c r="AT44" s="11">
        <v>217750</v>
      </c>
      <c r="AU44" s="11">
        <v>519540.78</v>
      </c>
      <c r="AV44" s="17">
        <v>0.39669382341796133</v>
      </c>
      <c r="AW44" s="17">
        <v>0.29533802118073416</v>
      </c>
      <c r="AX44" s="11">
        <v>194300</v>
      </c>
      <c r="AY44" s="123">
        <v>1.2999999999999999E-3</v>
      </c>
    </row>
    <row r="45" spans="1:51">
      <c r="A45" s="72">
        <v>13073103</v>
      </c>
      <c r="B45" s="55">
        <v>5354</v>
      </c>
      <c r="C45" s="55" t="s">
        <v>67</v>
      </c>
      <c r="D45" s="12">
        <v>1164</v>
      </c>
      <c r="E45" s="12">
        <v>339900</v>
      </c>
      <c r="F45" s="14">
        <v>404339</v>
      </c>
      <c r="G45" s="12">
        <v>1</v>
      </c>
      <c r="H45" s="14" t="s">
        <v>24</v>
      </c>
      <c r="I45" s="14" t="s">
        <v>24</v>
      </c>
      <c r="J45" s="12" t="s">
        <v>24</v>
      </c>
      <c r="K45" s="14" t="s">
        <v>24</v>
      </c>
      <c r="L45" s="12" t="s">
        <v>24</v>
      </c>
      <c r="M45" s="12" t="s">
        <v>24</v>
      </c>
      <c r="N45" s="14" t="s">
        <v>24</v>
      </c>
      <c r="O45" s="12" t="s">
        <v>28</v>
      </c>
      <c r="P45" s="14">
        <v>0</v>
      </c>
      <c r="Q45" s="12" t="s">
        <v>24</v>
      </c>
      <c r="R45" s="14">
        <v>371197</v>
      </c>
      <c r="S45" s="12">
        <v>250</v>
      </c>
      <c r="T45" s="12">
        <v>1</v>
      </c>
      <c r="U45" s="12">
        <v>360</v>
      </c>
      <c r="V45" s="12">
        <v>0</v>
      </c>
      <c r="W45" s="12">
        <v>360</v>
      </c>
      <c r="X45" s="12">
        <v>0</v>
      </c>
      <c r="Y45" s="12">
        <v>0</v>
      </c>
      <c r="Z45" s="14">
        <v>430136</v>
      </c>
      <c r="AA45" s="14">
        <v>369.53264604810994</v>
      </c>
      <c r="AB45" s="12" t="s">
        <v>28</v>
      </c>
      <c r="AC45" s="13" t="s">
        <v>24</v>
      </c>
      <c r="AD45" s="13" t="s">
        <v>24</v>
      </c>
      <c r="AE45" s="14" t="s">
        <v>24</v>
      </c>
      <c r="AF45" s="14" t="s">
        <v>24</v>
      </c>
      <c r="AG45" s="15">
        <v>404339</v>
      </c>
      <c r="AH45" s="15">
        <v>1132702</v>
      </c>
      <c r="AI45" s="12">
        <v>3000</v>
      </c>
      <c r="AJ45" s="14">
        <v>3097</v>
      </c>
      <c r="AK45" s="12">
        <v>200</v>
      </c>
      <c r="AL45" s="14">
        <v>0</v>
      </c>
      <c r="AM45" s="12">
        <v>110000</v>
      </c>
      <c r="AN45" s="15">
        <v>115848</v>
      </c>
      <c r="AO45" s="14">
        <v>702226</v>
      </c>
      <c r="AP45" s="14">
        <v>1070588</v>
      </c>
      <c r="AQ45" s="14">
        <v>368362</v>
      </c>
      <c r="AR45" s="14">
        <v>174709.65</v>
      </c>
      <c r="AS45" s="14">
        <v>1245297.6499999999</v>
      </c>
      <c r="AT45" s="11">
        <v>384077</v>
      </c>
      <c r="AU45" s="11">
        <v>861220.64999999991</v>
      </c>
      <c r="AV45" s="17">
        <v>0.35875332060512538</v>
      </c>
      <c r="AW45" s="17">
        <v>0.30842184597393246</v>
      </c>
      <c r="AX45" s="11">
        <v>342800</v>
      </c>
      <c r="AY45" s="123">
        <v>1.17E-2</v>
      </c>
    </row>
    <row r="46" spans="1:51">
      <c r="A46" s="72">
        <v>13073024</v>
      </c>
      <c r="B46" s="55">
        <v>5355</v>
      </c>
      <c r="C46" s="55" t="s">
        <v>68</v>
      </c>
      <c r="D46" s="12">
        <v>1467</v>
      </c>
      <c r="E46" s="12">
        <v>-233200</v>
      </c>
      <c r="F46" s="14">
        <v>175927.78</v>
      </c>
      <c r="G46" s="12">
        <v>1</v>
      </c>
      <c r="H46" s="14">
        <v>80039.860000000015</v>
      </c>
      <c r="I46" s="14" t="s">
        <v>24</v>
      </c>
      <c r="J46" s="12">
        <v>1</v>
      </c>
      <c r="K46" s="14">
        <v>182763.18</v>
      </c>
      <c r="L46" s="13">
        <v>2015</v>
      </c>
      <c r="M46" s="12">
        <v>1</v>
      </c>
      <c r="N46" s="14">
        <v>4056143.5100000002</v>
      </c>
      <c r="O46" s="12">
        <v>0</v>
      </c>
      <c r="P46" s="14">
        <v>0</v>
      </c>
      <c r="Q46" s="12">
        <v>1</v>
      </c>
      <c r="R46" s="14">
        <v>182763.18</v>
      </c>
      <c r="S46" s="12">
        <v>250</v>
      </c>
      <c r="T46" s="12">
        <v>1</v>
      </c>
      <c r="U46" s="12">
        <v>350</v>
      </c>
      <c r="V46" s="12">
        <v>0</v>
      </c>
      <c r="W46" s="12">
        <v>300</v>
      </c>
      <c r="X46" s="12">
        <v>1</v>
      </c>
      <c r="Y46" s="12">
        <v>0</v>
      </c>
      <c r="Z46" s="14">
        <v>1983576.04</v>
      </c>
      <c r="AA46" s="14">
        <v>1352.1309066121337</v>
      </c>
      <c r="AB46" s="12" t="s">
        <v>28</v>
      </c>
      <c r="AC46" s="13" t="s">
        <v>28</v>
      </c>
      <c r="AD46" s="13" t="s">
        <v>28</v>
      </c>
      <c r="AE46" s="14">
        <v>-37448.68</v>
      </c>
      <c r="AF46" s="14">
        <v>142907.32</v>
      </c>
      <c r="AG46" s="15">
        <v>154841.49</v>
      </c>
      <c r="AH46" s="15">
        <v>182763.18</v>
      </c>
      <c r="AI46" s="12">
        <v>5800</v>
      </c>
      <c r="AJ46" s="14">
        <v>5977.92</v>
      </c>
      <c r="AK46" s="12" t="s">
        <v>24</v>
      </c>
      <c r="AL46" s="14" t="s">
        <v>24</v>
      </c>
      <c r="AM46" s="12" t="s">
        <v>24</v>
      </c>
      <c r="AN46" s="14" t="s">
        <v>24</v>
      </c>
      <c r="AO46" s="14">
        <v>518135.53</v>
      </c>
      <c r="AP46" s="14">
        <v>576184.57000000007</v>
      </c>
      <c r="AQ46" s="14">
        <v>58049.040000000037</v>
      </c>
      <c r="AR46" s="14">
        <v>409612.34</v>
      </c>
      <c r="AS46" s="14">
        <v>985796.91000000015</v>
      </c>
      <c r="AT46" s="11">
        <v>413470.12</v>
      </c>
      <c r="AU46" s="11">
        <v>572326.79000000015</v>
      </c>
      <c r="AV46" s="17">
        <v>0.71760012594575373</v>
      </c>
      <c r="AW46" s="17">
        <v>0.41942728345537211</v>
      </c>
      <c r="AX46" s="11">
        <v>193978.8</v>
      </c>
      <c r="AY46" s="123">
        <v>9.8599999999999993E-2</v>
      </c>
    </row>
    <row r="47" spans="1:51">
      <c r="A47" s="72">
        <v>13073029</v>
      </c>
      <c r="B47" s="55">
        <v>5355</v>
      </c>
      <c r="C47" s="55" t="s">
        <v>69</v>
      </c>
      <c r="D47" s="12">
        <v>551</v>
      </c>
      <c r="E47" s="12">
        <v>-59500</v>
      </c>
      <c r="F47" s="14">
        <v>53403.51</v>
      </c>
      <c r="G47" s="12">
        <v>0</v>
      </c>
      <c r="H47" s="14" t="s">
        <v>24</v>
      </c>
      <c r="I47" s="14">
        <v>-75208.259999999995</v>
      </c>
      <c r="J47" s="12">
        <v>1</v>
      </c>
      <c r="K47" s="14">
        <v>252477.39</v>
      </c>
      <c r="L47" s="13">
        <v>2015</v>
      </c>
      <c r="M47" s="12">
        <v>1</v>
      </c>
      <c r="N47" s="14">
        <v>2198044.7599999998</v>
      </c>
      <c r="O47" s="12">
        <v>1</v>
      </c>
      <c r="P47" s="14">
        <v>444881.99</v>
      </c>
      <c r="Q47" s="12">
        <v>1</v>
      </c>
      <c r="R47" s="14">
        <v>252477.39</v>
      </c>
      <c r="S47" s="12">
        <v>300</v>
      </c>
      <c r="T47" s="12">
        <v>0</v>
      </c>
      <c r="U47" s="12">
        <v>300</v>
      </c>
      <c r="V47" s="12">
        <v>1</v>
      </c>
      <c r="W47" s="12">
        <v>300</v>
      </c>
      <c r="X47" s="12">
        <v>1</v>
      </c>
      <c r="Y47" s="12">
        <v>0</v>
      </c>
      <c r="Z47" s="14">
        <v>444881.99</v>
      </c>
      <c r="AA47" s="14">
        <v>807.40833030852991</v>
      </c>
      <c r="AB47" s="12" t="s">
        <v>28</v>
      </c>
      <c r="AC47" s="13" t="s">
        <v>28</v>
      </c>
      <c r="AD47" s="13" t="s">
        <v>28</v>
      </c>
      <c r="AE47" s="14">
        <v>-44630.71</v>
      </c>
      <c r="AF47" s="14">
        <v>252477.39</v>
      </c>
      <c r="AG47" s="15">
        <v>53403.51</v>
      </c>
      <c r="AH47" s="15">
        <v>252477.39</v>
      </c>
      <c r="AI47" s="12">
        <v>2400</v>
      </c>
      <c r="AJ47" s="14">
        <v>3632.09</v>
      </c>
      <c r="AK47" s="12" t="s">
        <v>24</v>
      </c>
      <c r="AL47" s="14" t="s">
        <v>24</v>
      </c>
      <c r="AM47" s="12" t="s">
        <v>24</v>
      </c>
      <c r="AN47" s="14" t="s">
        <v>24</v>
      </c>
      <c r="AO47" s="14">
        <v>160093.01999999999</v>
      </c>
      <c r="AP47" s="14">
        <v>211372.38</v>
      </c>
      <c r="AQ47" s="14">
        <v>51279.360000000015</v>
      </c>
      <c r="AR47" s="14">
        <v>172342</v>
      </c>
      <c r="AS47" s="14">
        <v>383714.38</v>
      </c>
      <c r="AT47" s="11">
        <v>162506.54</v>
      </c>
      <c r="AU47" s="11">
        <v>221207.84</v>
      </c>
      <c r="AV47" s="17">
        <v>0.76881634204052585</v>
      </c>
      <c r="AW47" s="17">
        <v>0.42350912155025311</v>
      </c>
      <c r="AX47" s="11">
        <v>76239</v>
      </c>
      <c r="AY47" s="123">
        <v>2.1899999999999999E-2</v>
      </c>
    </row>
    <row r="48" spans="1:51">
      <c r="A48" s="72">
        <v>13073034</v>
      </c>
      <c r="B48" s="55">
        <v>5355</v>
      </c>
      <c r="C48" s="55" t="s">
        <v>70</v>
      </c>
      <c r="D48" s="12">
        <v>663</v>
      </c>
      <c r="E48" s="12">
        <v>-65800</v>
      </c>
      <c r="F48" s="14">
        <v>99941.45</v>
      </c>
      <c r="G48" s="12">
        <v>1</v>
      </c>
      <c r="H48" s="14">
        <v>108279.01</v>
      </c>
      <c r="I48" s="14"/>
      <c r="J48" s="12">
        <v>1</v>
      </c>
      <c r="K48" s="14">
        <v>406048.44</v>
      </c>
      <c r="L48" s="13">
        <v>2017</v>
      </c>
      <c r="M48" s="12">
        <v>1</v>
      </c>
      <c r="N48" s="14">
        <v>2581907.04</v>
      </c>
      <c r="O48" s="12">
        <v>1</v>
      </c>
      <c r="P48" s="14">
        <v>171080.12</v>
      </c>
      <c r="Q48" s="12">
        <v>1</v>
      </c>
      <c r="R48" s="14">
        <v>406048.44</v>
      </c>
      <c r="S48" s="12">
        <v>300</v>
      </c>
      <c r="T48" s="12">
        <v>0</v>
      </c>
      <c r="U48" s="12">
        <v>300</v>
      </c>
      <c r="V48" s="12">
        <v>1</v>
      </c>
      <c r="W48" s="12">
        <v>300</v>
      </c>
      <c r="X48" s="12">
        <v>1</v>
      </c>
      <c r="Y48" s="12">
        <v>0</v>
      </c>
      <c r="Z48" s="14">
        <v>171080.12</v>
      </c>
      <c r="AA48" s="14">
        <v>258.03939668174962</v>
      </c>
      <c r="AB48" s="12" t="s">
        <v>28</v>
      </c>
      <c r="AC48" s="13" t="s">
        <v>28</v>
      </c>
      <c r="AD48" s="13" t="s">
        <v>28</v>
      </c>
      <c r="AE48" s="14">
        <v>61527.03</v>
      </c>
      <c r="AF48" s="14">
        <v>406048.44</v>
      </c>
      <c r="AG48" s="15">
        <v>99941.45</v>
      </c>
      <c r="AH48" s="15">
        <v>406048.44</v>
      </c>
      <c r="AI48" s="12">
        <v>5500</v>
      </c>
      <c r="AJ48" s="14">
        <v>4377.3900000000003</v>
      </c>
      <c r="AK48" s="12" t="s">
        <v>24</v>
      </c>
      <c r="AL48" s="14" t="s">
        <v>24</v>
      </c>
      <c r="AM48" s="12" t="s">
        <v>24</v>
      </c>
      <c r="AN48" s="14" t="s">
        <v>24</v>
      </c>
      <c r="AO48" s="14">
        <v>160780.94</v>
      </c>
      <c r="AP48" s="14">
        <v>281722.24000000005</v>
      </c>
      <c r="AQ48" s="14">
        <v>120941.30000000005</v>
      </c>
      <c r="AR48" s="14">
        <v>226662.65</v>
      </c>
      <c r="AS48" s="14">
        <v>508384.89</v>
      </c>
      <c r="AT48" s="11">
        <v>166487.17000000001</v>
      </c>
      <c r="AU48" s="11">
        <v>341897.72</v>
      </c>
      <c r="AV48" s="17">
        <v>0.59096211218539219</v>
      </c>
      <c r="AW48" s="17">
        <v>0.32748253001775879</v>
      </c>
      <c r="AX48" s="11">
        <v>78106.679999999993</v>
      </c>
      <c r="AY48" s="123">
        <v>5.3699999999999998E-2</v>
      </c>
    </row>
    <row r="49" spans="1:51">
      <c r="A49" s="72">
        <v>13073057</v>
      </c>
      <c r="B49" s="55">
        <v>5355</v>
      </c>
      <c r="C49" s="55" t="s">
        <v>71</v>
      </c>
      <c r="D49" s="12">
        <v>358</v>
      </c>
      <c r="E49" s="12">
        <v>-65700</v>
      </c>
      <c r="F49" s="14">
        <v>-11965.25</v>
      </c>
      <c r="G49" s="12">
        <v>0</v>
      </c>
      <c r="H49" s="14" t="s">
        <v>24</v>
      </c>
      <c r="I49" s="14">
        <v>-38296.089999999997</v>
      </c>
      <c r="J49" s="12">
        <v>1</v>
      </c>
      <c r="K49" s="14">
        <v>-3948.8</v>
      </c>
      <c r="L49" s="13">
        <v>2013</v>
      </c>
      <c r="M49" s="12">
        <v>1</v>
      </c>
      <c r="N49" s="14">
        <v>1104581.24</v>
      </c>
      <c r="O49" s="12">
        <v>1</v>
      </c>
      <c r="P49" s="14">
        <v>110021.41</v>
      </c>
      <c r="Q49" s="12">
        <v>0</v>
      </c>
      <c r="R49" s="14">
        <v>-3948.8</v>
      </c>
      <c r="S49" s="12">
        <v>300</v>
      </c>
      <c r="T49" s="12">
        <v>0</v>
      </c>
      <c r="U49" s="12">
        <v>350</v>
      </c>
      <c r="V49" s="12">
        <v>0</v>
      </c>
      <c r="W49" s="12">
        <v>300</v>
      </c>
      <c r="X49" s="12">
        <v>1</v>
      </c>
      <c r="Y49" s="12">
        <v>0</v>
      </c>
      <c r="Z49" s="14">
        <v>110021.41</v>
      </c>
      <c r="AA49" s="14">
        <v>307.32237430167601</v>
      </c>
      <c r="AB49" s="12" t="s">
        <v>28</v>
      </c>
      <c r="AC49" s="13" t="s">
        <v>28</v>
      </c>
      <c r="AD49" s="13" t="s">
        <v>28</v>
      </c>
      <c r="AE49" s="14">
        <v>-70715.520000000004</v>
      </c>
      <c r="AF49" s="14">
        <v>-3948.8</v>
      </c>
      <c r="AG49" s="15">
        <v>-11965.25</v>
      </c>
      <c r="AH49" s="15">
        <v>-3948.8</v>
      </c>
      <c r="AI49" s="12">
        <v>2500</v>
      </c>
      <c r="AJ49" s="14">
        <v>3010.42</v>
      </c>
      <c r="AK49" s="12" t="s">
        <v>24</v>
      </c>
      <c r="AL49" s="14" t="s">
        <v>24</v>
      </c>
      <c r="AM49" s="12" t="s">
        <v>24</v>
      </c>
      <c r="AN49" s="14" t="s">
        <v>24</v>
      </c>
      <c r="AO49" s="14">
        <v>97184.03</v>
      </c>
      <c r="AP49" s="14">
        <v>119018.89</v>
      </c>
      <c r="AQ49" s="14">
        <v>21834.86</v>
      </c>
      <c r="AR49" s="14">
        <v>118020.83</v>
      </c>
      <c r="AS49" s="14">
        <v>237039.72</v>
      </c>
      <c r="AT49" s="11">
        <v>96811.26</v>
      </c>
      <c r="AU49" s="11">
        <v>140228.46000000002</v>
      </c>
      <c r="AV49" s="17">
        <v>0.81341087956710056</v>
      </c>
      <c r="AW49" s="17">
        <v>0.40841788034511683</v>
      </c>
      <c r="AX49" s="11">
        <v>45418.22</v>
      </c>
      <c r="AY49" s="123">
        <v>1.4E-3</v>
      </c>
    </row>
    <row r="50" spans="1:51">
      <c r="A50" s="72">
        <v>13073062</v>
      </c>
      <c r="B50" s="55">
        <v>5355</v>
      </c>
      <c r="C50" s="55" t="s">
        <v>72</v>
      </c>
      <c r="D50" s="12">
        <v>552</v>
      </c>
      <c r="E50" s="12">
        <v>-126200</v>
      </c>
      <c r="F50" s="14">
        <v>-7235.06</v>
      </c>
      <c r="G50" s="12">
        <v>1</v>
      </c>
      <c r="H50" s="14">
        <v>33792.26</v>
      </c>
      <c r="I50" s="14" t="s">
        <v>24</v>
      </c>
      <c r="J50" s="12">
        <v>1</v>
      </c>
      <c r="K50" s="14">
        <v>167923.44</v>
      </c>
      <c r="L50" s="13">
        <v>2015</v>
      </c>
      <c r="M50" s="12">
        <v>1</v>
      </c>
      <c r="N50" s="14">
        <v>1720109.0899999999</v>
      </c>
      <c r="O50" s="12">
        <v>1</v>
      </c>
      <c r="P50" s="14">
        <v>27769.22</v>
      </c>
      <c r="Q50" s="12">
        <v>1</v>
      </c>
      <c r="R50" s="14">
        <v>167923.44</v>
      </c>
      <c r="S50" s="12">
        <v>300</v>
      </c>
      <c r="T50" s="12">
        <v>0</v>
      </c>
      <c r="U50" s="12">
        <v>300</v>
      </c>
      <c r="V50" s="12">
        <v>1</v>
      </c>
      <c r="W50" s="12">
        <v>250</v>
      </c>
      <c r="X50" s="12">
        <v>1</v>
      </c>
      <c r="Y50" s="12">
        <v>0</v>
      </c>
      <c r="Z50" s="14">
        <v>27769.22</v>
      </c>
      <c r="AA50" s="14">
        <v>50.306557971014492</v>
      </c>
      <c r="AB50" s="12" t="s">
        <v>28</v>
      </c>
      <c r="AC50" s="13" t="s">
        <v>28</v>
      </c>
      <c r="AD50" s="13" t="s">
        <v>28</v>
      </c>
      <c r="AE50" s="14">
        <v>-98848.22</v>
      </c>
      <c r="AF50" s="14">
        <v>167923.44</v>
      </c>
      <c r="AG50" s="15">
        <v>-7235.06</v>
      </c>
      <c r="AH50" s="15">
        <v>167923.44</v>
      </c>
      <c r="AI50" s="12">
        <v>3200</v>
      </c>
      <c r="AJ50" s="14">
        <v>4358.88</v>
      </c>
      <c r="AK50" s="12" t="s">
        <v>24</v>
      </c>
      <c r="AL50" s="14" t="s">
        <v>24</v>
      </c>
      <c r="AM50" s="12" t="s">
        <v>24</v>
      </c>
      <c r="AN50" s="14" t="s">
        <v>24</v>
      </c>
      <c r="AO50" s="14">
        <v>191994.55</v>
      </c>
      <c r="AP50" s="14">
        <v>260079.62</v>
      </c>
      <c r="AQ50" s="14">
        <v>68085.070000000007</v>
      </c>
      <c r="AR50" s="14">
        <v>159427.31999999998</v>
      </c>
      <c r="AS50" s="14">
        <v>419506.93999999994</v>
      </c>
      <c r="AT50" s="11">
        <v>162523.79</v>
      </c>
      <c r="AU50" s="11">
        <v>256983.14999999994</v>
      </c>
      <c r="AV50" s="17">
        <v>0.62490013635055297</v>
      </c>
      <c r="AW50" s="17">
        <v>0.3874162129475141</v>
      </c>
      <c r="AX50" s="11">
        <v>76247.259999999995</v>
      </c>
      <c r="AY50" s="123">
        <v>4.2500000000000003E-2</v>
      </c>
    </row>
    <row r="51" spans="1:51">
      <c r="A51" s="72">
        <v>13073076</v>
      </c>
      <c r="B51" s="55">
        <v>5355</v>
      </c>
      <c r="C51" s="55" t="s">
        <v>73</v>
      </c>
      <c r="D51" s="12">
        <v>1381</v>
      </c>
      <c r="E51" s="12">
        <v>-43300</v>
      </c>
      <c r="F51" s="14">
        <v>52991.83</v>
      </c>
      <c r="G51" s="12">
        <v>1</v>
      </c>
      <c r="H51" s="14">
        <v>78650.849999999991</v>
      </c>
      <c r="I51" s="14" t="s">
        <v>24</v>
      </c>
      <c r="J51" s="12">
        <v>1</v>
      </c>
      <c r="K51" s="14">
        <v>409887.51</v>
      </c>
      <c r="L51" s="13">
        <v>2018</v>
      </c>
      <c r="M51" s="12">
        <v>1</v>
      </c>
      <c r="N51" s="14">
        <v>2979036.0599999996</v>
      </c>
      <c r="O51" s="12">
        <v>1</v>
      </c>
      <c r="P51" s="14">
        <v>1741276.52</v>
      </c>
      <c r="Q51" s="12">
        <v>1</v>
      </c>
      <c r="R51" s="14">
        <v>409887.51</v>
      </c>
      <c r="S51" s="12">
        <v>200</v>
      </c>
      <c r="T51" s="12">
        <v>1</v>
      </c>
      <c r="U51" s="12">
        <v>300</v>
      </c>
      <c r="V51" s="12">
        <v>1</v>
      </c>
      <c r="W51" s="12">
        <v>300</v>
      </c>
      <c r="X51" s="12">
        <v>1</v>
      </c>
      <c r="Y51" s="12">
        <v>1</v>
      </c>
      <c r="Z51" s="14">
        <v>1741276.52</v>
      </c>
      <c r="AA51" s="14">
        <v>1260.8808979000723</v>
      </c>
      <c r="AB51" s="12" t="s">
        <v>28</v>
      </c>
      <c r="AC51" s="13" t="s">
        <v>28</v>
      </c>
      <c r="AD51" s="13" t="s">
        <v>28</v>
      </c>
      <c r="AE51" s="14">
        <v>0</v>
      </c>
      <c r="AF51" s="14">
        <v>409887.51</v>
      </c>
      <c r="AG51" s="15">
        <v>52991.83</v>
      </c>
      <c r="AH51" s="15">
        <v>409887.51</v>
      </c>
      <c r="AI51" s="12">
        <v>4900</v>
      </c>
      <c r="AJ51" s="14">
        <v>5690.04</v>
      </c>
      <c r="AK51" s="12" t="s">
        <v>24</v>
      </c>
      <c r="AL51" s="14" t="s">
        <v>24</v>
      </c>
      <c r="AM51" s="12" t="s">
        <v>24</v>
      </c>
      <c r="AN51" s="14" t="s">
        <v>24</v>
      </c>
      <c r="AO51" s="14">
        <v>472064.91</v>
      </c>
      <c r="AP51" s="14">
        <v>490648.18000000005</v>
      </c>
      <c r="AQ51" s="14">
        <v>18583.270000000077</v>
      </c>
      <c r="AR51" s="14">
        <v>408983.05</v>
      </c>
      <c r="AS51" s="14">
        <v>899631.23</v>
      </c>
      <c r="AT51" s="11">
        <v>357971.03</v>
      </c>
      <c r="AU51" s="11">
        <v>541660.19999999995</v>
      </c>
      <c r="AV51" s="17">
        <v>0.72958801151570563</v>
      </c>
      <c r="AW51" s="17">
        <v>0.39790862973932112</v>
      </c>
      <c r="AX51" s="11">
        <v>167941.46</v>
      </c>
      <c r="AY51" s="123">
        <v>6.25E-2</v>
      </c>
    </row>
    <row r="52" spans="1:51">
      <c r="A52" s="72">
        <v>13073086</v>
      </c>
      <c r="B52" s="55">
        <v>5355</v>
      </c>
      <c r="C52" s="55" t="s">
        <v>74</v>
      </c>
      <c r="D52" s="12">
        <v>484</v>
      </c>
      <c r="E52" s="12">
        <v>-205800</v>
      </c>
      <c r="F52" s="14">
        <v>-200309.36</v>
      </c>
      <c r="G52" s="12">
        <v>0</v>
      </c>
      <c r="H52" s="14" t="s">
        <v>24</v>
      </c>
      <c r="I52" s="14">
        <v>-238101.88</v>
      </c>
      <c r="J52" s="12">
        <v>1</v>
      </c>
      <c r="K52" s="14">
        <v>748319.53</v>
      </c>
      <c r="L52" s="111" t="s">
        <v>166</v>
      </c>
      <c r="M52" s="12">
        <v>1</v>
      </c>
      <c r="N52" s="14">
        <v>3150652.2</v>
      </c>
      <c r="O52" s="12">
        <v>0</v>
      </c>
      <c r="P52" s="14">
        <v>0</v>
      </c>
      <c r="Q52" s="12">
        <v>1</v>
      </c>
      <c r="R52" s="14">
        <v>748319.53</v>
      </c>
      <c r="S52" s="12">
        <v>300</v>
      </c>
      <c r="T52" s="12">
        <v>0</v>
      </c>
      <c r="U52" s="12">
        <v>300</v>
      </c>
      <c r="V52" s="12">
        <v>1</v>
      </c>
      <c r="W52" s="12">
        <v>200</v>
      </c>
      <c r="X52" s="12">
        <v>1</v>
      </c>
      <c r="Y52" s="12">
        <v>0</v>
      </c>
      <c r="Z52" s="14">
        <v>0</v>
      </c>
      <c r="AA52" s="14">
        <v>0</v>
      </c>
      <c r="AB52" s="12" t="s">
        <v>28</v>
      </c>
      <c r="AC52" s="13" t="s">
        <v>28</v>
      </c>
      <c r="AD52" s="13" t="s">
        <v>28</v>
      </c>
      <c r="AE52" s="14">
        <v>-330548.34999999998</v>
      </c>
      <c r="AF52" s="14">
        <v>748319.53</v>
      </c>
      <c r="AG52" s="15">
        <v>-200309.36</v>
      </c>
      <c r="AH52" s="15">
        <v>748319.53</v>
      </c>
      <c r="AI52" s="12">
        <v>1300</v>
      </c>
      <c r="AJ52" s="14">
        <v>1367.82</v>
      </c>
      <c r="AK52" s="12" t="s">
        <v>24</v>
      </c>
      <c r="AL52" s="14" t="s">
        <v>24</v>
      </c>
      <c r="AM52" s="12" t="s">
        <v>24</v>
      </c>
      <c r="AN52" s="14" t="s">
        <v>24</v>
      </c>
      <c r="AO52" s="14">
        <v>416883.5</v>
      </c>
      <c r="AP52" s="14">
        <v>263460.88</v>
      </c>
      <c r="AQ52" s="14">
        <v>-153422.62</v>
      </c>
      <c r="AR52" s="14">
        <v>0</v>
      </c>
      <c r="AS52" s="14">
        <v>263460.88</v>
      </c>
      <c r="AT52" s="11">
        <v>226715.18</v>
      </c>
      <c r="AU52" s="11">
        <v>36745.700000000012</v>
      </c>
      <c r="AV52" s="17">
        <v>0.86052692149210153</v>
      </c>
      <c r="AW52" s="17">
        <v>0.86052692149210153</v>
      </c>
      <c r="AX52" s="11">
        <v>106362.54</v>
      </c>
      <c r="AY52" s="123">
        <v>8.5000000000000006E-3</v>
      </c>
    </row>
    <row r="53" spans="1:51">
      <c r="A53" s="72">
        <v>13073096</v>
      </c>
      <c r="B53" s="55">
        <v>5355</v>
      </c>
      <c r="C53" s="55" t="s">
        <v>75</v>
      </c>
      <c r="D53" s="12">
        <v>1820</v>
      </c>
      <c r="E53" s="12">
        <v>95100</v>
      </c>
      <c r="F53" s="14">
        <v>282267.48</v>
      </c>
      <c r="G53" s="12">
        <v>0</v>
      </c>
      <c r="H53" s="14" t="s">
        <v>24</v>
      </c>
      <c r="I53" s="14">
        <v>-62548.549999999988</v>
      </c>
      <c r="J53" s="12">
        <v>1</v>
      </c>
      <c r="K53" s="14">
        <v>128520.43</v>
      </c>
      <c r="L53" s="13">
        <v>2015</v>
      </c>
      <c r="M53" s="12">
        <v>1</v>
      </c>
      <c r="N53" s="14">
        <v>7449997.5600000005</v>
      </c>
      <c r="O53" s="12">
        <v>0</v>
      </c>
      <c r="P53" s="14">
        <v>0</v>
      </c>
      <c r="Q53" s="12">
        <v>1</v>
      </c>
      <c r="R53" s="14">
        <v>128520.43</v>
      </c>
      <c r="S53" s="12">
        <v>300</v>
      </c>
      <c r="T53" s="12">
        <v>0</v>
      </c>
      <c r="U53" s="12">
        <v>350</v>
      </c>
      <c r="V53" s="12">
        <v>0</v>
      </c>
      <c r="W53" s="12">
        <v>350</v>
      </c>
      <c r="X53" s="12">
        <v>0</v>
      </c>
      <c r="Y53" s="12">
        <v>0</v>
      </c>
      <c r="Z53" s="14">
        <v>2872903.14</v>
      </c>
      <c r="AA53" s="14">
        <v>1578.518208791209</v>
      </c>
      <c r="AB53" s="12" t="s">
        <v>28</v>
      </c>
      <c r="AC53" s="13" t="s">
        <v>28</v>
      </c>
      <c r="AD53" s="13" t="s">
        <v>28</v>
      </c>
      <c r="AE53" s="14">
        <v>466053.75</v>
      </c>
      <c r="AF53" s="14">
        <v>263477.82</v>
      </c>
      <c r="AG53" s="15">
        <v>285318.43</v>
      </c>
      <c r="AH53" s="15">
        <v>128520.43</v>
      </c>
      <c r="AI53" s="12">
        <v>9100</v>
      </c>
      <c r="AJ53" s="14">
        <v>8947.92</v>
      </c>
      <c r="AK53" s="12" t="s">
        <v>24</v>
      </c>
      <c r="AL53" s="14" t="s">
        <v>24</v>
      </c>
      <c r="AM53" s="12" t="s">
        <v>24</v>
      </c>
      <c r="AN53" s="14" t="s">
        <v>24</v>
      </c>
      <c r="AO53" s="14">
        <v>510413.56</v>
      </c>
      <c r="AP53" s="14">
        <v>675360.84999999986</v>
      </c>
      <c r="AQ53" s="14">
        <v>164947.28999999986</v>
      </c>
      <c r="AR53" s="14">
        <v>575613.47</v>
      </c>
      <c r="AS53" s="14">
        <v>1250974.3199999998</v>
      </c>
      <c r="AT53" s="11">
        <v>521127.71</v>
      </c>
      <c r="AU53" s="11">
        <v>729846.60999999987</v>
      </c>
      <c r="AV53" s="17">
        <v>0.77162854494749011</v>
      </c>
      <c r="AW53" s="17">
        <v>0.41657746419606767</v>
      </c>
      <c r="AX53" s="11">
        <v>244485.22</v>
      </c>
      <c r="AY53" s="123">
        <v>3.4500000000000003E-2</v>
      </c>
    </row>
    <row r="54" spans="1:51">
      <c r="A54" s="72">
        <v>13073097</v>
      </c>
      <c r="B54" s="55">
        <v>5355</v>
      </c>
      <c r="C54" s="55" t="s">
        <v>76</v>
      </c>
      <c r="D54" s="12">
        <v>232</v>
      </c>
      <c r="E54" s="12">
        <v>-36400</v>
      </c>
      <c r="F54" s="14">
        <v>-2520.94</v>
      </c>
      <c r="G54" s="12">
        <v>0</v>
      </c>
      <c r="H54" s="89" t="s">
        <v>24</v>
      </c>
      <c r="I54" s="14">
        <v>-11571.41</v>
      </c>
      <c r="J54" s="12">
        <v>1</v>
      </c>
      <c r="K54" s="14">
        <v>60721.13</v>
      </c>
      <c r="L54" s="13">
        <v>2014</v>
      </c>
      <c r="M54" s="12">
        <v>1</v>
      </c>
      <c r="N54" s="14">
        <v>688873.21</v>
      </c>
      <c r="O54" s="12">
        <v>1</v>
      </c>
      <c r="P54" s="14">
        <v>260701.69</v>
      </c>
      <c r="Q54" s="12">
        <v>1</v>
      </c>
      <c r="R54" s="14">
        <v>60721.13</v>
      </c>
      <c r="S54" s="12">
        <v>300</v>
      </c>
      <c r="T54" s="12">
        <v>0</v>
      </c>
      <c r="U54" s="12">
        <v>300</v>
      </c>
      <c r="V54" s="12">
        <v>1</v>
      </c>
      <c r="W54" s="12">
        <v>250</v>
      </c>
      <c r="X54" s="12">
        <v>1</v>
      </c>
      <c r="Y54" s="12">
        <v>0</v>
      </c>
      <c r="Z54" s="14">
        <v>260701.69</v>
      </c>
      <c r="AA54" s="14">
        <v>1123.7141810344829</v>
      </c>
      <c r="AB54" s="12" t="s">
        <v>28</v>
      </c>
      <c r="AC54" s="13" t="s">
        <v>28</v>
      </c>
      <c r="AD54" s="13" t="s">
        <v>28</v>
      </c>
      <c r="AE54" s="14">
        <v>11491.32</v>
      </c>
      <c r="AF54" s="14">
        <v>60721.13</v>
      </c>
      <c r="AG54" s="15">
        <v>-2520.94</v>
      </c>
      <c r="AH54" s="15">
        <v>60721.13</v>
      </c>
      <c r="AI54" s="12">
        <v>1100</v>
      </c>
      <c r="AJ54" s="14">
        <v>980.25</v>
      </c>
      <c r="AK54" s="12" t="s">
        <v>24</v>
      </c>
      <c r="AL54" s="14" t="s">
        <v>24</v>
      </c>
      <c r="AM54" s="12" t="s">
        <v>24</v>
      </c>
      <c r="AN54" s="14" t="s">
        <v>24</v>
      </c>
      <c r="AO54" s="14">
        <v>76508.27</v>
      </c>
      <c r="AP54" s="14">
        <v>91314.47</v>
      </c>
      <c r="AQ54" s="14">
        <v>14806.199999999997</v>
      </c>
      <c r="AR54" s="14">
        <v>76317.11</v>
      </c>
      <c r="AS54" s="14">
        <v>167631.58000000002</v>
      </c>
      <c r="AT54" s="11">
        <v>68173.8</v>
      </c>
      <c r="AU54" s="11">
        <v>99457.780000000013</v>
      </c>
      <c r="AV54" s="17">
        <v>0.74658266099556836</v>
      </c>
      <c r="AW54" s="17">
        <v>0.40668828630023052</v>
      </c>
      <c r="AX54" s="11">
        <v>31983.24</v>
      </c>
      <c r="AY54" s="123">
        <v>4.8599999999999997E-2</v>
      </c>
    </row>
    <row r="55" spans="1:51">
      <c r="A55" s="72">
        <v>13073098</v>
      </c>
      <c r="B55" s="55">
        <v>5355</v>
      </c>
      <c r="C55" s="55" t="s">
        <v>77</v>
      </c>
      <c r="D55" s="12">
        <v>567</v>
      </c>
      <c r="E55" s="12">
        <v>-99300</v>
      </c>
      <c r="F55" s="14">
        <v>34380.26</v>
      </c>
      <c r="G55" s="12">
        <v>1</v>
      </c>
      <c r="H55" s="14">
        <v>21364.769999999997</v>
      </c>
      <c r="I55" s="14" t="s">
        <v>24</v>
      </c>
      <c r="J55" s="12">
        <v>1</v>
      </c>
      <c r="K55" s="14">
        <v>229935.39</v>
      </c>
      <c r="L55" s="13">
        <v>2016</v>
      </c>
      <c r="M55" s="12">
        <v>1</v>
      </c>
      <c r="N55" s="14">
        <v>2148591.5699999998</v>
      </c>
      <c r="O55" s="12">
        <v>1</v>
      </c>
      <c r="P55" s="14">
        <v>576197.9</v>
      </c>
      <c r="Q55" s="12">
        <v>1</v>
      </c>
      <c r="R55" s="14">
        <v>229935.39</v>
      </c>
      <c r="S55" s="12">
        <v>300</v>
      </c>
      <c r="T55" s="12">
        <v>0</v>
      </c>
      <c r="U55" s="12">
        <v>300</v>
      </c>
      <c r="V55" s="12">
        <v>1</v>
      </c>
      <c r="W55" s="12">
        <v>300</v>
      </c>
      <c r="X55" s="12">
        <v>1</v>
      </c>
      <c r="Y55" s="12">
        <v>0</v>
      </c>
      <c r="Z55" s="14">
        <v>576197.9</v>
      </c>
      <c r="AA55" s="14">
        <v>1016.2220458553792</v>
      </c>
      <c r="AB55" s="12" t="s">
        <v>28</v>
      </c>
      <c r="AC55" s="13" t="s">
        <v>28</v>
      </c>
      <c r="AD55" s="13" t="s">
        <v>28</v>
      </c>
      <c r="AE55" s="14">
        <v>86625.31</v>
      </c>
      <c r="AF55" s="14">
        <v>229935.39</v>
      </c>
      <c r="AG55" s="15">
        <v>34380.26</v>
      </c>
      <c r="AH55" s="15">
        <v>229935.39</v>
      </c>
      <c r="AI55" s="12">
        <v>2300</v>
      </c>
      <c r="AJ55" s="14">
        <v>2829.59</v>
      </c>
      <c r="AK55" s="12" t="s">
        <v>24</v>
      </c>
      <c r="AL55" s="14" t="s">
        <v>24</v>
      </c>
      <c r="AM55" s="12" t="s">
        <v>24</v>
      </c>
      <c r="AN55" s="14" t="s">
        <v>24</v>
      </c>
      <c r="AO55" s="14">
        <v>238889.5</v>
      </c>
      <c r="AP55" s="14">
        <v>281793.21999999997</v>
      </c>
      <c r="AQ55" s="14">
        <v>42903.719999999972</v>
      </c>
      <c r="AR55" s="14">
        <v>133386.51999999999</v>
      </c>
      <c r="AS55" s="14">
        <v>415179.74</v>
      </c>
      <c r="AT55" s="11">
        <v>156457.04999999999</v>
      </c>
      <c r="AU55" s="11">
        <v>258722.69</v>
      </c>
      <c r="AV55" s="17">
        <v>0.55521935552601298</v>
      </c>
      <c r="AW55" s="17">
        <v>0.37684172642913644</v>
      </c>
      <c r="AX55" s="11">
        <v>73401.02</v>
      </c>
      <c r="AY55" s="123">
        <v>1.8700000000000001E-2</v>
      </c>
    </row>
    <row r="56" spans="1:51">
      <c r="A56" s="72">
        <v>13073023</v>
      </c>
      <c r="B56" s="55">
        <v>5356</v>
      </c>
      <c r="C56" s="55" t="s">
        <v>78</v>
      </c>
      <c r="D56" s="12">
        <v>736</v>
      </c>
      <c r="E56" s="12">
        <v>-198900</v>
      </c>
      <c r="F56" s="14">
        <v>-42098.07</v>
      </c>
      <c r="G56" s="12">
        <v>0</v>
      </c>
      <c r="H56" s="14">
        <v>0</v>
      </c>
      <c r="I56" s="14">
        <v>-65994.820000000007</v>
      </c>
      <c r="J56" s="12">
        <v>0</v>
      </c>
      <c r="K56" s="14">
        <v>0</v>
      </c>
      <c r="L56" s="13">
        <v>2012</v>
      </c>
      <c r="M56" s="12">
        <v>0</v>
      </c>
      <c r="N56" s="14">
        <v>0</v>
      </c>
      <c r="O56" s="12">
        <v>1</v>
      </c>
      <c r="P56" s="14">
        <v>-472583.12</v>
      </c>
      <c r="Q56" s="12">
        <v>0</v>
      </c>
      <c r="R56" s="14">
        <v>0</v>
      </c>
      <c r="S56" s="12">
        <v>300</v>
      </c>
      <c r="T56" s="12">
        <v>0</v>
      </c>
      <c r="U56" s="12">
        <v>300</v>
      </c>
      <c r="V56" s="12">
        <v>1</v>
      </c>
      <c r="W56" s="12">
        <v>250</v>
      </c>
      <c r="X56" s="12">
        <v>1</v>
      </c>
      <c r="Y56" s="12">
        <v>0</v>
      </c>
      <c r="Z56" s="14">
        <v>148274.59</v>
      </c>
      <c r="AA56" s="14">
        <v>201.46004076086956</v>
      </c>
      <c r="AB56" s="12" t="s">
        <v>32</v>
      </c>
      <c r="AC56" s="13" t="s">
        <v>28</v>
      </c>
      <c r="AD56" s="13" t="s">
        <v>28</v>
      </c>
      <c r="AE56" s="14">
        <v>-278311.07</v>
      </c>
      <c r="AF56" s="14">
        <v>-472583.12</v>
      </c>
      <c r="AG56" s="15">
        <v>-42098.07</v>
      </c>
      <c r="AH56" s="15">
        <v>-472583.12</v>
      </c>
      <c r="AI56" s="12">
        <v>5000</v>
      </c>
      <c r="AJ56" s="14">
        <v>4587.3</v>
      </c>
      <c r="AK56" s="12">
        <v>0</v>
      </c>
      <c r="AL56" s="14">
        <v>0</v>
      </c>
      <c r="AM56" s="12">
        <v>0</v>
      </c>
      <c r="AN56" s="15">
        <v>0</v>
      </c>
      <c r="AO56" s="14">
        <v>197432.28</v>
      </c>
      <c r="AP56" s="14">
        <v>236909.4</v>
      </c>
      <c r="AQ56" s="14">
        <v>39477.119999999995</v>
      </c>
      <c r="AR56" s="14">
        <v>247926.56</v>
      </c>
      <c r="AS56" s="14">
        <v>484835.95999999996</v>
      </c>
      <c r="AT56" s="14">
        <v>195972.51</v>
      </c>
      <c r="AU56" s="14">
        <v>288863.45</v>
      </c>
      <c r="AV56" s="14">
        <v>82.72044503088523</v>
      </c>
      <c r="AW56" s="14">
        <v>40.420374346820317</v>
      </c>
      <c r="AX56" s="14">
        <v>109956.04</v>
      </c>
      <c r="AY56" s="123">
        <v>9.2999999999999992E-3</v>
      </c>
    </row>
    <row r="57" spans="1:51">
      <c r="A57" s="72">
        <v>13073090</v>
      </c>
      <c r="B57" s="55">
        <v>5356</v>
      </c>
      <c r="C57" s="55" t="s">
        <v>79</v>
      </c>
      <c r="D57" s="12">
        <v>5131</v>
      </c>
      <c r="E57" s="12">
        <v>54500</v>
      </c>
      <c r="F57" s="14">
        <v>260734.53</v>
      </c>
      <c r="G57" s="12">
        <v>1</v>
      </c>
      <c r="H57" s="14">
        <v>613116.53</v>
      </c>
      <c r="I57" s="14">
        <v>0</v>
      </c>
      <c r="J57" s="12">
        <v>1</v>
      </c>
      <c r="K57" s="14">
        <v>170313.91</v>
      </c>
      <c r="L57" s="13" t="s">
        <v>24</v>
      </c>
      <c r="M57" s="12">
        <v>0</v>
      </c>
      <c r="N57" s="14">
        <v>0</v>
      </c>
      <c r="O57" s="12">
        <v>0</v>
      </c>
      <c r="P57" s="14">
        <v>0</v>
      </c>
      <c r="Q57" s="12">
        <v>1</v>
      </c>
      <c r="R57" s="14">
        <v>170313.91</v>
      </c>
      <c r="S57" s="12">
        <v>300</v>
      </c>
      <c r="T57" s="12">
        <v>0</v>
      </c>
      <c r="U57" s="12">
        <v>330</v>
      </c>
      <c r="V57" s="12">
        <v>1</v>
      </c>
      <c r="W57" s="12">
        <v>290</v>
      </c>
      <c r="X57" s="12">
        <v>1</v>
      </c>
      <c r="Y57" s="12">
        <v>0</v>
      </c>
      <c r="Z57" s="14">
        <v>914460.3</v>
      </c>
      <c r="AA57" s="14">
        <v>178.22262716819336</v>
      </c>
      <c r="AB57" s="12" t="s">
        <v>32</v>
      </c>
      <c r="AC57" s="13" t="s">
        <v>32</v>
      </c>
      <c r="AD57" s="13" t="s">
        <v>28</v>
      </c>
      <c r="AE57" s="14">
        <v>-656602.31999999995</v>
      </c>
      <c r="AF57" s="14">
        <v>170313.91</v>
      </c>
      <c r="AG57" s="15">
        <v>260734.53</v>
      </c>
      <c r="AH57" s="15">
        <v>170313.91</v>
      </c>
      <c r="AI57" s="12">
        <v>40000</v>
      </c>
      <c r="AJ57" s="14">
        <v>41182.379999999997</v>
      </c>
      <c r="AK57" s="12">
        <v>0</v>
      </c>
      <c r="AL57" s="14">
        <v>0</v>
      </c>
      <c r="AM57" s="12">
        <v>0</v>
      </c>
      <c r="AN57" s="15">
        <v>0</v>
      </c>
      <c r="AO57" s="14">
        <v>2003816.6</v>
      </c>
      <c r="AP57" s="14">
        <v>2475818.4</v>
      </c>
      <c r="AQ57" s="14">
        <v>472001.79999999981</v>
      </c>
      <c r="AR57" s="14">
        <v>1375868.7</v>
      </c>
      <c r="AS57" s="14">
        <v>3851687.0999999996</v>
      </c>
      <c r="AT57" s="14">
        <v>1535361.44</v>
      </c>
      <c r="AU57" s="14">
        <v>2316325.66</v>
      </c>
      <c r="AV57" s="14">
        <v>62.01429959483297</v>
      </c>
      <c r="AW57" s="14">
        <v>39.862050061127761</v>
      </c>
      <c r="AX57" s="14">
        <v>861457.75</v>
      </c>
      <c r="AY57" s="123">
        <v>1.4E-2</v>
      </c>
    </row>
    <row r="58" spans="1:51">
      <c r="A58" s="72">
        <v>13073102</v>
      </c>
      <c r="B58" s="55">
        <v>5356</v>
      </c>
      <c r="C58" s="55" t="s">
        <v>80</v>
      </c>
      <c r="D58" s="12">
        <v>1147</v>
      </c>
      <c r="E58" s="12">
        <v>-201700</v>
      </c>
      <c r="F58" s="14">
        <v>-243946.12</v>
      </c>
      <c r="G58" s="12">
        <v>0</v>
      </c>
      <c r="H58" s="14">
        <v>0</v>
      </c>
      <c r="I58" s="14">
        <v>-253743.09</v>
      </c>
      <c r="J58" s="12">
        <v>1</v>
      </c>
      <c r="K58" s="14">
        <v>210434.3</v>
      </c>
      <c r="L58" s="13">
        <v>2014</v>
      </c>
      <c r="M58" s="12">
        <v>0</v>
      </c>
      <c r="N58" s="14">
        <v>0</v>
      </c>
      <c r="O58" s="12">
        <v>0</v>
      </c>
      <c r="P58" s="14">
        <v>0</v>
      </c>
      <c r="Q58" s="12">
        <v>1</v>
      </c>
      <c r="R58" s="14">
        <v>210434.3</v>
      </c>
      <c r="S58" s="12">
        <v>250</v>
      </c>
      <c r="T58" s="12">
        <v>1</v>
      </c>
      <c r="U58" s="12">
        <v>300</v>
      </c>
      <c r="V58" s="12">
        <v>1</v>
      </c>
      <c r="W58" s="12">
        <v>250</v>
      </c>
      <c r="X58" s="12">
        <v>1</v>
      </c>
      <c r="Y58" s="12">
        <v>1</v>
      </c>
      <c r="Z58" s="14">
        <v>75990.8</v>
      </c>
      <c r="AA58" s="14">
        <v>66.251787271142106</v>
      </c>
      <c r="AB58" s="12" t="s">
        <v>28</v>
      </c>
      <c r="AC58" s="13" t="s">
        <v>28</v>
      </c>
      <c r="AD58" s="13" t="s">
        <v>28</v>
      </c>
      <c r="AE58" s="14">
        <v>-411551.5</v>
      </c>
      <c r="AF58" s="14">
        <v>210434.3</v>
      </c>
      <c r="AG58" s="15">
        <v>-243946.12</v>
      </c>
      <c r="AH58" s="15">
        <v>210434.3</v>
      </c>
      <c r="AI58" s="12">
        <v>6500</v>
      </c>
      <c r="AJ58" s="14">
        <v>4176.95</v>
      </c>
      <c r="AK58" s="12">
        <v>0</v>
      </c>
      <c r="AL58" s="14">
        <v>0</v>
      </c>
      <c r="AM58" s="12">
        <v>0</v>
      </c>
      <c r="AN58" s="15">
        <v>0</v>
      </c>
      <c r="AO58" s="14">
        <v>554060.56999999995</v>
      </c>
      <c r="AP58" s="14">
        <v>433758.41</v>
      </c>
      <c r="AQ58" s="14">
        <v>-120302.15999999997</v>
      </c>
      <c r="AR58" s="14">
        <v>243315.36</v>
      </c>
      <c r="AS58" s="14">
        <v>677073.77</v>
      </c>
      <c r="AT58" s="14">
        <v>383514.51</v>
      </c>
      <c r="AU58" s="14">
        <v>293559.26</v>
      </c>
      <c r="AV58" s="14">
        <v>88.416616521625485</v>
      </c>
      <c r="AW58" s="14">
        <v>56.642943057740958</v>
      </c>
      <c r="AX58" s="14">
        <v>215181.93</v>
      </c>
      <c r="AY58" s="123">
        <v>1.06E-2</v>
      </c>
    </row>
    <row r="59" spans="1:51">
      <c r="A59" s="72">
        <v>13073006</v>
      </c>
      <c r="B59" s="55">
        <v>5357</v>
      </c>
      <c r="C59" s="55" t="s">
        <v>81</v>
      </c>
      <c r="D59" s="63">
        <v>853</v>
      </c>
      <c r="E59" s="63">
        <v>-79750.61</v>
      </c>
      <c r="F59" s="60">
        <v>113356.17</v>
      </c>
      <c r="G59" s="63">
        <v>1</v>
      </c>
      <c r="H59" s="60">
        <v>42529.47</v>
      </c>
      <c r="I59" s="60" t="s">
        <v>166</v>
      </c>
      <c r="J59" s="63">
        <v>1</v>
      </c>
      <c r="K59" s="60">
        <v>935007</v>
      </c>
      <c r="L59" s="95" t="s">
        <v>24</v>
      </c>
      <c r="M59" s="63">
        <v>0</v>
      </c>
      <c r="N59" s="60">
        <v>0</v>
      </c>
      <c r="O59" s="63">
        <v>0</v>
      </c>
      <c r="P59" s="60">
        <v>0</v>
      </c>
      <c r="Q59" s="63">
        <v>1</v>
      </c>
      <c r="R59" s="60">
        <v>629908.15</v>
      </c>
      <c r="S59" s="63">
        <v>300</v>
      </c>
      <c r="T59" s="63">
        <v>0</v>
      </c>
      <c r="U59" s="63">
        <v>335</v>
      </c>
      <c r="V59" s="63">
        <v>1</v>
      </c>
      <c r="W59" s="63">
        <v>400</v>
      </c>
      <c r="X59" s="63">
        <v>0</v>
      </c>
      <c r="Y59" s="63">
        <v>0</v>
      </c>
      <c r="Z59" s="60">
        <v>936562.47</v>
      </c>
      <c r="AA59" s="60">
        <v>1097.96</v>
      </c>
      <c r="AB59" s="63" t="s">
        <v>204</v>
      </c>
      <c r="AC59" s="60" t="s">
        <v>204</v>
      </c>
      <c r="AD59" s="60" t="s">
        <v>82</v>
      </c>
      <c r="AE59" s="14">
        <v>143544.25</v>
      </c>
      <c r="AF59" s="14">
        <v>80957.14</v>
      </c>
      <c r="AG59" s="75">
        <v>113356.17</v>
      </c>
      <c r="AH59" s="75">
        <v>627926.9</v>
      </c>
      <c r="AI59" s="63">
        <v>1900</v>
      </c>
      <c r="AJ59" s="60">
        <v>1747.5</v>
      </c>
      <c r="AK59" s="63">
        <v>0</v>
      </c>
      <c r="AL59" s="60">
        <v>0</v>
      </c>
      <c r="AM59" s="63">
        <v>21500</v>
      </c>
      <c r="AN59" s="75">
        <v>22252.79</v>
      </c>
      <c r="AO59" s="60">
        <v>439871.48</v>
      </c>
      <c r="AP59" s="60">
        <v>542052</v>
      </c>
      <c r="AQ59" s="60">
        <v>102180.52000000002</v>
      </c>
      <c r="AR59" s="60">
        <v>156751.03</v>
      </c>
      <c r="AS59" s="60">
        <v>698803.03</v>
      </c>
      <c r="AT59" s="60">
        <v>248355.07</v>
      </c>
      <c r="AU59" s="60">
        <v>465384.82059999998</v>
      </c>
      <c r="AV59" s="79">
        <v>0.45817570897257087</v>
      </c>
      <c r="AW59" s="79">
        <v>0.34796298533858022</v>
      </c>
      <c r="AX59" s="60">
        <v>138646.98183026578</v>
      </c>
      <c r="AY59" s="123">
        <v>1.84E-2</v>
      </c>
    </row>
    <row r="60" spans="1:51">
      <c r="A60" s="72">
        <v>13073026</v>
      </c>
      <c r="B60" s="55">
        <v>5357</v>
      </c>
      <c r="C60" s="55" t="s">
        <v>83</v>
      </c>
      <c r="D60" s="63">
        <v>404</v>
      </c>
      <c r="E60" s="63">
        <v>-69800</v>
      </c>
      <c r="F60" s="60">
        <v>67906.47</v>
      </c>
      <c r="G60" s="63">
        <v>1</v>
      </c>
      <c r="H60" s="60">
        <v>49769.18</v>
      </c>
      <c r="I60" s="60" t="s">
        <v>166</v>
      </c>
      <c r="J60" s="63">
        <v>1</v>
      </c>
      <c r="K60" s="60">
        <v>21833</v>
      </c>
      <c r="L60" s="95" t="s">
        <v>24</v>
      </c>
      <c r="M60" s="63">
        <v>0</v>
      </c>
      <c r="N60" s="60">
        <v>0</v>
      </c>
      <c r="O60" s="63">
        <v>0</v>
      </c>
      <c r="P60" s="60">
        <v>0</v>
      </c>
      <c r="Q60" s="63">
        <v>0</v>
      </c>
      <c r="R60" s="60" t="s">
        <v>24</v>
      </c>
      <c r="S60" s="63">
        <v>350</v>
      </c>
      <c r="T60" s="63">
        <v>0</v>
      </c>
      <c r="U60" s="63">
        <v>400</v>
      </c>
      <c r="V60" s="63">
        <v>0</v>
      </c>
      <c r="W60" s="63">
        <v>305</v>
      </c>
      <c r="X60" s="63">
        <v>0</v>
      </c>
      <c r="Y60" s="63">
        <v>0</v>
      </c>
      <c r="Z60" s="60">
        <v>12183.85</v>
      </c>
      <c r="AA60" s="60">
        <v>30.16</v>
      </c>
      <c r="AB60" s="63" t="s">
        <v>204</v>
      </c>
      <c r="AC60" s="60" t="s">
        <v>204</v>
      </c>
      <c r="AD60" s="60" t="s">
        <v>82</v>
      </c>
      <c r="AE60" s="14">
        <v>34983.129999999997</v>
      </c>
      <c r="AF60" s="14">
        <v>49769.18</v>
      </c>
      <c r="AG60" s="75">
        <v>67906.47</v>
      </c>
      <c r="AH60" s="75">
        <v>17511.740000000002</v>
      </c>
      <c r="AI60" s="63">
        <v>900</v>
      </c>
      <c r="AJ60" s="60">
        <v>864.59</v>
      </c>
      <c r="AK60" s="63">
        <v>0</v>
      </c>
      <c r="AL60" s="60">
        <v>0</v>
      </c>
      <c r="AM60" s="63">
        <v>8900</v>
      </c>
      <c r="AN60" s="75">
        <v>8709.8700000000008</v>
      </c>
      <c r="AO60" s="60">
        <v>143755.82</v>
      </c>
      <c r="AP60" s="60">
        <v>230999</v>
      </c>
      <c r="AQ60" s="60">
        <v>87243.18</v>
      </c>
      <c r="AR60" s="60">
        <v>110920.45</v>
      </c>
      <c r="AS60" s="60">
        <v>341919.45</v>
      </c>
      <c r="AT60" s="60">
        <v>107212.92</v>
      </c>
      <c r="AU60" s="60">
        <v>245276.29959999997</v>
      </c>
      <c r="AV60" s="79">
        <v>0.46412664297248041</v>
      </c>
      <c r="AW60" s="79">
        <v>0.30415917383428803</v>
      </c>
      <c r="AX60" s="60">
        <v>59852.735992061265</v>
      </c>
      <c r="AY60" s="123">
        <v>9.4000000000000004E-3</v>
      </c>
    </row>
    <row r="61" spans="1:51">
      <c r="A61" s="72">
        <v>13073031</v>
      </c>
      <c r="B61" s="55">
        <v>5357</v>
      </c>
      <c r="C61" s="55" t="s">
        <v>84</v>
      </c>
      <c r="D61" s="63">
        <v>1224</v>
      </c>
      <c r="E61" s="63">
        <v>-114900</v>
      </c>
      <c r="F61" s="60">
        <v>141106.43</v>
      </c>
      <c r="G61" s="63">
        <v>1</v>
      </c>
      <c r="H61" s="60">
        <v>75251.02</v>
      </c>
      <c r="I61" s="60"/>
      <c r="J61" s="63">
        <v>1</v>
      </c>
      <c r="K61" s="60">
        <v>689225</v>
      </c>
      <c r="L61" s="95" t="s">
        <v>24</v>
      </c>
      <c r="M61" s="63">
        <v>0</v>
      </c>
      <c r="N61" s="60">
        <v>0</v>
      </c>
      <c r="O61" s="63">
        <v>0</v>
      </c>
      <c r="P61" s="60">
        <v>0</v>
      </c>
      <c r="Q61" s="63">
        <v>1</v>
      </c>
      <c r="R61" s="60">
        <v>7635.06</v>
      </c>
      <c r="S61" s="63">
        <v>300</v>
      </c>
      <c r="T61" s="63">
        <v>0</v>
      </c>
      <c r="U61" s="63">
        <v>335</v>
      </c>
      <c r="V61" s="63">
        <v>1</v>
      </c>
      <c r="W61" s="63">
        <v>400</v>
      </c>
      <c r="X61" s="63">
        <v>0</v>
      </c>
      <c r="Y61" s="63">
        <v>0</v>
      </c>
      <c r="Z61" s="60">
        <v>863973.48</v>
      </c>
      <c r="AA61" s="60">
        <v>705.86068627450982</v>
      </c>
      <c r="AB61" s="63" t="s">
        <v>204</v>
      </c>
      <c r="AC61" s="60" t="s">
        <v>204</v>
      </c>
      <c r="AD61" s="60" t="s">
        <v>82</v>
      </c>
      <c r="AE61" s="14">
        <v>93242.93</v>
      </c>
      <c r="AF61" s="14">
        <v>-3089.42</v>
      </c>
      <c r="AG61" s="75">
        <v>141106.43</v>
      </c>
      <c r="AH61" s="75">
        <v>-19693.96</v>
      </c>
      <c r="AI61" s="63">
        <v>2300</v>
      </c>
      <c r="AJ61" s="60">
        <v>2149.83</v>
      </c>
      <c r="AK61" s="63">
        <v>0</v>
      </c>
      <c r="AL61" s="60">
        <v>0</v>
      </c>
      <c r="AM61" s="63">
        <v>8100</v>
      </c>
      <c r="AN61" s="75">
        <v>8425.67</v>
      </c>
      <c r="AO61" s="60">
        <v>764229.95</v>
      </c>
      <c r="AP61" s="60">
        <v>1052920</v>
      </c>
      <c r="AQ61" s="60">
        <v>288690.05000000005</v>
      </c>
      <c r="AR61" s="60">
        <v>150575.25</v>
      </c>
      <c r="AS61" s="60">
        <v>1203495.25</v>
      </c>
      <c r="AT61" s="60">
        <v>395935.96</v>
      </c>
      <c r="AU61" s="60">
        <v>821907.68050000013</v>
      </c>
      <c r="AV61" s="79">
        <v>0.37603608963643959</v>
      </c>
      <c r="AW61" s="79">
        <v>0.32511228822814353</v>
      </c>
      <c r="AX61" s="60">
        <v>221035.64296007282</v>
      </c>
      <c r="AY61" s="123">
        <v>1.09E-2</v>
      </c>
    </row>
    <row r="62" spans="1:51">
      <c r="A62" s="72">
        <v>13073048</v>
      </c>
      <c r="B62" s="55">
        <v>5357</v>
      </c>
      <c r="C62" s="55" t="s">
        <v>85</v>
      </c>
      <c r="D62" s="63">
        <v>385</v>
      </c>
      <c r="E62" s="63">
        <v>-77054.679999999993</v>
      </c>
      <c r="F62" s="60">
        <v>-20125.689999999999</v>
      </c>
      <c r="G62" s="63">
        <v>0</v>
      </c>
      <c r="H62" s="60" t="s">
        <v>166</v>
      </c>
      <c r="I62" s="60">
        <v>-25992.83</v>
      </c>
      <c r="J62" s="63">
        <v>1</v>
      </c>
      <c r="K62" s="60">
        <v>123759</v>
      </c>
      <c r="L62" s="95" t="s">
        <v>24</v>
      </c>
      <c r="M62" s="63">
        <v>0</v>
      </c>
      <c r="N62" s="60">
        <v>0</v>
      </c>
      <c r="O62" s="63">
        <v>0</v>
      </c>
      <c r="P62" s="60">
        <v>0</v>
      </c>
      <c r="Q62" s="63">
        <v>1</v>
      </c>
      <c r="R62" s="60">
        <v>148506.94</v>
      </c>
      <c r="S62" s="63">
        <v>300</v>
      </c>
      <c r="T62" s="63">
        <v>0</v>
      </c>
      <c r="U62" s="63">
        <v>335</v>
      </c>
      <c r="V62" s="63">
        <v>1</v>
      </c>
      <c r="W62" s="63">
        <v>305</v>
      </c>
      <c r="X62" s="63">
        <v>0</v>
      </c>
      <c r="Y62" s="63">
        <v>0</v>
      </c>
      <c r="Z62" s="60">
        <v>114187.13</v>
      </c>
      <c r="AA62" s="60">
        <v>296.58994805194806</v>
      </c>
      <c r="AB62" s="63" t="s">
        <v>204</v>
      </c>
      <c r="AC62" s="60" t="s">
        <v>204</v>
      </c>
      <c r="AD62" s="60" t="s">
        <v>82</v>
      </c>
      <c r="AE62" s="14">
        <v>-77826.539999999994</v>
      </c>
      <c r="AF62" s="14">
        <v>-147360.54</v>
      </c>
      <c r="AG62" s="75">
        <v>-20125.689999999999</v>
      </c>
      <c r="AH62" s="75">
        <v>204348.2</v>
      </c>
      <c r="AI62" s="63">
        <v>900</v>
      </c>
      <c r="AJ62" s="60">
        <v>917.92</v>
      </c>
      <c r="AK62" s="63">
        <v>0</v>
      </c>
      <c r="AL62" s="60">
        <v>0</v>
      </c>
      <c r="AM62" s="63">
        <v>16100</v>
      </c>
      <c r="AN62" s="75">
        <v>14241.02</v>
      </c>
      <c r="AO62" s="60">
        <v>103223.25</v>
      </c>
      <c r="AP62" s="60">
        <v>136528</v>
      </c>
      <c r="AQ62" s="60">
        <v>33304.75</v>
      </c>
      <c r="AR62" s="60">
        <v>122378.63</v>
      </c>
      <c r="AS62" s="60">
        <v>258906.63</v>
      </c>
      <c r="AT62" s="60">
        <v>99993.35</v>
      </c>
      <c r="AU62" s="60">
        <v>170575.2064</v>
      </c>
      <c r="AV62" s="79">
        <v>0.73239858197585839</v>
      </c>
      <c r="AW62" s="79">
        <v>0.36956650177411887</v>
      </c>
      <c r="AX62" s="60">
        <v>55822.15924470326</v>
      </c>
      <c r="AY62" s="123">
        <v>1.23E-2</v>
      </c>
    </row>
    <row r="63" spans="1:51">
      <c r="A63" s="72">
        <v>13073056</v>
      </c>
      <c r="B63" s="55">
        <v>5357</v>
      </c>
      <c r="C63" s="55" t="s">
        <v>86</v>
      </c>
      <c r="D63" s="63">
        <v>594</v>
      </c>
      <c r="E63" s="63">
        <v>-22610.55</v>
      </c>
      <c r="F63" s="60">
        <v>76434.34</v>
      </c>
      <c r="G63" s="12">
        <v>1</v>
      </c>
      <c r="H63" s="60" t="s">
        <v>166</v>
      </c>
      <c r="I63" s="60">
        <v>-147933.73000000001</v>
      </c>
      <c r="J63" s="63">
        <v>1</v>
      </c>
      <c r="K63" s="60">
        <v>243035</v>
      </c>
      <c r="L63" s="95" t="s">
        <v>24</v>
      </c>
      <c r="M63" s="63">
        <v>0</v>
      </c>
      <c r="N63" s="60">
        <v>0</v>
      </c>
      <c r="O63" s="63">
        <v>1</v>
      </c>
      <c r="P63" s="60">
        <v>200000</v>
      </c>
      <c r="Q63" s="63">
        <v>0</v>
      </c>
      <c r="R63" s="60" t="s">
        <v>24</v>
      </c>
      <c r="S63" s="63">
        <v>350</v>
      </c>
      <c r="T63" s="63">
        <v>0</v>
      </c>
      <c r="U63" s="63">
        <v>400</v>
      </c>
      <c r="V63" s="63">
        <v>0</v>
      </c>
      <c r="W63" s="63">
        <v>305</v>
      </c>
      <c r="X63" s="63">
        <v>0</v>
      </c>
      <c r="Y63" s="63">
        <v>0</v>
      </c>
      <c r="Z63" s="60">
        <v>24957.03</v>
      </c>
      <c r="AA63" s="60">
        <v>42.015202020202018</v>
      </c>
      <c r="AB63" s="63" t="s">
        <v>204</v>
      </c>
      <c r="AC63" s="60" t="s">
        <v>204</v>
      </c>
      <c r="AD63" s="60" t="s">
        <v>82</v>
      </c>
      <c r="AE63" s="14">
        <v>-48615.53</v>
      </c>
      <c r="AF63" s="14">
        <v>-147933.73000000001</v>
      </c>
      <c r="AG63" s="75">
        <v>76434.34</v>
      </c>
      <c r="AH63" s="75">
        <v>-176108.86</v>
      </c>
      <c r="AI63" s="63">
        <v>1000</v>
      </c>
      <c r="AJ63" s="60">
        <v>933.08</v>
      </c>
      <c r="AK63" s="63">
        <v>0</v>
      </c>
      <c r="AL63" s="60">
        <v>0</v>
      </c>
      <c r="AM63" s="63">
        <v>3100</v>
      </c>
      <c r="AN63" s="75">
        <v>2058.4299999999998</v>
      </c>
      <c r="AO63" s="60">
        <v>262444.67</v>
      </c>
      <c r="AP63" s="60">
        <v>333436</v>
      </c>
      <c r="AQ63" s="60">
        <v>70991.330000000016</v>
      </c>
      <c r="AR63" s="60">
        <v>122765.17</v>
      </c>
      <c r="AS63" s="60">
        <v>456201.17</v>
      </c>
      <c r="AT63" s="60">
        <v>174017.4</v>
      </c>
      <c r="AU63" s="60">
        <v>293882.29550000001</v>
      </c>
      <c r="AV63" s="79">
        <v>0.52189084112093476</v>
      </c>
      <c r="AW63" s="79">
        <v>0.3719114857338271</v>
      </c>
      <c r="AX63" s="60">
        <v>97147.039654773092</v>
      </c>
      <c r="AY63" s="123">
        <v>2.3999999999999998E-3</v>
      </c>
    </row>
    <row r="64" spans="1:51">
      <c r="A64" s="72">
        <v>13073084</v>
      </c>
      <c r="B64" s="55">
        <v>5357</v>
      </c>
      <c r="C64" s="55" t="s">
        <v>87</v>
      </c>
      <c r="D64" s="63">
        <v>2442</v>
      </c>
      <c r="E64" s="63">
        <v>-465100</v>
      </c>
      <c r="F64" s="60">
        <v>38209.39</v>
      </c>
      <c r="G64" s="63">
        <v>0</v>
      </c>
      <c r="H64" s="60" t="s">
        <v>166</v>
      </c>
      <c r="I64" s="60">
        <v>525400</v>
      </c>
      <c r="J64" s="63">
        <v>0</v>
      </c>
      <c r="K64" s="60" t="s">
        <v>24</v>
      </c>
      <c r="L64" s="95">
        <v>2009</v>
      </c>
      <c r="M64" s="63">
        <v>0</v>
      </c>
      <c r="N64" s="60">
        <v>0</v>
      </c>
      <c r="O64" s="63">
        <v>1</v>
      </c>
      <c r="P64" s="60">
        <v>1300000</v>
      </c>
      <c r="Q64" s="63">
        <v>0</v>
      </c>
      <c r="R64" s="60" t="s">
        <v>24</v>
      </c>
      <c r="S64" s="63">
        <v>300</v>
      </c>
      <c r="T64" s="63">
        <v>0</v>
      </c>
      <c r="U64" s="63">
        <v>335</v>
      </c>
      <c r="V64" s="63">
        <v>1</v>
      </c>
      <c r="W64" s="63">
        <v>400</v>
      </c>
      <c r="X64" s="63">
        <v>0</v>
      </c>
      <c r="Y64" s="63">
        <v>0</v>
      </c>
      <c r="Z64" s="60">
        <v>720461.93</v>
      </c>
      <c r="AA64" s="60">
        <v>295.02945536445537</v>
      </c>
      <c r="AB64" s="63" t="s">
        <v>204</v>
      </c>
      <c r="AC64" s="60" t="s">
        <v>204</v>
      </c>
      <c r="AD64" s="60" t="s">
        <v>82</v>
      </c>
      <c r="AE64" s="14" t="s">
        <v>24</v>
      </c>
      <c r="AF64" s="14" t="s">
        <v>24</v>
      </c>
      <c r="AG64" s="75">
        <v>38209.39</v>
      </c>
      <c r="AH64" s="75">
        <v>-285824.21000000002</v>
      </c>
      <c r="AI64" s="63">
        <v>4100</v>
      </c>
      <c r="AJ64" s="60">
        <v>4141.2</v>
      </c>
      <c r="AK64" s="63">
        <v>800</v>
      </c>
      <c r="AL64" s="60">
        <v>560</v>
      </c>
      <c r="AM64" s="63">
        <v>19600</v>
      </c>
      <c r="AN64" s="75">
        <v>23595.38</v>
      </c>
      <c r="AO64" s="60">
        <v>1350804.97</v>
      </c>
      <c r="AP64" s="60">
        <v>1595401</v>
      </c>
      <c r="AQ64" s="60">
        <v>244596.03000000003</v>
      </c>
      <c r="AR64" s="60">
        <v>413085.72</v>
      </c>
      <c r="AS64" s="60">
        <v>2008486.72</v>
      </c>
      <c r="AT64" s="60">
        <v>777063.83</v>
      </c>
      <c r="AU64" s="60">
        <v>1231423.1004999999</v>
      </c>
      <c r="AV64" s="79">
        <v>0.48706476898284506</v>
      </c>
      <c r="AW64" s="79">
        <v>0.38689009579311534</v>
      </c>
      <c r="AX64" s="60">
        <v>433804.43222723034</v>
      </c>
      <c r="AY64" s="123">
        <v>2.3E-2</v>
      </c>
    </row>
    <row r="65" spans="1:51">
      <c r="A65" s="72">
        <v>13073091</v>
      </c>
      <c r="B65" s="55">
        <v>5357</v>
      </c>
      <c r="C65" s="55" t="s">
        <v>88</v>
      </c>
      <c r="D65" s="63">
        <v>373</v>
      </c>
      <c r="E65" s="63">
        <v>20500</v>
      </c>
      <c r="F65" s="60">
        <v>119408.72</v>
      </c>
      <c r="G65" s="63">
        <v>1</v>
      </c>
      <c r="H65" s="60">
        <v>112546.93</v>
      </c>
      <c r="I65" s="60" t="s">
        <v>166</v>
      </c>
      <c r="J65" s="63">
        <v>1</v>
      </c>
      <c r="K65" s="60">
        <v>393141</v>
      </c>
      <c r="L65" s="95" t="s">
        <v>24</v>
      </c>
      <c r="M65" s="63">
        <v>0</v>
      </c>
      <c r="N65" s="60">
        <v>0</v>
      </c>
      <c r="O65" s="63">
        <v>0</v>
      </c>
      <c r="P65" s="60">
        <v>0</v>
      </c>
      <c r="Q65" s="63">
        <v>1</v>
      </c>
      <c r="R65" s="60">
        <v>118360.69</v>
      </c>
      <c r="S65" s="63">
        <v>335</v>
      </c>
      <c r="T65" s="63">
        <v>0</v>
      </c>
      <c r="U65" s="63">
        <v>335</v>
      </c>
      <c r="V65" s="63">
        <v>1</v>
      </c>
      <c r="W65" s="63">
        <v>305</v>
      </c>
      <c r="X65" s="63">
        <v>0</v>
      </c>
      <c r="Y65" s="63">
        <v>0</v>
      </c>
      <c r="Z65" s="60">
        <v>0</v>
      </c>
      <c r="AA65" s="60">
        <v>0</v>
      </c>
      <c r="AB65" s="63" t="s">
        <v>204</v>
      </c>
      <c r="AC65" s="60" t="s">
        <v>204</v>
      </c>
      <c r="AD65" s="60" t="s">
        <v>82</v>
      </c>
      <c r="AE65" s="14">
        <v>220910.53</v>
      </c>
      <c r="AF65" s="14">
        <v>112546.93</v>
      </c>
      <c r="AG65" s="108">
        <v>119408.72</v>
      </c>
      <c r="AH65" s="75">
        <v>118358.9</v>
      </c>
      <c r="AI65" s="63">
        <v>900</v>
      </c>
      <c r="AJ65" s="60">
        <v>920.59</v>
      </c>
      <c r="AK65" s="63">
        <v>0</v>
      </c>
      <c r="AL65" s="60">
        <v>0</v>
      </c>
      <c r="AM65" s="63">
        <v>5700</v>
      </c>
      <c r="AN65" s="75">
        <v>7955.49</v>
      </c>
      <c r="AO65" s="60">
        <v>111152.92</v>
      </c>
      <c r="AP65" s="60">
        <v>170883</v>
      </c>
      <c r="AQ65" s="60">
        <v>59730.080000000002</v>
      </c>
      <c r="AR65" s="60">
        <v>114690.12</v>
      </c>
      <c r="AS65" s="60">
        <v>285573.12</v>
      </c>
      <c r="AT65" s="60">
        <v>86817.49</v>
      </c>
      <c r="AU65" s="60">
        <v>208778.51529999997</v>
      </c>
      <c r="AV65" s="79">
        <v>0.50805208651533507</v>
      </c>
      <c r="AW65" s="79">
        <v>0.29370313053648428</v>
      </c>
      <c r="AX65" s="60">
        <v>48466.817949635224</v>
      </c>
      <c r="AY65" s="123">
        <v>1.37E-2</v>
      </c>
    </row>
    <row r="66" spans="1:51" ht="15.75" thickBot="1">
      <c r="A66" s="72">
        <v>13073106</v>
      </c>
      <c r="B66" s="55">
        <v>5357</v>
      </c>
      <c r="C66" s="55" t="s">
        <v>89</v>
      </c>
      <c r="D66" s="63">
        <v>655</v>
      </c>
      <c r="E66" s="63">
        <v>-71200</v>
      </c>
      <c r="F66" s="60">
        <v>68342.33</v>
      </c>
      <c r="G66" s="63">
        <v>0</v>
      </c>
      <c r="H66" s="60" t="s">
        <v>166</v>
      </c>
      <c r="I66" s="60">
        <v>-31145.83</v>
      </c>
      <c r="J66" s="63">
        <v>1</v>
      </c>
      <c r="K66" s="60">
        <v>207380</v>
      </c>
      <c r="L66" s="95" t="s">
        <v>24</v>
      </c>
      <c r="M66" s="63">
        <v>0</v>
      </c>
      <c r="N66" s="60">
        <v>0</v>
      </c>
      <c r="O66" s="63">
        <v>0</v>
      </c>
      <c r="P66" s="60">
        <v>0</v>
      </c>
      <c r="Q66" s="63">
        <v>1</v>
      </c>
      <c r="R66" s="60">
        <v>119176.39</v>
      </c>
      <c r="S66" s="63">
        <v>300</v>
      </c>
      <c r="T66" s="63">
        <v>0</v>
      </c>
      <c r="U66" s="63">
        <v>350</v>
      </c>
      <c r="V66" s="63">
        <v>0</v>
      </c>
      <c r="W66" s="63">
        <v>350</v>
      </c>
      <c r="X66" s="63">
        <v>0</v>
      </c>
      <c r="Y66" s="63">
        <v>0</v>
      </c>
      <c r="Z66" s="60">
        <v>787398.05</v>
      </c>
      <c r="AA66" s="60">
        <v>1202.1300000000001</v>
      </c>
      <c r="AB66" s="63" t="s">
        <v>204</v>
      </c>
      <c r="AC66" s="60" t="s">
        <v>204</v>
      </c>
      <c r="AD66" s="60" t="s">
        <v>82</v>
      </c>
      <c r="AE66" s="14">
        <v>-18958.3</v>
      </c>
      <c r="AF66" s="14">
        <v>102278.43</v>
      </c>
      <c r="AG66" s="75">
        <v>68342.33</v>
      </c>
      <c r="AH66" s="75">
        <v>290217.17</v>
      </c>
      <c r="AI66" s="63">
        <v>2500</v>
      </c>
      <c r="AJ66" s="60">
        <v>2622.9</v>
      </c>
      <c r="AK66" s="63">
        <v>0</v>
      </c>
      <c r="AL66" s="60">
        <v>0</v>
      </c>
      <c r="AM66" s="63">
        <v>4500</v>
      </c>
      <c r="AN66" s="75">
        <v>4864.46</v>
      </c>
      <c r="AO66" s="60">
        <v>194695.39</v>
      </c>
      <c r="AP66" s="60">
        <v>275000</v>
      </c>
      <c r="AQ66" s="60">
        <v>80304.609999999986</v>
      </c>
      <c r="AR66" s="60">
        <v>197606.35</v>
      </c>
      <c r="AS66" s="60">
        <v>472606.35</v>
      </c>
      <c r="AT66" s="60">
        <v>177022.02</v>
      </c>
      <c r="AU66" s="60">
        <v>312692.60550000006</v>
      </c>
      <c r="AV66" s="79">
        <v>0.64371430727272716</v>
      </c>
      <c r="AW66" s="79">
        <v>0.36147918997788986</v>
      </c>
      <c r="AX66" s="60">
        <v>98824.190141258237</v>
      </c>
      <c r="AY66" s="123">
        <v>2.53E-2</v>
      </c>
    </row>
    <row r="67" spans="1:51">
      <c r="A67" s="72">
        <v>13073036</v>
      </c>
      <c r="B67" s="55">
        <v>5358</v>
      </c>
      <c r="C67" s="55" t="s">
        <v>90</v>
      </c>
      <c r="D67" s="12">
        <v>343</v>
      </c>
      <c r="E67" s="12">
        <v>-52600</v>
      </c>
      <c r="F67" s="14">
        <v>12278.28</v>
      </c>
      <c r="G67" s="12">
        <v>1</v>
      </c>
      <c r="H67" s="14" t="s">
        <v>24</v>
      </c>
      <c r="I67" s="14">
        <v>-176770.73</v>
      </c>
      <c r="J67" s="12">
        <v>1</v>
      </c>
      <c r="K67" s="14">
        <v>115999.91</v>
      </c>
      <c r="L67" s="13" t="s">
        <v>205</v>
      </c>
      <c r="M67" s="979" t="s">
        <v>206</v>
      </c>
      <c r="N67" s="980"/>
      <c r="O67" s="12">
        <v>0</v>
      </c>
      <c r="P67" s="60">
        <v>0</v>
      </c>
      <c r="Q67" s="12">
        <v>1</v>
      </c>
      <c r="R67" s="14">
        <v>115999.91</v>
      </c>
      <c r="S67" s="96">
        <v>300</v>
      </c>
      <c r="T67" s="54">
        <v>0</v>
      </c>
      <c r="U67" s="96">
        <v>300</v>
      </c>
      <c r="V67" s="12">
        <v>1</v>
      </c>
      <c r="W67" s="96">
        <v>250</v>
      </c>
      <c r="X67" s="12">
        <v>1</v>
      </c>
      <c r="Y67" s="12">
        <v>0</v>
      </c>
      <c r="Z67" s="14">
        <v>65409.62</v>
      </c>
      <c r="AA67" s="14">
        <v>190.69860058309038</v>
      </c>
      <c r="AB67" s="12" t="s">
        <v>28</v>
      </c>
      <c r="AC67" s="13" t="s">
        <v>28</v>
      </c>
      <c r="AD67" s="13" t="s">
        <v>28</v>
      </c>
      <c r="AE67" s="14" t="s">
        <v>172</v>
      </c>
      <c r="AF67" s="14">
        <v>-176770.73</v>
      </c>
      <c r="AG67" s="15">
        <v>12278.28</v>
      </c>
      <c r="AH67" s="15">
        <v>115999.91</v>
      </c>
      <c r="AI67" s="12">
        <v>1600</v>
      </c>
      <c r="AJ67" s="14">
        <v>1926.67</v>
      </c>
      <c r="AK67" s="12">
        <v>0</v>
      </c>
      <c r="AL67" s="14">
        <v>0</v>
      </c>
      <c r="AM67" s="12">
        <v>0</v>
      </c>
      <c r="AN67" s="15">
        <v>0</v>
      </c>
      <c r="AO67" s="14">
        <v>88226.33</v>
      </c>
      <c r="AP67" s="11">
        <v>113332</v>
      </c>
      <c r="AQ67" s="14">
        <v>25105.67</v>
      </c>
      <c r="AR67" s="14">
        <v>126791.72</v>
      </c>
      <c r="AS67" s="14">
        <v>240123.72</v>
      </c>
      <c r="AT67" s="11">
        <v>93777.47</v>
      </c>
      <c r="AU67" s="11">
        <v>-107237.19</v>
      </c>
      <c r="AV67" s="17">
        <v>0.82745799950587651</v>
      </c>
      <c r="AW67" s="17">
        <v>0.3905381359242644</v>
      </c>
      <c r="AX67" s="11">
        <v>39107.199999999997</v>
      </c>
      <c r="AY67" s="123">
        <v>5.0299999999999997E-2</v>
      </c>
    </row>
    <row r="68" spans="1:51">
      <c r="A68" s="72">
        <v>13073041</v>
      </c>
      <c r="B68" s="55">
        <v>5358</v>
      </c>
      <c r="C68" s="55" t="s">
        <v>91</v>
      </c>
      <c r="D68" s="12">
        <v>490</v>
      </c>
      <c r="E68" s="12">
        <v>-150600</v>
      </c>
      <c r="F68" s="14">
        <v>3594.25</v>
      </c>
      <c r="G68" s="12">
        <v>1</v>
      </c>
      <c r="H68" s="14">
        <v>27895.86</v>
      </c>
      <c r="I68" s="14" t="s">
        <v>24</v>
      </c>
      <c r="J68" s="12">
        <v>1</v>
      </c>
      <c r="K68" s="14">
        <v>254369.79</v>
      </c>
      <c r="L68" s="13">
        <v>2017</v>
      </c>
      <c r="M68" s="981"/>
      <c r="N68" s="982"/>
      <c r="O68" s="12">
        <v>0</v>
      </c>
      <c r="P68" s="60">
        <v>0</v>
      </c>
      <c r="Q68" s="12">
        <v>1</v>
      </c>
      <c r="R68" s="14">
        <v>254369.79</v>
      </c>
      <c r="S68" s="96">
        <v>300</v>
      </c>
      <c r="T68" s="54">
        <v>0</v>
      </c>
      <c r="U68" s="96">
        <v>300</v>
      </c>
      <c r="V68" s="12">
        <v>1</v>
      </c>
      <c r="W68" s="96">
        <v>250</v>
      </c>
      <c r="X68" s="12">
        <v>1</v>
      </c>
      <c r="Y68" s="12">
        <v>0</v>
      </c>
      <c r="Z68" s="14">
        <v>21001.4</v>
      </c>
      <c r="AA68" s="14">
        <v>42.86</v>
      </c>
      <c r="AB68" s="12" t="s">
        <v>28</v>
      </c>
      <c r="AC68" s="13" t="s">
        <v>28</v>
      </c>
      <c r="AD68" s="13" t="s">
        <v>28</v>
      </c>
      <c r="AE68" s="14" t="s">
        <v>172</v>
      </c>
      <c r="AF68" s="14">
        <v>27895.86</v>
      </c>
      <c r="AG68" s="15">
        <v>3594.25</v>
      </c>
      <c r="AH68" s="15">
        <v>254369.79</v>
      </c>
      <c r="AI68" s="12">
        <v>1700</v>
      </c>
      <c r="AJ68" s="14">
        <v>1790.64</v>
      </c>
      <c r="AK68" s="12">
        <v>0</v>
      </c>
      <c r="AL68" s="14">
        <v>0</v>
      </c>
      <c r="AM68" s="12">
        <v>0</v>
      </c>
      <c r="AN68" s="15">
        <v>0</v>
      </c>
      <c r="AO68" s="14">
        <v>108750.51</v>
      </c>
      <c r="AP68" s="11">
        <v>155592</v>
      </c>
      <c r="AQ68" s="14">
        <v>46841.490000000005</v>
      </c>
      <c r="AR68" s="14">
        <v>182509.66</v>
      </c>
      <c r="AS68" s="14">
        <v>338101.66000000003</v>
      </c>
      <c r="AT68" s="11">
        <v>129063.94</v>
      </c>
      <c r="AU68" s="11">
        <v>-155981.6</v>
      </c>
      <c r="AV68" s="17">
        <v>0.82950241657668777</v>
      </c>
      <c r="AW68" s="17">
        <v>0.38173116334300161</v>
      </c>
      <c r="AX68" s="11">
        <v>53822.41</v>
      </c>
      <c r="AY68" s="123">
        <v>2.7E-2</v>
      </c>
    </row>
    <row r="69" spans="1:51">
      <c r="A69" s="72">
        <v>13073047</v>
      </c>
      <c r="B69" s="55">
        <v>5358</v>
      </c>
      <c r="C69" s="55" t="s">
        <v>92</v>
      </c>
      <c r="D69" s="12">
        <v>326</v>
      </c>
      <c r="E69" s="12">
        <v>-66000</v>
      </c>
      <c r="F69" s="14">
        <v>-43053.03</v>
      </c>
      <c r="G69" s="12">
        <v>0</v>
      </c>
      <c r="H69" s="14" t="s">
        <v>24</v>
      </c>
      <c r="I69" s="14">
        <v>-32454.400000000001</v>
      </c>
      <c r="J69" s="12">
        <v>1</v>
      </c>
      <c r="K69" s="14">
        <v>23566.83</v>
      </c>
      <c r="L69" s="13">
        <v>2019</v>
      </c>
      <c r="M69" s="981"/>
      <c r="N69" s="982"/>
      <c r="O69" s="12">
        <v>0</v>
      </c>
      <c r="P69" s="60">
        <v>0</v>
      </c>
      <c r="Q69" s="12">
        <v>1</v>
      </c>
      <c r="R69" s="14">
        <v>235666.83</v>
      </c>
      <c r="S69" s="96">
        <v>250</v>
      </c>
      <c r="T69" s="54">
        <v>1</v>
      </c>
      <c r="U69" s="96">
        <v>300</v>
      </c>
      <c r="V69" s="12">
        <v>1</v>
      </c>
      <c r="W69" s="96">
        <v>350</v>
      </c>
      <c r="X69" s="12">
        <v>0</v>
      </c>
      <c r="Y69" s="12">
        <v>0</v>
      </c>
      <c r="Z69" s="14">
        <v>0</v>
      </c>
      <c r="AA69" s="14">
        <v>0</v>
      </c>
      <c r="AB69" s="12" t="s">
        <v>28</v>
      </c>
      <c r="AC69" s="13" t="s">
        <v>28</v>
      </c>
      <c r="AD69" s="13" t="s">
        <v>28</v>
      </c>
      <c r="AE69" s="14" t="s">
        <v>172</v>
      </c>
      <c r="AF69" s="14">
        <v>-32454.400000000001</v>
      </c>
      <c r="AG69" s="15">
        <v>-43053.03</v>
      </c>
      <c r="AH69" s="15">
        <v>235666.83</v>
      </c>
      <c r="AI69" s="12">
        <v>1500</v>
      </c>
      <c r="AJ69" s="14">
        <v>1714.16</v>
      </c>
      <c r="AK69" s="12">
        <v>0</v>
      </c>
      <c r="AL69" s="14">
        <v>0</v>
      </c>
      <c r="AM69" s="12">
        <v>0</v>
      </c>
      <c r="AN69" s="15">
        <v>0</v>
      </c>
      <c r="AO69" s="14">
        <v>96311.27</v>
      </c>
      <c r="AP69" s="11">
        <v>99891</v>
      </c>
      <c r="AQ69" s="14">
        <v>3579.7299999999959</v>
      </c>
      <c r="AR69" s="14">
        <v>104678.79</v>
      </c>
      <c r="AS69" s="14">
        <v>204569.78999999998</v>
      </c>
      <c r="AT69" s="11">
        <v>92196.79</v>
      </c>
      <c r="AU69" s="11">
        <v>-96984.579999999987</v>
      </c>
      <c r="AV69" s="17">
        <v>0.92297394159633994</v>
      </c>
      <c r="AW69" s="17">
        <v>0.45068624257765527</v>
      </c>
      <c r="AX69" s="11">
        <v>38448.019999999997</v>
      </c>
      <c r="AY69" s="123">
        <v>5.1200000000000002E-2</v>
      </c>
    </row>
    <row r="70" spans="1:51">
      <c r="A70" s="72">
        <v>13073054</v>
      </c>
      <c r="B70" s="55">
        <v>5358</v>
      </c>
      <c r="C70" s="55" t="s">
        <v>93</v>
      </c>
      <c r="D70" s="12">
        <v>785</v>
      </c>
      <c r="E70" s="12">
        <v>-114400</v>
      </c>
      <c r="F70" s="14">
        <v>70692.34</v>
      </c>
      <c r="G70" s="12">
        <v>1</v>
      </c>
      <c r="H70" s="14">
        <v>42302.66</v>
      </c>
      <c r="I70" s="14" t="s">
        <v>24</v>
      </c>
      <c r="J70" s="12">
        <v>1</v>
      </c>
      <c r="K70" s="14">
        <v>1557655.16</v>
      </c>
      <c r="L70" s="13" t="s">
        <v>207</v>
      </c>
      <c r="M70" s="981"/>
      <c r="N70" s="982"/>
      <c r="O70" s="12">
        <v>0</v>
      </c>
      <c r="P70" s="60">
        <v>0</v>
      </c>
      <c r="Q70" s="12">
        <v>1</v>
      </c>
      <c r="R70" s="14">
        <v>1557655.16</v>
      </c>
      <c r="S70" s="96">
        <v>250</v>
      </c>
      <c r="T70" s="54">
        <v>1</v>
      </c>
      <c r="U70" s="96">
        <v>300</v>
      </c>
      <c r="V70" s="12">
        <v>1</v>
      </c>
      <c r="W70" s="96">
        <v>250</v>
      </c>
      <c r="X70" s="12">
        <v>1</v>
      </c>
      <c r="Y70" s="12">
        <v>1</v>
      </c>
      <c r="Z70" s="14">
        <v>0</v>
      </c>
      <c r="AA70" s="14">
        <v>0</v>
      </c>
      <c r="AB70" s="12" t="s">
        <v>28</v>
      </c>
      <c r="AC70" s="13" t="s">
        <v>28</v>
      </c>
      <c r="AD70" s="13" t="s">
        <v>28</v>
      </c>
      <c r="AE70" s="14" t="s">
        <v>172</v>
      </c>
      <c r="AF70" s="14">
        <v>42302.66</v>
      </c>
      <c r="AG70" s="15">
        <v>70692.34</v>
      </c>
      <c r="AH70" s="15">
        <v>1557655.16</v>
      </c>
      <c r="AI70" s="12">
        <v>3000</v>
      </c>
      <c r="AJ70" s="14">
        <v>3305.56</v>
      </c>
      <c r="AK70" s="12">
        <v>0</v>
      </c>
      <c r="AL70" s="14">
        <v>0</v>
      </c>
      <c r="AM70" s="12">
        <v>0</v>
      </c>
      <c r="AN70" s="15">
        <v>0</v>
      </c>
      <c r="AO70" s="14">
        <v>1287471.94</v>
      </c>
      <c r="AP70" s="11">
        <v>1258196</v>
      </c>
      <c r="AQ70" s="14">
        <v>-29275.939999999944</v>
      </c>
      <c r="AR70" s="14">
        <v>0</v>
      </c>
      <c r="AS70" s="14">
        <v>1258196</v>
      </c>
      <c r="AT70" s="11">
        <v>543634.6</v>
      </c>
      <c r="AU70" s="11">
        <v>714561.4</v>
      </c>
      <c r="AV70" s="17">
        <v>0.43207465291576191</v>
      </c>
      <c r="AW70" s="17">
        <v>0.43207465291576191</v>
      </c>
      <c r="AX70" s="11">
        <v>227042.41</v>
      </c>
      <c r="AY70" s="123">
        <v>2.24E-2</v>
      </c>
    </row>
    <row r="71" spans="1:51">
      <c r="A71" s="72">
        <v>13073058</v>
      </c>
      <c r="B71" s="55">
        <v>5358</v>
      </c>
      <c r="C71" s="55" t="s">
        <v>94</v>
      </c>
      <c r="D71" s="12">
        <v>335</v>
      </c>
      <c r="E71" s="12">
        <v>-75700</v>
      </c>
      <c r="F71" s="14">
        <v>-33335.39</v>
      </c>
      <c r="G71" s="12">
        <v>0</v>
      </c>
      <c r="H71" s="14" t="s">
        <v>24</v>
      </c>
      <c r="I71" s="14">
        <v>-26791.759999999998</v>
      </c>
      <c r="J71" s="12">
        <v>1</v>
      </c>
      <c r="K71" s="14">
        <v>179715.26</v>
      </c>
      <c r="L71" s="13">
        <v>2017</v>
      </c>
      <c r="M71" s="981"/>
      <c r="N71" s="982"/>
      <c r="O71" s="12">
        <v>0</v>
      </c>
      <c r="P71" s="60">
        <v>0</v>
      </c>
      <c r="Q71" s="12">
        <v>1</v>
      </c>
      <c r="R71" s="14">
        <v>179715.26</v>
      </c>
      <c r="S71" s="96">
        <v>300</v>
      </c>
      <c r="T71" s="54">
        <v>0</v>
      </c>
      <c r="U71" s="96">
        <v>300</v>
      </c>
      <c r="V71" s="12">
        <v>1</v>
      </c>
      <c r="W71" s="96">
        <v>250</v>
      </c>
      <c r="X71" s="12">
        <v>1</v>
      </c>
      <c r="Y71" s="12">
        <v>0</v>
      </c>
      <c r="Z71" s="14">
        <v>65165.04</v>
      </c>
      <c r="AA71" s="14">
        <v>194.52250746268658</v>
      </c>
      <c r="AB71" s="12" t="s">
        <v>28</v>
      </c>
      <c r="AC71" s="13" t="s">
        <v>28</v>
      </c>
      <c r="AD71" s="13" t="s">
        <v>28</v>
      </c>
      <c r="AE71" s="14" t="s">
        <v>172</v>
      </c>
      <c r="AF71" s="14">
        <v>-26791.759999999998</v>
      </c>
      <c r="AG71" s="15">
        <v>-33335.39</v>
      </c>
      <c r="AH71" s="15">
        <v>179715.26</v>
      </c>
      <c r="AI71" s="12">
        <v>2000</v>
      </c>
      <c r="AJ71" s="14">
        <v>2210.8200000000002</v>
      </c>
      <c r="AK71" s="12">
        <v>0</v>
      </c>
      <c r="AL71" s="14">
        <v>0</v>
      </c>
      <c r="AM71" s="12">
        <v>0</v>
      </c>
      <c r="AN71" s="15">
        <v>0</v>
      </c>
      <c r="AO71" s="14">
        <v>109139.63</v>
      </c>
      <c r="AP71" s="11">
        <v>104865</v>
      </c>
      <c r="AQ71" s="14">
        <v>-4274.6300000000047</v>
      </c>
      <c r="AR71" s="14">
        <v>103074.23</v>
      </c>
      <c r="AS71" s="14">
        <v>207939.22999999998</v>
      </c>
      <c r="AT71" s="11">
        <v>101178.32</v>
      </c>
      <c r="AU71" s="11">
        <v>-99387.55</v>
      </c>
      <c r="AV71" s="17">
        <v>0.96484356076860733</v>
      </c>
      <c r="AW71" s="17">
        <v>0.4865763906118149</v>
      </c>
      <c r="AX71" s="11">
        <v>42193.51</v>
      </c>
      <c r="AY71" s="123">
        <v>2.4E-2</v>
      </c>
    </row>
    <row r="72" spans="1:51">
      <c r="A72" s="72">
        <v>13073060</v>
      </c>
      <c r="B72" s="55">
        <v>5358</v>
      </c>
      <c r="C72" s="55" t="s">
        <v>95</v>
      </c>
      <c r="D72" s="12">
        <v>1832</v>
      </c>
      <c r="E72" s="12">
        <v>-296400</v>
      </c>
      <c r="F72" s="14">
        <v>135267.39000000001</v>
      </c>
      <c r="G72" s="12">
        <v>1</v>
      </c>
      <c r="H72" s="14">
        <v>121899.7</v>
      </c>
      <c r="I72" s="14" t="s">
        <v>24</v>
      </c>
      <c r="J72" s="12">
        <v>1</v>
      </c>
      <c r="K72" s="14">
        <v>953805.29</v>
      </c>
      <c r="L72" s="13">
        <v>2018</v>
      </c>
      <c r="M72" s="981"/>
      <c r="N72" s="982"/>
      <c r="O72" s="12">
        <v>0</v>
      </c>
      <c r="P72" s="60">
        <v>0</v>
      </c>
      <c r="Q72" s="12">
        <v>1</v>
      </c>
      <c r="R72" s="14">
        <v>953805.29</v>
      </c>
      <c r="S72" s="96">
        <v>324</v>
      </c>
      <c r="T72" s="54">
        <v>0</v>
      </c>
      <c r="U72" s="96">
        <v>328</v>
      </c>
      <c r="V72" s="12">
        <v>1</v>
      </c>
      <c r="W72" s="96">
        <v>321</v>
      </c>
      <c r="X72" s="12">
        <v>0</v>
      </c>
      <c r="Y72" s="12">
        <v>0</v>
      </c>
      <c r="Z72" s="14">
        <v>338942.42</v>
      </c>
      <c r="AA72" s="14">
        <v>185.01223799126637</v>
      </c>
      <c r="AB72" s="12" t="s">
        <v>28</v>
      </c>
      <c r="AC72" s="13" t="s">
        <v>28</v>
      </c>
      <c r="AD72" s="13" t="s">
        <v>28</v>
      </c>
      <c r="AE72" s="14" t="s">
        <v>172</v>
      </c>
      <c r="AF72" s="14">
        <v>121899.7</v>
      </c>
      <c r="AG72" s="15">
        <v>135267.39000000001</v>
      </c>
      <c r="AH72" s="15">
        <v>953805.29</v>
      </c>
      <c r="AI72" s="12">
        <v>6000</v>
      </c>
      <c r="AJ72" s="14">
        <v>9217.07</v>
      </c>
      <c r="AK72" s="12">
        <v>0</v>
      </c>
      <c r="AL72" s="14">
        <v>0</v>
      </c>
      <c r="AM72" s="12">
        <v>0</v>
      </c>
      <c r="AN72" s="15">
        <v>0</v>
      </c>
      <c r="AO72" s="14">
        <v>831577.31</v>
      </c>
      <c r="AP72" s="11">
        <v>949816</v>
      </c>
      <c r="AQ72" s="14">
        <v>118238.68999999994</v>
      </c>
      <c r="AR72" s="14">
        <v>435230.55</v>
      </c>
      <c r="AS72" s="14">
        <v>1385046.55</v>
      </c>
      <c r="AT72" s="11">
        <v>564374.86</v>
      </c>
      <c r="AU72" s="11">
        <v>-49789.409999999974</v>
      </c>
      <c r="AV72" s="17">
        <v>0.59419388597370437</v>
      </c>
      <c r="AW72" s="17">
        <v>0.40747717829411578</v>
      </c>
      <c r="AX72" s="11">
        <v>235356.32</v>
      </c>
      <c r="AY72" s="123">
        <v>1.5299999999999999E-2</v>
      </c>
    </row>
    <row r="73" spans="1:51">
      <c r="A73" s="72">
        <v>13073061</v>
      </c>
      <c r="B73" s="55">
        <v>5358</v>
      </c>
      <c r="C73" s="55" t="s">
        <v>96</v>
      </c>
      <c r="D73" s="12">
        <v>740</v>
      </c>
      <c r="E73" s="12">
        <v>-87300</v>
      </c>
      <c r="F73" s="14">
        <v>-5144.24</v>
      </c>
      <c r="G73" s="12">
        <v>0</v>
      </c>
      <c r="H73" s="14" t="s">
        <v>24</v>
      </c>
      <c r="I73" s="14">
        <v>-32402.25</v>
      </c>
      <c r="J73" s="12">
        <v>1</v>
      </c>
      <c r="K73" s="14">
        <v>244228.38</v>
      </c>
      <c r="L73" s="13">
        <v>2017</v>
      </c>
      <c r="M73" s="981"/>
      <c r="N73" s="982"/>
      <c r="O73" s="12">
        <v>0</v>
      </c>
      <c r="P73" s="60">
        <v>0</v>
      </c>
      <c r="Q73" s="12">
        <v>1</v>
      </c>
      <c r="R73" s="14">
        <v>244228.38</v>
      </c>
      <c r="S73" s="96">
        <v>250</v>
      </c>
      <c r="T73" s="54">
        <v>1</v>
      </c>
      <c r="U73" s="96">
        <v>325</v>
      </c>
      <c r="V73" s="12">
        <v>1</v>
      </c>
      <c r="W73" s="96">
        <v>300</v>
      </c>
      <c r="X73" s="12">
        <v>1</v>
      </c>
      <c r="Y73" s="12">
        <v>1</v>
      </c>
      <c r="Z73" s="14">
        <v>65087.76</v>
      </c>
      <c r="AA73" s="14">
        <v>87.956432432432436</v>
      </c>
      <c r="AB73" s="12" t="s">
        <v>28</v>
      </c>
      <c r="AC73" s="13" t="s">
        <v>28</v>
      </c>
      <c r="AD73" s="13" t="s">
        <v>28</v>
      </c>
      <c r="AE73" s="14" t="s">
        <v>172</v>
      </c>
      <c r="AF73" s="14">
        <v>-32402.25</v>
      </c>
      <c r="AG73" s="15">
        <v>-5144.24</v>
      </c>
      <c r="AH73" s="15">
        <v>244228.38</v>
      </c>
      <c r="AI73" s="12">
        <v>2900</v>
      </c>
      <c r="AJ73" s="14">
        <v>2912.51</v>
      </c>
      <c r="AK73" s="12">
        <v>0</v>
      </c>
      <c r="AL73" s="14">
        <v>0</v>
      </c>
      <c r="AM73" s="12">
        <v>0</v>
      </c>
      <c r="AN73" s="15">
        <v>0</v>
      </c>
      <c r="AO73" s="14">
        <v>242484.53</v>
      </c>
      <c r="AP73" s="11">
        <v>296226</v>
      </c>
      <c r="AQ73" s="14">
        <v>53741.47</v>
      </c>
      <c r="AR73" s="14">
        <v>218533.66</v>
      </c>
      <c r="AS73" s="14">
        <v>514759.66000000003</v>
      </c>
      <c r="AT73" s="11">
        <v>213884.08</v>
      </c>
      <c r="AU73" s="11">
        <v>-136191.74</v>
      </c>
      <c r="AV73" s="17">
        <v>0.72203007163449529</v>
      </c>
      <c r="AW73" s="17">
        <v>0.41550279988917543</v>
      </c>
      <c r="AX73" s="11">
        <v>89194.21</v>
      </c>
      <c r="AY73" s="123">
        <v>4.7800000000000002E-2</v>
      </c>
    </row>
    <row r="74" spans="1:51">
      <c r="A74" s="72">
        <v>13073087</v>
      </c>
      <c r="B74" s="55">
        <v>5358</v>
      </c>
      <c r="C74" s="55" t="s">
        <v>97</v>
      </c>
      <c r="D74" s="12">
        <v>2526</v>
      </c>
      <c r="E74" s="12">
        <v>-227200</v>
      </c>
      <c r="F74" s="14">
        <v>145106.39000000001</v>
      </c>
      <c r="G74" s="12">
        <v>1</v>
      </c>
      <c r="H74" s="14">
        <v>114148.27</v>
      </c>
      <c r="I74" s="14" t="s">
        <v>24</v>
      </c>
      <c r="J74" s="12">
        <v>1</v>
      </c>
      <c r="K74" s="14">
        <v>696451.49</v>
      </c>
      <c r="L74" s="13">
        <v>2017</v>
      </c>
      <c r="M74" s="981"/>
      <c r="N74" s="982"/>
      <c r="O74" s="12">
        <v>0</v>
      </c>
      <c r="P74" s="60">
        <v>0</v>
      </c>
      <c r="Q74" s="12">
        <v>1</v>
      </c>
      <c r="R74" s="14">
        <v>696451.49</v>
      </c>
      <c r="S74" s="96">
        <v>350</v>
      </c>
      <c r="T74" s="54">
        <v>0</v>
      </c>
      <c r="U74" s="96">
        <v>350</v>
      </c>
      <c r="V74" s="12">
        <v>0</v>
      </c>
      <c r="W74" s="96">
        <v>325</v>
      </c>
      <c r="X74" s="12">
        <v>0</v>
      </c>
      <c r="Y74" s="12">
        <v>0</v>
      </c>
      <c r="Z74" s="14">
        <v>889921.54</v>
      </c>
      <c r="AA74" s="14">
        <v>352.30464766429139</v>
      </c>
      <c r="AB74" s="12" t="s">
        <v>28</v>
      </c>
      <c r="AC74" s="13" t="s">
        <v>28</v>
      </c>
      <c r="AD74" s="13" t="s">
        <v>28</v>
      </c>
      <c r="AE74" s="14" t="s">
        <v>172</v>
      </c>
      <c r="AF74" s="14">
        <v>114148.27</v>
      </c>
      <c r="AG74" s="15">
        <v>145106.39000000001</v>
      </c>
      <c r="AH74" s="15">
        <v>696451.49</v>
      </c>
      <c r="AI74" s="12">
        <v>12000</v>
      </c>
      <c r="AJ74" s="14">
        <v>12416.22</v>
      </c>
      <c r="AK74" s="12">
        <v>0</v>
      </c>
      <c r="AL74" s="14">
        <v>0</v>
      </c>
      <c r="AM74" s="12">
        <v>0</v>
      </c>
      <c r="AN74" s="15">
        <v>0</v>
      </c>
      <c r="AO74" s="14">
        <v>989177.25</v>
      </c>
      <c r="AP74" s="11">
        <v>1292480</v>
      </c>
      <c r="AQ74" s="14">
        <v>303302.75</v>
      </c>
      <c r="AR74" s="14">
        <v>693017.76</v>
      </c>
      <c r="AS74" s="14">
        <v>1985497.76</v>
      </c>
      <c r="AT74" s="11">
        <v>761467.87</v>
      </c>
      <c r="AU74" s="11">
        <v>-162005.63</v>
      </c>
      <c r="AV74" s="17">
        <v>0.58915253620945773</v>
      </c>
      <c r="AW74" s="17">
        <v>0.38351484717867423</v>
      </c>
      <c r="AX74" s="11">
        <v>317548.3</v>
      </c>
      <c r="AY74" s="123">
        <v>4.6399999999999997E-2</v>
      </c>
    </row>
    <row r="75" spans="1:51">
      <c r="A75" s="72">
        <v>13073099</v>
      </c>
      <c r="B75" s="55">
        <v>5358</v>
      </c>
      <c r="C75" s="55" t="s">
        <v>98</v>
      </c>
      <c r="D75" s="12">
        <v>930</v>
      </c>
      <c r="E75" s="12">
        <v>-15100</v>
      </c>
      <c r="F75" s="14">
        <v>59647.07</v>
      </c>
      <c r="G75" s="12">
        <v>1</v>
      </c>
      <c r="H75" s="14">
        <v>50524.51</v>
      </c>
      <c r="I75" s="14" t="s">
        <v>24</v>
      </c>
      <c r="J75" s="12">
        <v>0</v>
      </c>
      <c r="K75" s="14">
        <v>0</v>
      </c>
      <c r="L75" s="13">
        <v>0</v>
      </c>
      <c r="M75" s="981"/>
      <c r="N75" s="982"/>
      <c r="O75" s="12">
        <v>1</v>
      </c>
      <c r="P75" s="60">
        <v>2407076.77</v>
      </c>
      <c r="Q75" s="12">
        <v>0</v>
      </c>
      <c r="R75" s="14">
        <v>0</v>
      </c>
      <c r="S75" s="96">
        <v>300</v>
      </c>
      <c r="T75" s="54">
        <v>0</v>
      </c>
      <c r="U75" s="96">
        <v>350</v>
      </c>
      <c r="V75" s="12">
        <v>0</v>
      </c>
      <c r="W75" s="96">
        <v>350</v>
      </c>
      <c r="X75" s="12">
        <v>0</v>
      </c>
      <c r="Y75" s="12">
        <v>0</v>
      </c>
      <c r="Z75" s="14">
        <v>946586.21</v>
      </c>
      <c r="AA75" s="14">
        <v>1017.8346344086021</v>
      </c>
      <c r="AB75" s="12" t="s">
        <v>32</v>
      </c>
      <c r="AC75" s="13" t="s">
        <v>28</v>
      </c>
      <c r="AD75" s="13" t="s">
        <v>28</v>
      </c>
      <c r="AE75" s="14" t="s">
        <v>172</v>
      </c>
      <c r="AF75" s="14">
        <v>50524.51</v>
      </c>
      <c r="AG75" s="15">
        <v>59647.07</v>
      </c>
      <c r="AH75" s="15">
        <v>-2407076.77</v>
      </c>
      <c r="AI75" s="12">
        <v>4500</v>
      </c>
      <c r="AJ75" s="14">
        <v>3918.34</v>
      </c>
      <c r="AK75" s="12">
        <v>0</v>
      </c>
      <c r="AL75" s="14">
        <v>0</v>
      </c>
      <c r="AM75" s="12">
        <v>0</v>
      </c>
      <c r="AN75" s="15">
        <v>0</v>
      </c>
      <c r="AO75" s="14">
        <v>730352.37</v>
      </c>
      <c r="AP75" s="11">
        <v>874550</v>
      </c>
      <c r="AQ75" s="14">
        <v>144197.63</v>
      </c>
      <c r="AR75" s="14">
        <v>35477.21</v>
      </c>
      <c r="AS75" s="14">
        <v>910027.21</v>
      </c>
      <c r="AT75" s="11">
        <v>346133.47</v>
      </c>
      <c r="AU75" s="11">
        <v>492939.32000000007</v>
      </c>
      <c r="AV75" s="17">
        <v>0.39578465496541076</v>
      </c>
      <c r="AW75" s="17">
        <v>0.38035507751466024</v>
      </c>
      <c r="AX75" s="11">
        <v>144345.01999999999</v>
      </c>
      <c r="AY75" s="123">
        <v>2.3E-3</v>
      </c>
    </row>
    <row r="76" spans="1:51" ht="15.75" thickBot="1">
      <c r="A76" s="72">
        <v>13073104</v>
      </c>
      <c r="B76" s="55">
        <v>5358</v>
      </c>
      <c r="C76" s="55" t="s">
        <v>99</v>
      </c>
      <c r="D76" s="12">
        <v>1035</v>
      </c>
      <c r="E76" s="12">
        <v>-145200</v>
      </c>
      <c r="F76" s="14">
        <v>11633.56</v>
      </c>
      <c r="G76" s="12">
        <v>1</v>
      </c>
      <c r="H76" s="14" t="s">
        <v>24</v>
      </c>
      <c r="I76" s="14">
        <v>-81859.399999999994</v>
      </c>
      <c r="J76" s="12">
        <v>1</v>
      </c>
      <c r="K76" s="14">
        <v>1283013.93</v>
      </c>
      <c r="L76" s="13" t="s">
        <v>205</v>
      </c>
      <c r="M76" s="983"/>
      <c r="N76" s="984"/>
      <c r="O76" s="12">
        <v>0</v>
      </c>
      <c r="P76" s="60">
        <v>0</v>
      </c>
      <c r="Q76" s="12">
        <v>1</v>
      </c>
      <c r="R76" s="14">
        <v>1283013.93</v>
      </c>
      <c r="S76" s="96">
        <v>250</v>
      </c>
      <c r="T76" s="54">
        <v>1</v>
      </c>
      <c r="U76" s="96">
        <v>300</v>
      </c>
      <c r="V76" s="12">
        <v>1</v>
      </c>
      <c r="W76" s="96">
        <v>250</v>
      </c>
      <c r="X76" s="12">
        <v>1</v>
      </c>
      <c r="Y76" s="12">
        <v>1</v>
      </c>
      <c r="Z76" s="14">
        <v>0</v>
      </c>
      <c r="AA76" s="14">
        <v>0</v>
      </c>
      <c r="AB76" s="12" t="s">
        <v>28</v>
      </c>
      <c r="AC76" s="13" t="s">
        <v>28</v>
      </c>
      <c r="AD76" s="13" t="s">
        <v>28</v>
      </c>
      <c r="AE76" s="14" t="s">
        <v>172</v>
      </c>
      <c r="AF76" s="14">
        <v>-81859.399999999994</v>
      </c>
      <c r="AG76" s="15">
        <v>11633.56</v>
      </c>
      <c r="AH76" s="15">
        <v>1283013.93</v>
      </c>
      <c r="AI76" s="12">
        <v>4000</v>
      </c>
      <c r="AJ76" s="14">
        <v>4097.92</v>
      </c>
      <c r="AK76" s="12">
        <v>0</v>
      </c>
      <c r="AL76" s="14">
        <v>0</v>
      </c>
      <c r="AM76" s="12">
        <v>0</v>
      </c>
      <c r="AN76" s="15">
        <v>0</v>
      </c>
      <c r="AO76" s="14">
        <v>376840.66</v>
      </c>
      <c r="AP76" s="11">
        <v>463535</v>
      </c>
      <c r="AQ76" s="14">
        <v>86694.340000000026</v>
      </c>
      <c r="AR76" s="14">
        <v>295308.49</v>
      </c>
      <c r="AS76" s="14">
        <v>758843.49</v>
      </c>
      <c r="AT76" s="11">
        <v>315095.93</v>
      </c>
      <c r="AU76" s="11">
        <v>-146869.41999999998</v>
      </c>
      <c r="AV76" s="17">
        <v>0.67976728833852895</v>
      </c>
      <c r="AW76" s="17">
        <v>0.41523177592259503</v>
      </c>
      <c r="AX76" s="11">
        <v>131401.71</v>
      </c>
      <c r="AY76" s="123">
        <v>2.7E-2</v>
      </c>
    </row>
    <row r="77" spans="1:51">
      <c r="A77" s="112">
        <v>13073004</v>
      </c>
      <c r="B77" s="97">
        <v>5359</v>
      </c>
      <c r="C77" s="98" t="s">
        <v>100</v>
      </c>
      <c r="D77" s="124">
        <v>998</v>
      </c>
      <c r="E77" s="125">
        <v>28200</v>
      </c>
      <c r="F77" s="126">
        <v>-93677.29</v>
      </c>
      <c r="G77" s="97">
        <v>0</v>
      </c>
      <c r="H77" s="126"/>
      <c r="I77" s="126">
        <v>-80100</v>
      </c>
      <c r="J77" s="97">
        <v>0</v>
      </c>
      <c r="K77" s="126">
        <v>0</v>
      </c>
      <c r="L77" s="99">
        <v>2012</v>
      </c>
      <c r="M77" s="97">
        <v>0</v>
      </c>
      <c r="N77" s="126">
        <v>0</v>
      </c>
      <c r="O77" s="97">
        <v>1</v>
      </c>
      <c r="P77" s="126">
        <v>416934.69</v>
      </c>
      <c r="Q77" s="97">
        <v>1</v>
      </c>
      <c r="R77" s="126">
        <v>9.08</v>
      </c>
      <c r="S77" s="127">
        <v>300</v>
      </c>
      <c r="T77" s="97">
        <v>0</v>
      </c>
      <c r="U77" s="127">
        <v>350</v>
      </c>
      <c r="V77" s="97">
        <v>0</v>
      </c>
      <c r="W77" s="127">
        <v>350</v>
      </c>
      <c r="X77" s="97">
        <v>0</v>
      </c>
      <c r="Y77" s="97">
        <v>0</v>
      </c>
      <c r="Z77" s="126">
        <v>1624141.9</v>
      </c>
      <c r="AA77" s="126">
        <v>1627.3966933867734</v>
      </c>
      <c r="AB77" s="14" t="s">
        <v>28</v>
      </c>
      <c r="AC77" s="14" t="s">
        <v>28</v>
      </c>
      <c r="AD77" s="14" t="s">
        <v>28</v>
      </c>
      <c r="AE77" s="126">
        <v>-305809.13</v>
      </c>
      <c r="AF77" s="126">
        <v>-530063.9</v>
      </c>
      <c r="AG77" s="128">
        <v>-89681.29</v>
      </c>
      <c r="AH77" s="90">
        <v>-416039.86</v>
      </c>
      <c r="AI77" s="125">
        <v>4200</v>
      </c>
      <c r="AJ77" s="126">
        <v>3713.2</v>
      </c>
      <c r="AK77" s="129"/>
      <c r="AL77" s="129"/>
      <c r="AM77" s="125">
        <v>7700</v>
      </c>
      <c r="AN77" s="128">
        <v>7612.5</v>
      </c>
      <c r="AO77" s="126">
        <v>372225.62</v>
      </c>
      <c r="AP77" s="126">
        <v>450656</v>
      </c>
      <c r="AQ77" s="98">
        <v>78430.38</v>
      </c>
      <c r="AR77" s="126">
        <v>283354.08</v>
      </c>
      <c r="AS77" s="98">
        <v>734010.08000000007</v>
      </c>
      <c r="AT77" s="130">
        <v>286372.46000000002</v>
      </c>
      <c r="AU77" s="57">
        <v>447637.62000000005</v>
      </c>
      <c r="AV77" s="131">
        <v>0.63545688951217782</v>
      </c>
      <c r="AW77" s="131">
        <v>0.39014785737002411</v>
      </c>
      <c r="AX77" s="130">
        <v>189376.44</v>
      </c>
      <c r="AY77" s="123">
        <v>2E-3</v>
      </c>
    </row>
    <row r="78" spans="1:51">
      <c r="A78" s="112">
        <v>13073013</v>
      </c>
      <c r="B78" s="97">
        <v>5359</v>
      </c>
      <c r="C78" s="98" t="s">
        <v>101</v>
      </c>
      <c r="D78" s="124">
        <v>648</v>
      </c>
      <c r="E78" s="125">
        <v>268100</v>
      </c>
      <c r="F78" s="126">
        <v>346517.79</v>
      </c>
      <c r="G78" s="97">
        <v>1</v>
      </c>
      <c r="H78" s="126">
        <v>198300</v>
      </c>
      <c r="I78" s="126"/>
      <c r="J78" s="97"/>
      <c r="K78" s="126">
        <v>496526.9</v>
      </c>
      <c r="L78" s="99"/>
      <c r="M78" s="97">
        <v>1</v>
      </c>
      <c r="N78" s="126">
        <v>2912378.33</v>
      </c>
      <c r="O78" s="97">
        <v>1</v>
      </c>
      <c r="P78" s="126">
        <v>124366.43</v>
      </c>
      <c r="Q78" s="97">
        <v>1</v>
      </c>
      <c r="R78" s="126">
        <v>4401.6499999999996</v>
      </c>
      <c r="S78" s="127">
        <v>400</v>
      </c>
      <c r="T78" s="97">
        <v>0</v>
      </c>
      <c r="U78" s="127">
        <v>400</v>
      </c>
      <c r="V78" s="97">
        <v>0</v>
      </c>
      <c r="W78" s="127">
        <v>350</v>
      </c>
      <c r="X78" s="97">
        <v>0</v>
      </c>
      <c r="Y78" s="97">
        <v>0</v>
      </c>
      <c r="Z78" s="126">
        <v>1365929.38</v>
      </c>
      <c r="AA78" s="126">
        <v>2107.9157098765431</v>
      </c>
      <c r="AB78" s="14" t="s">
        <v>28</v>
      </c>
      <c r="AC78" s="14" t="s">
        <v>28</v>
      </c>
      <c r="AD78" s="14" t="s">
        <v>28</v>
      </c>
      <c r="AE78" s="126">
        <v>367041.79</v>
      </c>
      <c r="AF78" s="126">
        <v>227305.7</v>
      </c>
      <c r="AG78" s="128">
        <v>346517.79</v>
      </c>
      <c r="AH78" s="90">
        <v>-117937.8</v>
      </c>
      <c r="AI78" s="125">
        <v>4500</v>
      </c>
      <c r="AJ78" s="126">
        <v>4331.62</v>
      </c>
      <c r="AK78" s="132"/>
      <c r="AL78" s="132"/>
      <c r="AM78" s="125">
        <v>24300</v>
      </c>
      <c r="AN78" s="128">
        <v>25367.74</v>
      </c>
      <c r="AO78" s="126">
        <v>428908.15</v>
      </c>
      <c r="AP78" s="126">
        <v>697763</v>
      </c>
      <c r="AQ78" s="98">
        <v>268854.84999999998</v>
      </c>
      <c r="AR78" s="126">
        <v>71647.86</v>
      </c>
      <c r="AS78" s="98">
        <v>769410.86</v>
      </c>
      <c r="AT78" s="130">
        <v>255037.68</v>
      </c>
      <c r="AU78" s="57">
        <v>514373.18</v>
      </c>
      <c r="AV78" s="131">
        <v>0.36550760071829547</v>
      </c>
      <c r="AW78" s="131">
        <v>0.3314713805833206</v>
      </c>
      <c r="AX78" s="130">
        <v>170968.2</v>
      </c>
      <c r="AY78" s="123">
        <v>3.0999999999999999E-3</v>
      </c>
    </row>
    <row r="79" spans="1:51">
      <c r="A79" s="112">
        <v>13073019</v>
      </c>
      <c r="B79" s="97">
        <v>5359</v>
      </c>
      <c r="C79" s="98" t="s">
        <v>102</v>
      </c>
      <c r="D79" s="124">
        <v>1214</v>
      </c>
      <c r="E79" s="125">
        <v>83200</v>
      </c>
      <c r="F79" s="126">
        <v>117709.4</v>
      </c>
      <c r="G79" s="97">
        <v>0</v>
      </c>
      <c r="H79" s="126"/>
      <c r="I79" s="126">
        <v>-63400</v>
      </c>
      <c r="J79" s="97">
        <v>0</v>
      </c>
      <c r="K79" s="126"/>
      <c r="L79" s="99">
        <v>2012</v>
      </c>
      <c r="M79" s="97"/>
      <c r="N79" s="126"/>
      <c r="O79" s="97">
        <v>1</v>
      </c>
      <c r="P79" s="126">
        <v>141122.68</v>
      </c>
      <c r="Q79" s="97">
        <v>1</v>
      </c>
      <c r="R79" s="126">
        <v>6436.43</v>
      </c>
      <c r="S79" s="127">
        <v>300</v>
      </c>
      <c r="T79" s="97">
        <v>0</v>
      </c>
      <c r="U79" s="127">
        <v>350</v>
      </c>
      <c r="V79" s="97">
        <v>0</v>
      </c>
      <c r="W79" s="127">
        <v>350</v>
      </c>
      <c r="X79" s="97">
        <v>0</v>
      </c>
      <c r="Y79" s="97">
        <v>0</v>
      </c>
      <c r="Z79" s="126">
        <v>3103300.97</v>
      </c>
      <c r="AA79" s="126">
        <v>2556.2610955518949</v>
      </c>
      <c r="AB79" s="14" t="s">
        <v>28</v>
      </c>
      <c r="AC79" s="14" t="s">
        <v>32</v>
      </c>
      <c r="AD79" s="14" t="s">
        <v>28</v>
      </c>
      <c r="AE79" s="126">
        <v>448120.23</v>
      </c>
      <c r="AF79" s="126">
        <v>-819774.26</v>
      </c>
      <c r="AG79" s="128">
        <v>117709.4</v>
      </c>
      <c r="AH79" s="90">
        <v>-133643.71</v>
      </c>
      <c r="AI79" s="125">
        <v>5600</v>
      </c>
      <c r="AJ79" s="126">
        <v>4652.9799999999996</v>
      </c>
      <c r="AK79" s="132"/>
      <c r="AL79" s="132"/>
      <c r="AM79" s="125">
        <v>20000</v>
      </c>
      <c r="AN79" s="128">
        <v>19526.080000000002</v>
      </c>
      <c r="AO79" s="126">
        <v>511055.46</v>
      </c>
      <c r="AP79" s="126">
        <v>701560</v>
      </c>
      <c r="AQ79" s="98">
        <v>190504.53999999998</v>
      </c>
      <c r="AR79" s="126">
        <v>309720.42</v>
      </c>
      <c r="AS79" s="98">
        <v>1011280.4199999999</v>
      </c>
      <c r="AT79" s="130">
        <v>353246.7</v>
      </c>
      <c r="AU79" s="57">
        <v>658033.72</v>
      </c>
      <c r="AV79" s="131">
        <v>0.50351602143793828</v>
      </c>
      <c r="AW79" s="131">
        <v>0.34930637735475983</v>
      </c>
      <c r="AX79" s="130">
        <v>228663.12</v>
      </c>
      <c r="AY79" s="123" t="s">
        <v>202</v>
      </c>
    </row>
    <row r="80" spans="1:51">
      <c r="A80" s="112">
        <v>13073030</v>
      </c>
      <c r="B80" s="97">
        <v>5359</v>
      </c>
      <c r="C80" s="98" t="s">
        <v>103</v>
      </c>
      <c r="D80" s="124">
        <v>983</v>
      </c>
      <c r="E80" s="125">
        <v>-96300</v>
      </c>
      <c r="F80" s="126">
        <v>6376.05</v>
      </c>
      <c r="G80" s="97">
        <v>0</v>
      </c>
      <c r="H80" s="126"/>
      <c r="I80" s="126">
        <v>-151300</v>
      </c>
      <c r="J80" s="97">
        <v>0</v>
      </c>
      <c r="K80" s="126"/>
      <c r="L80" s="99">
        <v>2012</v>
      </c>
      <c r="M80" s="97">
        <v>0</v>
      </c>
      <c r="N80" s="126">
        <v>0</v>
      </c>
      <c r="O80" s="97">
        <v>0</v>
      </c>
      <c r="P80" s="126">
        <v>0</v>
      </c>
      <c r="Q80" s="97">
        <v>1</v>
      </c>
      <c r="R80" s="126">
        <v>478735.93</v>
      </c>
      <c r="S80" s="127">
        <v>300</v>
      </c>
      <c r="T80" s="97">
        <v>0</v>
      </c>
      <c r="U80" s="127">
        <v>350</v>
      </c>
      <c r="V80" s="97">
        <v>0</v>
      </c>
      <c r="W80" s="127">
        <v>300</v>
      </c>
      <c r="X80" s="97">
        <v>1</v>
      </c>
      <c r="Y80" s="97">
        <v>0</v>
      </c>
      <c r="Z80" s="126">
        <v>759214.43</v>
      </c>
      <c r="AA80" s="126">
        <v>772.34428280773147</v>
      </c>
      <c r="AB80" s="14" t="s">
        <v>28</v>
      </c>
      <c r="AC80" s="14" t="s">
        <v>28</v>
      </c>
      <c r="AD80" s="14" t="s">
        <v>28</v>
      </c>
      <c r="AE80" s="126">
        <v>-365784.02</v>
      </c>
      <c r="AF80" s="126">
        <v>55246.65</v>
      </c>
      <c r="AG80" s="128">
        <v>6376.05</v>
      </c>
      <c r="AH80" s="90">
        <v>479652.68</v>
      </c>
      <c r="AI80" s="125">
        <v>2600</v>
      </c>
      <c r="AJ80" s="126">
        <v>2668.08</v>
      </c>
      <c r="AK80" s="132"/>
      <c r="AL80" s="132"/>
      <c r="AM80" s="125">
        <v>50900</v>
      </c>
      <c r="AN80" s="128">
        <v>53645</v>
      </c>
      <c r="AO80" s="126">
        <v>554931.47</v>
      </c>
      <c r="AP80" s="126">
        <v>534487</v>
      </c>
      <c r="AQ80" s="98">
        <v>-20444.469999999972</v>
      </c>
      <c r="AR80" s="126">
        <v>166114.99</v>
      </c>
      <c r="AS80" s="98">
        <v>700601.99</v>
      </c>
      <c r="AT80" s="130">
        <v>363979.35</v>
      </c>
      <c r="AU80" s="57">
        <v>336622.64</v>
      </c>
      <c r="AV80" s="131">
        <v>0.68098821860962</v>
      </c>
      <c r="AW80" s="131">
        <v>0.51952371702512579</v>
      </c>
      <c r="AX80" s="130">
        <v>234968.4</v>
      </c>
      <c r="AY80" s="123">
        <v>6.4999999999999997E-3</v>
      </c>
    </row>
    <row r="81" spans="1:51">
      <c r="A81" s="112">
        <v>13073052</v>
      </c>
      <c r="B81" s="97">
        <v>5359</v>
      </c>
      <c r="C81" s="98" t="s">
        <v>104</v>
      </c>
      <c r="D81" s="124">
        <v>459</v>
      </c>
      <c r="E81" s="125">
        <v>197600</v>
      </c>
      <c r="F81" s="126">
        <v>272276.46000000002</v>
      </c>
      <c r="G81" s="97">
        <v>1</v>
      </c>
      <c r="H81" s="126">
        <v>50300</v>
      </c>
      <c r="I81" s="126"/>
      <c r="J81" s="97"/>
      <c r="K81" s="126">
        <v>186903.49</v>
      </c>
      <c r="L81" s="99"/>
      <c r="M81" s="97">
        <v>0</v>
      </c>
      <c r="N81" s="126">
        <v>0</v>
      </c>
      <c r="O81" s="97">
        <v>0</v>
      </c>
      <c r="P81" s="126">
        <v>0</v>
      </c>
      <c r="Q81" s="97">
        <v>1</v>
      </c>
      <c r="R81" s="126">
        <v>44207.43</v>
      </c>
      <c r="S81" s="127">
        <v>300</v>
      </c>
      <c r="T81" s="97">
        <v>0</v>
      </c>
      <c r="U81" s="127">
        <v>350</v>
      </c>
      <c r="V81" s="97">
        <v>0</v>
      </c>
      <c r="W81" s="127">
        <v>300</v>
      </c>
      <c r="X81" s="97">
        <v>1</v>
      </c>
      <c r="Y81" s="97">
        <v>0</v>
      </c>
      <c r="Z81" s="126">
        <v>5037572.53</v>
      </c>
      <c r="AA81" s="126">
        <v>10975.103551198257</v>
      </c>
      <c r="AB81" s="14" t="s">
        <v>28</v>
      </c>
      <c r="AC81" s="14" t="s">
        <v>28</v>
      </c>
      <c r="AD81" s="14" t="s">
        <v>28</v>
      </c>
      <c r="AE81" s="126">
        <v>122069.51000000001</v>
      </c>
      <c r="AF81" s="126">
        <v>380730.58</v>
      </c>
      <c r="AG81" s="128">
        <v>272276.46000000002</v>
      </c>
      <c r="AH81" s="90">
        <v>45104.81</v>
      </c>
      <c r="AI81" s="125">
        <v>2200</v>
      </c>
      <c r="AJ81" s="126">
        <v>2172.08</v>
      </c>
      <c r="AK81" s="132"/>
      <c r="AL81" s="132"/>
      <c r="AM81" s="125">
        <v>11700</v>
      </c>
      <c r="AN81" s="128">
        <v>14027.5</v>
      </c>
      <c r="AO81" s="126">
        <v>237271.51</v>
      </c>
      <c r="AP81" s="126">
        <v>283795</v>
      </c>
      <c r="AQ81" s="98">
        <v>46523.489999999991</v>
      </c>
      <c r="AR81" s="126">
        <v>90673.62</v>
      </c>
      <c r="AS81" s="98">
        <v>374468.62</v>
      </c>
      <c r="AT81" s="130">
        <v>160844.91</v>
      </c>
      <c r="AU81" s="57">
        <v>213623.71</v>
      </c>
      <c r="AV81" s="131">
        <v>0.56676442502510616</v>
      </c>
      <c r="AW81" s="131">
        <v>0.42952840748044524</v>
      </c>
      <c r="AX81" s="130">
        <v>115632.72</v>
      </c>
      <c r="AY81" s="123">
        <v>0</v>
      </c>
    </row>
    <row r="82" spans="1:51">
      <c r="A82" s="112">
        <v>13073071</v>
      </c>
      <c r="B82" s="97">
        <v>5359</v>
      </c>
      <c r="C82" s="98" t="s">
        <v>105</v>
      </c>
      <c r="D82" s="124">
        <v>217</v>
      </c>
      <c r="E82" s="125">
        <v>151200</v>
      </c>
      <c r="F82" s="126">
        <v>127228.96</v>
      </c>
      <c r="G82" s="97">
        <v>1</v>
      </c>
      <c r="H82" s="126">
        <v>19100</v>
      </c>
      <c r="I82" s="126"/>
      <c r="J82" s="97"/>
      <c r="K82" s="126">
        <v>225889.47999999998</v>
      </c>
      <c r="L82" s="99">
        <v>2012</v>
      </c>
      <c r="M82" s="97">
        <v>0</v>
      </c>
      <c r="N82" s="126">
        <v>0</v>
      </c>
      <c r="O82" s="97">
        <v>1</v>
      </c>
      <c r="P82" s="126">
        <v>424837.37</v>
      </c>
      <c r="Q82" s="97">
        <v>1</v>
      </c>
      <c r="R82" s="126">
        <v>1959.64</v>
      </c>
      <c r="S82" s="127">
        <v>350</v>
      </c>
      <c r="T82" s="97">
        <v>0</v>
      </c>
      <c r="U82" s="127">
        <v>350</v>
      </c>
      <c r="V82" s="97">
        <v>0</v>
      </c>
      <c r="W82" s="127">
        <v>400</v>
      </c>
      <c r="X82" s="97">
        <v>0</v>
      </c>
      <c r="Y82" s="97">
        <v>0</v>
      </c>
      <c r="Z82" s="126">
        <v>1843983.92</v>
      </c>
      <c r="AA82" s="126">
        <v>8497.6217511520736</v>
      </c>
      <c r="AB82" s="14" t="s">
        <v>32</v>
      </c>
      <c r="AC82" s="14" t="s">
        <v>28</v>
      </c>
      <c r="AD82" s="14" t="s">
        <v>28</v>
      </c>
      <c r="AE82" s="126">
        <v>290964.58999999997</v>
      </c>
      <c r="AF82" s="126">
        <v>75408.009999999995</v>
      </c>
      <c r="AG82" s="128">
        <v>127228.96</v>
      </c>
      <c r="AH82" s="90">
        <v>-583852.29</v>
      </c>
      <c r="AI82" s="125">
        <v>700</v>
      </c>
      <c r="AJ82" s="126">
        <v>633</v>
      </c>
      <c r="AK82" s="132"/>
      <c r="AL82" s="132"/>
      <c r="AM82" s="125">
        <v>6300</v>
      </c>
      <c r="AN82" s="128">
        <v>6787.5</v>
      </c>
      <c r="AO82" s="126">
        <v>165976.29</v>
      </c>
      <c r="AP82" s="126">
        <v>210100</v>
      </c>
      <c r="AQ82" s="98">
        <v>44123.709999999992</v>
      </c>
      <c r="AR82" s="126">
        <v>10586.18</v>
      </c>
      <c r="AS82" s="98">
        <v>220686.18</v>
      </c>
      <c r="AT82" s="130">
        <v>93618.85</v>
      </c>
      <c r="AU82" s="57">
        <v>127067.32999999999</v>
      </c>
      <c r="AV82" s="131">
        <v>0.44559186101856263</v>
      </c>
      <c r="AW82" s="131">
        <v>0.42421709415605457</v>
      </c>
      <c r="AX82" s="130">
        <v>76139.28</v>
      </c>
      <c r="AY82" s="123">
        <v>0</v>
      </c>
    </row>
    <row r="83" spans="1:51">
      <c r="A83" s="112">
        <v>13073078</v>
      </c>
      <c r="B83" s="97">
        <v>5359</v>
      </c>
      <c r="C83" s="98" t="s">
        <v>106</v>
      </c>
      <c r="D83" s="124">
        <v>2464</v>
      </c>
      <c r="E83" s="125">
        <v>63000</v>
      </c>
      <c r="F83" s="126">
        <v>372786.14</v>
      </c>
      <c r="G83" s="97">
        <v>1</v>
      </c>
      <c r="H83" s="126"/>
      <c r="I83" s="126">
        <v>-33200</v>
      </c>
      <c r="J83" s="97">
        <v>0</v>
      </c>
      <c r="K83" s="126"/>
      <c r="L83" s="99"/>
      <c r="M83" s="97">
        <v>0</v>
      </c>
      <c r="N83" s="126">
        <v>0</v>
      </c>
      <c r="O83" s="97">
        <v>0</v>
      </c>
      <c r="P83" s="126">
        <v>0</v>
      </c>
      <c r="Q83" s="97">
        <v>1</v>
      </c>
      <c r="R83" s="126">
        <v>623216.82999999996</v>
      </c>
      <c r="S83" s="127">
        <v>300</v>
      </c>
      <c r="T83" s="97">
        <v>0</v>
      </c>
      <c r="U83" s="127">
        <v>375</v>
      </c>
      <c r="V83" s="97">
        <v>0</v>
      </c>
      <c r="W83" s="127">
        <v>300</v>
      </c>
      <c r="X83" s="97">
        <v>1</v>
      </c>
      <c r="Y83" s="97">
        <v>0</v>
      </c>
      <c r="Z83" s="126">
        <v>1643088.76</v>
      </c>
      <c r="AA83" s="126">
        <v>666.83797077922077</v>
      </c>
      <c r="AB83" s="14" t="s">
        <v>28</v>
      </c>
      <c r="AC83" s="14" t="s">
        <v>28</v>
      </c>
      <c r="AD83" s="14" t="s">
        <v>28</v>
      </c>
      <c r="AE83" s="126">
        <v>49905.18</v>
      </c>
      <c r="AF83" s="126">
        <v>-86922.76</v>
      </c>
      <c r="AG83" s="128">
        <v>372786.14</v>
      </c>
      <c r="AH83" s="90">
        <v>624119.72</v>
      </c>
      <c r="AI83" s="125">
        <v>8500</v>
      </c>
      <c r="AJ83" s="126">
        <v>8493.16</v>
      </c>
      <c r="AK83" s="132"/>
      <c r="AL83" s="132"/>
      <c r="AM83" s="133"/>
      <c r="AN83" s="132"/>
      <c r="AO83" s="126">
        <v>1160687.9099999999</v>
      </c>
      <c r="AP83" s="126">
        <v>1656684</v>
      </c>
      <c r="AQ83" s="98">
        <v>495996.09000000008</v>
      </c>
      <c r="AR83" s="126">
        <v>554572.02</v>
      </c>
      <c r="AS83" s="98">
        <v>2211256.02</v>
      </c>
      <c r="AT83" s="130">
        <v>742274.7</v>
      </c>
      <c r="AU83" s="57">
        <v>1468981.32</v>
      </c>
      <c r="AV83" s="131">
        <v>0.44804845100212226</v>
      </c>
      <c r="AW83" s="131">
        <v>0.33568012626597615</v>
      </c>
      <c r="AX83" s="130">
        <v>457205.76000000001</v>
      </c>
      <c r="AY83" s="123">
        <v>6.1999999999999998E-3</v>
      </c>
    </row>
    <row r="84" spans="1:51">
      <c r="A84" s="112">
        <v>13073101</v>
      </c>
      <c r="B84" s="97">
        <v>5359</v>
      </c>
      <c r="C84" s="98" t="s">
        <v>107</v>
      </c>
      <c r="D84" s="124">
        <v>1147</v>
      </c>
      <c r="E84" s="125">
        <v>161600</v>
      </c>
      <c r="F84" s="126">
        <v>215842.12</v>
      </c>
      <c r="G84" s="97">
        <v>1</v>
      </c>
      <c r="H84" s="126">
        <v>52200</v>
      </c>
      <c r="I84" s="126"/>
      <c r="J84" s="97"/>
      <c r="K84" s="126">
        <v>128341.17000000001</v>
      </c>
      <c r="L84" s="99">
        <v>2012</v>
      </c>
      <c r="M84" s="97">
        <v>0</v>
      </c>
      <c r="N84" s="126">
        <v>0</v>
      </c>
      <c r="O84" s="97">
        <v>0</v>
      </c>
      <c r="P84" s="126">
        <v>0</v>
      </c>
      <c r="Q84" s="97">
        <v>1</v>
      </c>
      <c r="R84" s="126">
        <v>226778.88</v>
      </c>
      <c r="S84" s="127">
        <v>400</v>
      </c>
      <c r="T84" s="97">
        <v>0</v>
      </c>
      <c r="U84" s="127">
        <v>400</v>
      </c>
      <c r="V84" s="97">
        <v>0</v>
      </c>
      <c r="W84" s="127">
        <v>375</v>
      </c>
      <c r="X84" s="97">
        <v>0</v>
      </c>
      <c r="Y84" s="97">
        <v>0</v>
      </c>
      <c r="Z84" s="126">
        <v>9844863.9000000004</v>
      </c>
      <c r="AA84" s="126">
        <v>8583.1420226678292</v>
      </c>
      <c r="AB84" s="14" t="s">
        <v>28</v>
      </c>
      <c r="AC84" s="14" t="s">
        <v>28</v>
      </c>
      <c r="AD84" s="14" t="s">
        <v>28</v>
      </c>
      <c r="AE84" s="126">
        <v>93734.530000000013</v>
      </c>
      <c r="AF84" s="126">
        <v>206983.93</v>
      </c>
      <c r="AG84" s="128">
        <v>215842.12</v>
      </c>
      <c r="AH84" s="90">
        <v>227228.97</v>
      </c>
      <c r="AI84" s="125">
        <v>4800</v>
      </c>
      <c r="AJ84" s="126">
        <v>4463.3500000000004</v>
      </c>
      <c r="AK84" s="132"/>
      <c r="AL84" s="132"/>
      <c r="AM84" s="125">
        <v>9900</v>
      </c>
      <c r="AN84" s="128">
        <v>10537.5</v>
      </c>
      <c r="AO84" s="126">
        <v>493228.85</v>
      </c>
      <c r="AP84" s="126">
        <v>795482</v>
      </c>
      <c r="AQ84" s="98">
        <v>302253.15000000002</v>
      </c>
      <c r="AR84" s="126">
        <v>286400.15999999997</v>
      </c>
      <c r="AS84" s="98">
        <v>1081882.1599999999</v>
      </c>
      <c r="AT84" s="130">
        <v>335686.13</v>
      </c>
      <c r="AU84" s="57">
        <v>746196.02999999991</v>
      </c>
      <c r="AV84" s="131">
        <v>0.42199085585846069</v>
      </c>
      <c r="AW84" s="131">
        <v>0.31027975357316184</v>
      </c>
      <c r="AX84" s="130">
        <v>218346.23999999999</v>
      </c>
      <c r="AY84" s="123">
        <v>7.7000000000000002E-3</v>
      </c>
    </row>
    <row r="85" spans="1:51">
      <c r="A85" s="72">
        <v>13073007</v>
      </c>
      <c r="B85" s="55">
        <v>5360</v>
      </c>
      <c r="C85" s="55" t="s">
        <v>108</v>
      </c>
      <c r="D85" s="12">
        <v>1662</v>
      </c>
      <c r="E85" s="12">
        <v>-59720</v>
      </c>
      <c r="F85" s="12">
        <v>103814.55</v>
      </c>
      <c r="G85" s="12">
        <v>0</v>
      </c>
      <c r="H85" s="12">
        <v>237245.09</v>
      </c>
      <c r="I85" s="12" t="s">
        <v>24</v>
      </c>
      <c r="J85" s="12">
        <v>0</v>
      </c>
      <c r="K85" s="12" t="s">
        <v>24</v>
      </c>
      <c r="L85" s="13" t="s">
        <v>24</v>
      </c>
      <c r="M85" s="12">
        <v>1</v>
      </c>
      <c r="N85" s="14">
        <v>2072436.87</v>
      </c>
      <c r="O85" s="12">
        <v>0</v>
      </c>
      <c r="P85" s="14">
        <v>0</v>
      </c>
      <c r="Q85" s="12">
        <v>1</v>
      </c>
      <c r="R85" s="14">
        <v>17262.23</v>
      </c>
      <c r="S85" s="12">
        <v>330</v>
      </c>
      <c r="T85" s="12">
        <v>0</v>
      </c>
      <c r="U85" s="12">
        <v>400</v>
      </c>
      <c r="V85" s="12">
        <v>1</v>
      </c>
      <c r="W85" s="12">
        <v>300</v>
      </c>
      <c r="X85" s="12">
        <v>1</v>
      </c>
      <c r="Y85" s="12">
        <v>0</v>
      </c>
      <c r="Z85" s="14">
        <v>1445941.62</v>
      </c>
      <c r="AA85" s="14">
        <v>870.00097472924199</v>
      </c>
      <c r="AB85" s="12" t="s">
        <v>32</v>
      </c>
      <c r="AC85" s="13" t="s">
        <v>32</v>
      </c>
      <c r="AD85" s="13" t="s">
        <v>24</v>
      </c>
      <c r="AE85" s="13" t="s">
        <v>208</v>
      </c>
      <c r="AF85" s="13" t="s">
        <v>208</v>
      </c>
      <c r="AG85" s="14" t="s">
        <v>24</v>
      </c>
      <c r="AH85" s="15">
        <v>-17262.23</v>
      </c>
      <c r="AI85" s="14">
        <v>4750</v>
      </c>
      <c r="AJ85" s="14">
        <v>4742.2700000000004</v>
      </c>
      <c r="AK85" s="14">
        <v>3800</v>
      </c>
      <c r="AL85" s="14">
        <v>4075.49</v>
      </c>
      <c r="AM85" s="14">
        <v>0</v>
      </c>
      <c r="AN85" s="14">
        <v>0</v>
      </c>
      <c r="AO85" s="14">
        <v>512475.36</v>
      </c>
      <c r="AP85" s="11">
        <v>733060.34</v>
      </c>
      <c r="AQ85" s="14">
        <v>220584.97999999998</v>
      </c>
      <c r="AR85" s="14">
        <v>487905.76</v>
      </c>
      <c r="AS85" s="14">
        <v>1220966.1000000001</v>
      </c>
      <c r="AT85" s="11">
        <v>503029</v>
      </c>
      <c r="AU85" s="11">
        <v>-257874.42000000004</v>
      </c>
      <c r="AV85" s="17">
        <v>0.68620408519167742</v>
      </c>
      <c r="AW85" s="17">
        <v>0.41199260159639156</v>
      </c>
      <c r="AX85" s="11" t="s">
        <v>24</v>
      </c>
      <c r="AY85" s="123">
        <v>2.75E-2</v>
      </c>
    </row>
    <row r="86" spans="1:51">
      <c r="A86" s="72">
        <v>13073015</v>
      </c>
      <c r="B86" s="55">
        <v>5360</v>
      </c>
      <c r="C86" s="55" t="s">
        <v>109</v>
      </c>
      <c r="D86" s="12">
        <v>1031</v>
      </c>
      <c r="E86" s="12">
        <v>22260</v>
      </c>
      <c r="F86" s="12">
        <v>135718</v>
      </c>
      <c r="G86" s="12">
        <v>0</v>
      </c>
      <c r="H86" s="12">
        <v>440761.92</v>
      </c>
      <c r="I86" s="12" t="s">
        <v>24</v>
      </c>
      <c r="J86" s="12">
        <v>0</v>
      </c>
      <c r="K86" s="12" t="s">
        <v>24</v>
      </c>
      <c r="L86" s="13" t="s">
        <v>24</v>
      </c>
      <c r="M86" s="12">
        <v>1</v>
      </c>
      <c r="N86" s="14">
        <v>1867950</v>
      </c>
      <c r="O86" s="12">
        <v>0</v>
      </c>
      <c r="P86" s="14">
        <v>0</v>
      </c>
      <c r="Q86" s="12">
        <v>1</v>
      </c>
      <c r="R86" s="14">
        <v>223184.25</v>
      </c>
      <c r="S86" s="12">
        <v>300</v>
      </c>
      <c r="T86" s="12">
        <v>0</v>
      </c>
      <c r="U86" s="12">
        <v>300</v>
      </c>
      <c r="V86" s="12">
        <v>1</v>
      </c>
      <c r="W86" s="12">
        <v>300</v>
      </c>
      <c r="X86" s="12">
        <v>1</v>
      </c>
      <c r="Y86" s="12">
        <v>0</v>
      </c>
      <c r="Z86" s="14">
        <v>1436971.27</v>
      </c>
      <c r="AA86" s="14">
        <v>1393.7645683802134</v>
      </c>
      <c r="AB86" s="12" t="s">
        <v>28</v>
      </c>
      <c r="AC86" s="13" t="s">
        <v>24</v>
      </c>
      <c r="AD86" s="13" t="s">
        <v>24</v>
      </c>
      <c r="AE86" s="13" t="s">
        <v>209</v>
      </c>
      <c r="AF86" s="13" t="s">
        <v>208</v>
      </c>
      <c r="AG86" s="14" t="s">
        <v>24</v>
      </c>
      <c r="AH86" s="15">
        <v>-106435</v>
      </c>
      <c r="AI86" s="14">
        <v>3100</v>
      </c>
      <c r="AJ86" s="14">
        <v>3058.28</v>
      </c>
      <c r="AK86" s="14">
        <v>0</v>
      </c>
      <c r="AL86" s="14">
        <v>0</v>
      </c>
      <c r="AM86" s="14">
        <v>0</v>
      </c>
      <c r="AN86" s="14">
        <v>0</v>
      </c>
      <c r="AO86" s="14">
        <v>408883.06</v>
      </c>
      <c r="AP86" s="11">
        <v>657759.1</v>
      </c>
      <c r="AQ86" s="14">
        <v>248876.03999999998</v>
      </c>
      <c r="AR86" s="14">
        <v>262213.55</v>
      </c>
      <c r="AS86" s="14">
        <v>919972.64999999991</v>
      </c>
      <c r="AT86" s="11">
        <v>294541</v>
      </c>
      <c r="AU86" s="11">
        <v>101004.54999999993</v>
      </c>
      <c r="AV86" s="17">
        <v>0.44779464092553034</v>
      </c>
      <c r="AW86" s="17">
        <v>0.32016277875217269</v>
      </c>
      <c r="AX86" s="11" t="s">
        <v>24</v>
      </c>
      <c r="AY86" s="123">
        <v>9.1999999999999998E-3</v>
      </c>
    </row>
    <row r="87" spans="1:51">
      <c r="A87" s="72">
        <v>13073016</v>
      </c>
      <c r="B87" s="55">
        <v>5360</v>
      </c>
      <c r="C87" s="55" t="s">
        <v>110</v>
      </c>
      <c r="D87" s="12">
        <v>521</v>
      </c>
      <c r="E87" s="12">
        <v>-191040</v>
      </c>
      <c r="F87" s="12">
        <v>-96402</v>
      </c>
      <c r="G87" s="12">
        <v>0</v>
      </c>
      <c r="H87" s="12" t="s">
        <v>24</v>
      </c>
      <c r="I87" s="12">
        <v>88488.15</v>
      </c>
      <c r="J87" s="12">
        <v>1</v>
      </c>
      <c r="K87" s="12" t="s">
        <v>24</v>
      </c>
      <c r="L87" s="13" t="s">
        <v>24</v>
      </c>
      <c r="M87" s="12">
        <v>1</v>
      </c>
      <c r="N87" s="14">
        <v>2168904.25</v>
      </c>
      <c r="O87" s="12">
        <v>0</v>
      </c>
      <c r="P87" s="14">
        <v>0</v>
      </c>
      <c r="Q87" s="12">
        <v>1</v>
      </c>
      <c r="R87" s="14">
        <v>323735.84000000003</v>
      </c>
      <c r="S87" s="12">
        <v>300</v>
      </c>
      <c r="T87" s="12">
        <v>0</v>
      </c>
      <c r="U87" s="12">
        <v>320</v>
      </c>
      <c r="V87" s="12">
        <v>1</v>
      </c>
      <c r="W87" s="12">
        <v>270</v>
      </c>
      <c r="X87" s="12">
        <v>1</v>
      </c>
      <c r="Y87" s="12">
        <v>0</v>
      </c>
      <c r="Z87" s="14">
        <v>75150.47</v>
      </c>
      <c r="AA87" s="14">
        <v>144.24274472168906</v>
      </c>
      <c r="AB87" s="12" t="s">
        <v>28</v>
      </c>
      <c r="AC87" s="13" t="s">
        <v>24</v>
      </c>
      <c r="AD87" s="13" t="s">
        <v>24</v>
      </c>
      <c r="AE87" s="13" t="s">
        <v>209</v>
      </c>
      <c r="AF87" s="13" t="s">
        <v>209</v>
      </c>
      <c r="AG87" s="14" t="s">
        <v>24</v>
      </c>
      <c r="AH87" s="15">
        <v>216340.1</v>
      </c>
      <c r="AI87" s="14">
        <v>1200</v>
      </c>
      <c r="AJ87" s="14">
        <v>1483.01</v>
      </c>
      <c r="AK87" s="14">
        <v>0</v>
      </c>
      <c r="AL87" s="14">
        <v>0</v>
      </c>
      <c r="AM87" s="14">
        <v>0</v>
      </c>
      <c r="AN87" s="14">
        <v>0</v>
      </c>
      <c r="AO87" s="14">
        <v>109812.21</v>
      </c>
      <c r="AP87" s="11">
        <v>161196.01999999999</v>
      </c>
      <c r="AQ87" s="14">
        <v>51383.809999999983</v>
      </c>
      <c r="AR87" s="14">
        <v>122747.66</v>
      </c>
      <c r="AS87" s="14">
        <v>283943.67999999999</v>
      </c>
      <c r="AT87" s="11">
        <v>151628</v>
      </c>
      <c r="AU87" s="11">
        <v>-113179.64000000004</v>
      </c>
      <c r="AV87" s="17">
        <v>0.9406435717209396</v>
      </c>
      <c r="AW87" s="17">
        <v>0.53400730736461544</v>
      </c>
      <c r="AX87" s="11" t="s">
        <v>24</v>
      </c>
      <c r="AY87" s="123">
        <v>1.1000000000000001E-3</v>
      </c>
    </row>
    <row r="88" spans="1:51">
      <c r="A88" s="72">
        <v>13073020</v>
      </c>
      <c r="B88" s="55">
        <v>5360</v>
      </c>
      <c r="C88" s="55" t="s">
        <v>111</v>
      </c>
      <c r="D88" s="12">
        <v>222</v>
      </c>
      <c r="E88" s="12">
        <v>-26840</v>
      </c>
      <c r="F88" s="12">
        <v>-15913.58</v>
      </c>
      <c r="G88" s="12">
        <v>1</v>
      </c>
      <c r="H88" s="12" t="s">
        <v>24</v>
      </c>
      <c r="I88" s="12">
        <v>80243.73</v>
      </c>
      <c r="J88" s="12" t="s">
        <v>24</v>
      </c>
      <c r="K88" s="12" t="s">
        <v>24</v>
      </c>
      <c r="L88" s="13" t="s">
        <v>24</v>
      </c>
      <c r="M88" s="12">
        <v>1</v>
      </c>
      <c r="N88" s="14">
        <v>571063.39</v>
      </c>
      <c r="O88" s="12">
        <v>0</v>
      </c>
      <c r="P88" s="14">
        <v>0</v>
      </c>
      <c r="Q88" s="12">
        <v>1</v>
      </c>
      <c r="R88" s="14">
        <v>223822.36</v>
      </c>
      <c r="S88" s="12">
        <v>200</v>
      </c>
      <c r="T88" s="12">
        <v>1</v>
      </c>
      <c r="U88" s="12">
        <v>300</v>
      </c>
      <c r="V88" s="12">
        <v>1</v>
      </c>
      <c r="W88" s="12">
        <v>300</v>
      </c>
      <c r="X88" s="12">
        <v>1</v>
      </c>
      <c r="Y88" s="12">
        <v>1</v>
      </c>
      <c r="Z88" s="14">
        <v>1113.67</v>
      </c>
      <c r="AA88" s="14">
        <v>5.0165315315315322</v>
      </c>
      <c r="AB88" s="12" t="s">
        <v>28</v>
      </c>
      <c r="AC88" s="13" t="s">
        <v>24</v>
      </c>
      <c r="AD88" s="13" t="s">
        <v>24</v>
      </c>
      <c r="AE88" s="13" t="s">
        <v>209</v>
      </c>
      <c r="AF88" s="13" t="s">
        <v>209</v>
      </c>
      <c r="AG88" s="14" t="s">
        <v>24</v>
      </c>
      <c r="AH88" s="15">
        <v>159968.42000000001</v>
      </c>
      <c r="AI88" s="14">
        <v>1100</v>
      </c>
      <c r="AJ88" s="14">
        <v>1127.53</v>
      </c>
      <c r="AK88" s="14">
        <v>0</v>
      </c>
      <c r="AL88" s="14">
        <v>0</v>
      </c>
      <c r="AM88" s="14">
        <v>0</v>
      </c>
      <c r="AN88" s="14">
        <v>0</v>
      </c>
      <c r="AO88" s="14">
        <v>64042.91</v>
      </c>
      <c r="AP88" s="11">
        <v>96050.98</v>
      </c>
      <c r="AQ88" s="14">
        <v>32008.069999999992</v>
      </c>
      <c r="AR88" s="14">
        <v>78614.81</v>
      </c>
      <c r="AS88" s="14">
        <v>174665.78999999998</v>
      </c>
      <c r="AT88" s="11">
        <v>58588</v>
      </c>
      <c r="AU88" s="11">
        <v>-41151.83</v>
      </c>
      <c r="AV88" s="17">
        <v>0.60996774837695567</v>
      </c>
      <c r="AW88" s="17">
        <v>0.33542916446317284</v>
      </c>
      <c r="AX88" s="11" t="s">
        <v>24</v>
      </c>
      <c r="AY88" s="123">
        <v>7.1099999999999997E-2</v>
      </c>
    </row>
    <row r="89" spans="1:51">
      <c r="A89" s="72">
        <v>13073022</v>
      </c>
      <c r="B89" s="55">
        <v>5360</v>
      </c>
      <c r="C89" s="55" t="s">
        <v>112</v>
      </c>
      <c r="D89" s="12">
        <v>781</v>
      </c>
      <c r="E89" s="12">
        <v>-178680</v>
      </c>
      <c r="F89" s="12">
        <v>-13822.37</v>
      </c>
      <c r="G89" s="12">
        <v>1</v>
      </c>
      <c r="H89" s="12">
        <v>45345.91</v>
      </c>
      <c r="I89" s="12" t="s">
        <v>24</v>
      </c>
      <c r="J89" s="12" t="s">
        <v>24</v>
      </c>
      <c r="K89" s="12" t="s">
        <v>24</v>
      </c>
      <c r="L89" s="13" t="s">
        <v>24</v>
      </c>
      <c r="M89" s="12">
        <v>1</v>
      </c>
      <c r="N89" s="14">
        <v>1784200.27</v>
      </c>
      <c r="O89" s="12">
        <v>0</v>
      </c>
      <c r="P89" s="14">
        <v>0</v>
      </c>
      <c r="Q89" s="12">
        <v>1</v>
      </c>
      <c r="R89" s="14">
        <v>343799.85</v>
      </c>
      <c r="S89" s="12">
        <v>300</v>
      </c>
      <c r="T89" s="12">
        <v>0</v>
      </c>
      <c r="U89" s="12">
        <v>300</v>
      </c>
      <c r="V89" s="12">
        <v>1</v>
      </c>
      <c r="W89" s="12">
        <v>300</v>
      </c>
      <c r="X89" s="12">
        <v>1</v>
      </c>
      <c r="Y89" s="12">
        <v>0</v>
      </c>
      <c r="Z89" s="14">
        <v>210348.41</v>
      </c>
      <c r="AA89" s="14">
        <v>269.33215108834827</v>
      </c>
      <c r="AB89" s="12" t="s">
        <v>24</v>
      </c>
      <c r="AC89" s="13" t="s">
        <v>24</v>
      </c>
      <c r="AD89" s="13" t="s">
        <v>24</v>
      </c>
      <c r="AE89" s="13" t="s">
        <v>209</v>
      </c>
      <c r="AF89" s="13" t="s">
        <v>208</v>
      </c>
      <c r="AG89" s="14" t="s">
        <v>24</v>
      </c>
      <c r="AH89" s="15">
        <v>182848</v>
      </c>
      <c r="AI89" s="14">
        <v>2800</v>
      </c>
      <c r="AJ89" s="14">
        <v>3464.03</v>
      </c>
      <c r="AK89" s="14">
        <v>0</v>
      </c>
      <c r="AL89" s="14">
        <v>0</v>
      </c>
      <c r="AM89" s="14">
        <v>1200</v>
      </c>
      <c r="AN89" s="14">
        <v>1251.18</v>
      </c>
      <c r="AO89" s="14">
        <v>236085.56</v>
      </c>
      <c r="AP89" s="11">
        <v>349229.06</v>
      </c>
      <c r="AQ89" s="14">
        <v>113143.5</v>
      </c>
      <c r="AR89" s="14">
        <v>223430.13</v>
      </c>
      <c r="AS89" s="14">
        <v>572659.18999999994</v>
      </c>
      <c r="AT89" s="11">
        <v>23848</v>
      </c>
      <c r="AU89" s="11">
        <v>101950.93</v>
      </c>
      <c r="AV89" s="17">
        <v>6.8287558887567948E-2</v>
      </c>
      <c r="AW89" s="17">
        <v>4.164431553084829E-2</v>
      </c>
      <c r="AX89" s="11" t="s">
        <v>24</v>
      </c>
      <c r="AY89" s="123">
        <v>6.6500000000000004E-2</v>
      </c>
    </row>
    <row r="90" spans="1:51">
      <c r="A90" s="72">
        <v>13073032</v>
      </c>
      <c r="B90" s="55">
        <v>5360</v>
      </c>
      <c r="C90" s="55" t="s">
        <v>113</v>
      </c>
      <c r="D90" s="12">
        <v>563</v>
      </c>
      <c r="E90" s="12">
        <v>-172620</v>
      </c>
      <c r="F90" s="12">
        <v>-43037.14</v>
      </c>
      <c r="G90" s="12">
        <v>1</v>
      </c>
      <c r="H90" s="12" t="s">
        <v>24</v>
      </c>
      <c r="I90" s="12">
        <v>588771.57999999996</v>
      </c>
      <c r="J90" s="12" t="s">
        <v>24</v>
      </c>
      <c r="K90" s="12" t="s">
        <v>24</v>
      </c>
      <c r="L90" s="13" t="s">
        <v>24</v>
      </c>
      <c r="M90" s="12">
        <v>1</v>
      </c>
      <c r="N90" s="14">
        <v>2695772.81</v>
      </c>
      <c r="O90" s="12">
        <v>0</v>
      </c>
      <c r="P90" s="14">
        <v>0</v>
      </c>
      <c r="Q90" s="12">
        <v>1</v>
      </c>
      <c r="R90" s="14">
        <v>199333.43</v>
      </c>
      <c r="S90" s="12">
        <v>300</v>
      </c>
      <c r="T90" s="12">
        <v>0</v>
      </c>
      <c r="U90" s="12">
        <v>340</v>
      </c>
      <c r="V90" s="12">
        <v>1</v>
      </c>
      <c r="W90" s="12">
        <v>303</v>
      </c>
      <c r="X90" s="12">
        <v>1</v>
      </c>
      <c r="Y90" s="12">
        <v>0</v>
      </c>
      <c r="Z90" s="14">
        <v>10589.11</v>
      </c>
      <c r="AA90" s="14">
        <v>18.808365896980462</v>
      </c>
      <c r="AB90" s="12" t="s">
        <v>28</v>
      </c>
      <c r="AC90" s="13" t="s">
        <v>24</v>
      </c>
      <c r="AD90" s="13" t="s">
        <v>24</v>
      </c>
      <c r="AE90" s="13" t="s">
        <v>209</v>
      </c>
      <c r="AF90" s="13" t="s">
        <v>209</v>
      </c>
      <c r="AG90" s="14" t="s">
        <v>24</v>
      </c>
      <c r="AH90" s="15">
        <v>81400.78</v>
      </c>
      <c r="AI90" s="14">
        <v>2000</v>
      </c>
      <c r="AJ90" s="14">
        <v>2351.63</v>
      </c>
      <c r="AK90" s="14">
        <v>0</v>
      </c>
      <c r="AL90" s="14">
        <v>0</v>
      </c>
      <c r="AM90" s="14">
        <v>0</v>
      </c>
      <c r="AN90" s="14">
        <v>0</v>
      </c>
      <c r="AO90" s="14">
        <v>183191.58</v>
      </c>
      <c r="AP90" s="11">
        <v>273555.26</v>
      </c>
      <c r="AQ90" s="14">
        <v>90363.680000000022</v>
      </c>
      <c r="AR90" s="14">
        <v>118533.72</v>
      </c>
      <c r="AS90" s="14">
        <v>392088.98</v>
      </c>
      <c r="AT90" s="11">
        <v>181455</v>
      </c>
      <c r="AU90" s="11">
        <v>-26433.459999999963</v>
      </c>
      <c r="AV90" s="17">
        <v>0.66332118782874072</v>
      </c>
      <c r="AW90" s="17">
        <v>0.46279035947401531</v>
      </c>
      <c r="AX90" s="11" t="s">
        <v>24</v>
      </c>
      <c r="AY90" s="123">
        <v>4.7899999999999998E-2</v>
      </c>
    </row>
    <row r="91" spans="1:51">
      <c r="A91" s="72">
        <v>13073033</v>
      </c>
      <c r="B91" s="55">
        <v>5360</v>
      </c>
      <c r="C91" s="55" t="s">
        <v>114</v>
      </c>
      <c r="D91" s="12">
        <v>620</v>
      </c>
      <c r="E91" s="12">
        <v>-177580</v>
      </c>
      <c r="F91" s="12">
        <v>5245.68</v>
      </c>
      <c r="G91" s="12">
        <v>1</v>
      </c>
      <c r="H91" s="12">
        <v>35778.07</v>
      </c>
      <c r="I91" s="12" t="s">
        <v>24</v>
      </c>
      <c r="J91" s="12">
        <v>1</v>
      </c>
      <c r="K91" s="12" t="s">
        <v>24</v>
      </c>
      <c r="L91" s="13" t="s">
        <v>24</v>
      </c>
      <c r="M91" s="12">
        <v>1</v>
      </c>
      <c r="N91" s="14">
        <v>1305059.48</v>
      </c>
      <c r="O91" s="12">
        <v>1</v>
      </c>
      <c r="P91" s="14">
        <v>6230</v>
      </c>
      <c r="Q91" s="12">
        <v>1</v>
      </c>
      <c r="R91" s="14">
        <v>190789.27</v>
      </c>
      <c r="S91" s="12">
        <v>300</v>
      </c>
      <c r="T91" s="12">
        <v>0</v>
      </c>
      <c r="U91" s="12">
        <v>320</v>
      </c>
      <c r="V91" s="12">
        <v>1</v>
      </c>
      <c r="W91" s="12">
        <v>300</v>
      </c>
      <c r="X91" s="12">
        <v>1</v>
      </c>
      <c r="Y91" s="12">
        <v>0</v>
      </c>
      <c r="Z91" s="14">
        <v>246452.97</v>
      </c>
      <c r="AA91" s="14">
        <v>397.50479032258067</v>
      </c>
      <c r="AB91" s="12" t="s">
        <v>24</v>
      </c>
      <c r="AC91" s="13" t="s">
        <v>24</v>
      </c>
      <c r="AD91" s="13" t="s">
        <v>24</v>
      </c>
      <c r="AE91" s="13" t="s">
        <v>209</v>
      </c>
      <c r="AF91" s="13" t="s">
        <v>208</v>
      </c>
      <c r="AG91" s="14" t="s">
        <v>24</v>
      </c>
      <c r="AH91" s="15">
        <v>-199333.43</v>
      </c>
      <c r="AI91" s="14">
        <v>2320</v>
      </c>
      <c r="AJ91" s="14">
        <v>2683.82</v>
      </c>
      <c r="AK91" s="14">
        <v>0</v>
      </c>
      <c r="AL91" s="14">
        <v>0</v>
      </c>
      <c r="AM91" s="14">
        <v>0</v>
      </c>
      <c r="AN91" s="14">
        <v>0</v>
      </c>
      <c r="AO91" s="14">
        <v>141464.47</v>
      </c>
      <c r="AP91" s="11">
        <v>209287.18</v>
      </c>
      <c r="AQ91" s="14">
        <v>67822.709999999992</v>
      </c>
      <c r="AR91" s="14">
        <v>193165.84</v>
      </c>
      <c r="AS91" s="14">
        <v>402453.02</v>
      </c>
      <c r="AT91" s="11">
        <v>170044</v>
      </c>
      <c r="AU91" s="11">
        <v>-153922.65999999997</v>
      </c>
      <c r="AV91" s="17">
        <v>0.81249123811597068</v>
      </c>
      <c r="AW91" s="17">
        <v>0.42251888183122588</v>
      </c>
      <c r="AX91" s="11" t="s">
        <v>24</v>
      </c>
      <c r="AY91" s="123">
        <v>0</v>
      </c>
    </row>
    <row r="92" spans="1:51">
      <c r="A92" s="72">
        <v>13073039</v>
      </c>
      <c r="B92" s="55">
        <v>5360</v>
      </c>
      <c r="C92" s="55" t="s">
        <v>115</v>
      </c>
      <c r="D92" s="12">
        <v>142</v>
      </c>
      <c r="E92" s="12">
        <v>-107940</v>
      </c>
      <c r="F92" s="12">
        <v>-57343.67</v>
      </c>
      <c r="G92" s="12">
        <v>1</v>
      </c>
      <c r="H92" s="12" t="s">
        <v>24</v>
      </c>
      <c r="I92" s="12">
        <v>59060.55</v>
      </c>
      <c r="J92" s="12">
        <v>1</v>
      </c>
      <c r="K92" s="12">
        <v>-14277.82</v>
      </c>
      <c r="L92" s="13" t="s">
        <v>24</v>
      </c>
      <c r="M92" s="12">
        <v>1</v>
      </c>
      <c r="N92" s="14">
        <v>499682.61</v>
      </c>
      <c r="O92" s="12">
        <v>0</v>
      </c>
      <c r="P92" s="14">
        <v>0</v>
      </c>
      <c r="Q92" s="12">
        <v>1</v>
      </c>
      <c r="R92" s="14">
        <v>15997.85</v>
      </c>
      <c r="S92" s="12">
        <v>300</v>
      </c>
      <c r="T92" s="12">
        <v>0</v>
      </c>
      <c r="U92" s="12">
        <v>320</v>
      </c>
      <c r="V92" s="12">
        <v>1</v>
      </c>
      <c r="W92" s="12">
        <v>300</v>
      </c>
      <c r="X92" s="12">
        <v>1</v>
      </c>
      <c r="Y92" s="12">
        <v>0</v>
      </c>
      <c r="Z92" s="14">
        <v>0</v>
      </c>
      <c r="AA92" s="14">
        <v>0</v>
      </c>
      <c r="AB92" s="12" t="s">
        <v>32</v>
      </c>
      <c r="AC92" s="13" t="s">
        <v>24</v>
      </c>
      <c r="AD92" s="13" t="s">
        <v>24</v>
      </c>
      <c r="AE92" s="13" t="s">
        <v>209</v>
      </c>
      <c r="AF92" s="13" t="s">
        <v>209</v>
      </c>
      <c r="AG92" s="14" t="s">
        <v>24</v>
      </c>
      <c r="AH92" s="15">
        <v>-15997.85</v>
      </c>
      <c r="AI92" s="14">
        <v>680</v>
      </c>
      <c r="AJ92" s="14">
        <v>741.75</v>
      </c>
      <c r="AK92" s="14">
        <v>0</v>
      </c>
      <c r="AL92" s="14">
        <v>0</v>
      </c>
      <c r="AM92" s="14">
        <v>0</v>
      </c>
      <c r="AN92" s="14">
        <v>0</v>
      </c>
      <c r="AO92" s="14">
        <v>37492.160000000003</v>
      </c>
      <c r="AP92" s="11">
        <v>119078.92</v>
      </c>
      <c r="AQ92" s="14">
        <v>81586.759999999995</v>
      </c>
      <c r="AR92" s="14">
        <v>0</v>
      </c>
      <c r="AS92" s="14">
        <v>119078.92</v>
      </c>
      <c r="AT92" s="11">
        <v>68267</v>
      </c>
      <c r="AU92" s="11">
        <v>50811.92</v>
      </c>
      <c r="AV92" s="17">
        <v>0.57329206546381173</v>
      </c>
      <c r="AW92" s="17">
        <v>0.57329206546381173</v>
      </c>
      <c r="AX92" s="11" t="s">
        <v>24</v>
      </c>
      <c r="AY92" s="123">
        <v>2.9100000000000001E-2</v>
      </c>
    </row>
    <row r="93" spans="1:51">
      <c r="A93" s="72">
        <v>13073050</v>
      </c>
      <c r="B93" s="55">
        <v>5360</v>
      </c>
      <c r="C93" s="55" t="s">
        <v>116</v>
      </c>
      <c r="D93" s="12">
        <v>654</v>
      </c>
      <c r="E93" s="12">
        <v>-66130</v>
      </c>
      <c r="F93" s="12">
        <v>158160.1</v>
      </c>
      <c r="G93" s="12">
        <v>0</v>
      </c>
      <c r="H93" s="12">
        <v>191746.82</v>
      </c>
      <c r="I93" s="12" t="s">
        <v>24</v>
      </c>
      <c r="J93" s="12">
        <v>1</v>
      </c>
      <c r="K93" s="12" t="s">
        <v>24</v>
      </c>
      <c r="L93" s="13" t="s">
        <v>24</v>
      </c>
      <c r="M93" s="12">
        <v>1</v>
      </c>
      <c r="N93" s="14">
        <v>1631730.51</v>
      </c>
      <c r="O93" s="12">
        <v>0</v>
      </c>
      <c r="P93" s="14">
        <v>0</v>
      </c>
      <c r="Q93" s="12">
        <v>1</v>
      </c>
      <c r="R93" s="14">
        <v>232948.88</v>
      </c>
      <c r="S93" s="12">
        <v>350</v>
      </c>
      <c r="T93" s="12">
        <v>0</v>
      </c>
      <c r="U93" s="12">
        <v>300</v>
      </c>
      <c r="V93" s="12">
        <v>1</v>
      </c>
      <c r="W93" s="12">
        <v>300</v>
      </c>
      <c r="X93" s="12">
        <v>1</v>
      </c>
      <c r="Y93" s="12">
        <v>0</v>
      </c>
      <c r="Z93" s="14">
        <v>0</v>
      </c>
      <c r="AA93" s="14">
        <v>0</v>
      </c>
      <c r="AB93" s="12" t="s">
        <v>24</v>
      </c>
      <c r="AC93" s="13" t="s">
        <v>24</v>
      </c>
      <c r="AD93" s="13" t="s">
        <v>24</v>
      </c>
      <c r="AE93" s="13" t="s">
        <v>208</v>
      </c>
      <c r="AF93" s="13" t="s">
        <v>208</v>
      </c>
      <c r="AG93" s="14" t="s">
        <v>24</v>
      </c>
      <c r="AH93" s="15">
        <v>232948.88</v>
      </c>
      <c r="AI93" s="14">
        <v>1700</v>
      </c>
      <c r="AJ93" s="14">
        <v>2304.7399999999998</v>
      </c>
      <c r="AK93" s="14">
        <v>0</v>
      </c>
      <c r="AL93" s="14">
        <v>0</v>
      </c>
      <c r="AM93" s="14">
        <v>0</v>
      </c>
      <c r="AN93" s="14">
        <v>0</v>
      </c>
      <c r="AO93" s="14">
        <v>280957.84000000003</v>
      </c>
      <c r="AP93" s="11">
        <v>508923.31</v>
      </c>
      <c r="AQ93" s="14">
        <v>227965.46999999997</v>
      </c>
      <c r="AR93" s="14">
        <v>187023.73</v>
      </c>
      <c r="AS93" s="14">
        <v>695947.04</v>
      </c>
      <c r="AT93" s="11">
        <v>177587</v>
      </c>
      <c r="AU93" s="11">
        <v>144312.58000000002</v>
      </c>
      <c r="AV93" s="17">
        <v>0.34894648468744732</v>
      </c>
      <c r="AW93" s="17">
        <v>0.25517315225595327</v>
      </c>
      <c r="AX93" s="11" t="s">
        <v>24</v>
      </c>
      <c r="AY93" s="123">
        <v>4.7500000000000001E-2</v>
      </c>
    </row>
    <row r="94" spans="1:51">
      <c r="A94" s="72">
        <v>13073093</v>
      </c>
      <c r="B94" s="55">
        <v>5360</v>
      </c>
      <c r="C94" s="55" t="s">
        <v>117</v>
      </c>
      <c r="D94" s="12">
        <v>2577</v>
      </c>
      <c r="E94" s="12">
        <v>-496610</v>
      </c>
      <c r="F94" s="12">
        <v>28544.19</v>
      </c>
      <c r="G94" s="12">
        <v>1</v>
      </c>
      <c r="H94" s="12">
        <v>231990.24</v>
      </c>
      <c r="I94" s="12" t="s">
        <v>24</v>
      </c>
      <c r="J94" s="12">
        <v>0</v>
      </c>
      <c r="K94" s="12" t="s">
        <v>24</v>
      </c>
      <c r="L94" s="13" t="s">
        <v>24</v>
      </c>
      <c r="M94" s="12">
        <v>1</v>
      </c>
      <c r="N94" s="14">
        <v>7314721.8899999997</v>
      </c>
      <c r="O94" s="12">
        <v>0</v>
      </c>
      <c r="P94" s="14">
        <v>0</v>
      </c>
      <c r="Q94" s="12">
        <v>1</v>
      </c>
      <c r="R94" s="14">
        <v>678226.86</v>
      </c>
      <c r="S94" s="12">
        <v>250</v>
      </c>
      <c r="T94" s="12">
        <v>1</v>
      </c>
      <c r="U94" s="12">
        <v>340</v>
      </c>
      <c r="V94" s="12">
        <v>1</v>
      </c>
      <c r="W94" s="12">
        <v>300</v>
      </c>
      <c r="X94" s="12">
        <v>1</v>
      </c>
      <c r="Y94" s="12">
        <v>1</v>
      </c>
      <c r="Z94" s="14">
        <v>1870032.56</v>
      </c>
      <c r="AA94" s="14">
        <v>725.66261544431507</v>
      </c>
      <c r="AB94" s="12" t="s">
        <v>24</v>
      </c>
      <c r="AC94" s="13" t="s">
        <v>24</v>
      </c>
      <c r="AD94" s="13" t="s">
        <v>24</v>
      </c>
      <c r="AE94" s="13" t="s">
        <v>208</v>
      </c>
      <c r="AF94" s="13" t="s">
        <v>208</v>
      </c>
      <c r="AG94" s="14" t="s">
        <v>24</v>
      </c>
      <c r="AH94" s="15">
        <v>678226.86</v>
      </c>
      <c r="AI94" s="14">
        <v>6450</v>
      </c>
      <c r="AJ94" s="14">
        <v>7002.03</v>
      </c>
      <c r="AK94" s="14">
        <v>0</v>
      </c>
      <c r="AL94" s="14">
        <v>0</v>
      </c>
      <c r="AM94" s="14">
        <v>0</v>
      </c>
      <c r="AN94" s="14">
        <v>0</v>
      </c>
      <c r="AO94" s="14">
        <v>709467.03</v>
      </c>
      <c r="AP94" s="11">
        <v>950159.04</v>
      </c>
      <c r="AQ94" s="14">
        <v>240692.01</v>
      </c>
      <c r="AR94" s="14">
        <v>828918.59</v>
      </c>
      <c r="AS94" s="14">
        <v>1779077.63</v>
      </c>
      <c r="AT94" s="11">
        <v>699950</v>
      </c>
      <c r="AU94" s="11">
        <v>-578709.54999999981</v>
      </c>
      <c r="AV94" s="17">
        <v>0.73666614801665198</v>
      </c>
      <c r="AW94" s="17">
        <v>0.39343420893893205</v>
      </c>
      <c r="AX94" s="11" t="s">
        <v>24</v>
      </c>
      <c r="AY94" s="123">
        <v>6.2700000000000006E-2</v>
      </c>
    </row>
    <row r="95" spans="1:51">
      <c r="A95" s="72">
        <v>13073001</v>
      </c>
      <c r="B95" s="55">
        <v>5361</v>
      </c>
      <c r="C95" s="55" t="s">
        <v>118</v>
      </c>
      <c r="D95" s="12">
        <v>2049</v>
      </c>
      <c r="E95" s="12">
        <v>162800</v>
      </c>
      <c r="F95" s="14">
        <v>394816</v>
      </c>
      <c r="G95" s="12">
        <v>1</v>
      </c>
      <c r="H95" s="14">
        <v>137444</v>
      </c>
      <c r="I95" s="14" t="s">
        <v>24</v>
      </c>
      <c r="J95" s="12">
        <v>1</v>
      </c>
      <c r="K95" s="14">
        <v>76005</v>
      </c>
      <c r="L95" s="12" t="s">
        <v>24</v>
      </c>
      <c r="M95" s="12">
        <v>0</v>
      </c>
      <c r="N95" s="14">
        <v>0</v>
      </c>
      <c r="O95" s="12">
        <v>0</v>
      </c>
      <c r="P95" s="14">
        <v>0</v>
      </c>
      <c r="Q95" s="988">
        <v>1</v>
      </c>
      <c r="R95" s="991">
        <v>7236903</v>
      </c>
      <c r="S95" s="12">
        <v>250</v>
      </c>
      <c r="T95" s="12">
        <v>1</v>
      </c>
      <c r="U95" s="12">
        <v>300</v>
      </c>
      <c r="V95" s="12">
        <v>1</v>
      </c>
      <c r="W95" s="12">
        <v>300</v>
      </c>
      <c r="X95" s="12">
        <v>1</v>
      </c>
      <c r="Y95" s="12">
        <v>1</v>
      </c>
      <c r="Z95" s="14">
        <v>2762277</v>
      </c>
      <c r="AA95" s="14">
        <v>1348.11</v>
      </c>
      <c r="AB95" s="12" t="s">
        <v>28</v>
      </c>
      <c r="AC95" s="12" t="s">
        <v>28</v>
      </c>
      <c r="AD95" s="12" t="s">
        <v>28</v>
      </c>
      <c r="AE95" s="14">
        <v>281239</v>
      </c>
      <c r="AF95" s="14">
        <v>193992</v>
      </c>
      <c r="AG95" s="15">
        <v>394816</v>
      </c>
      <c r="AH95" s="15">
        <v>140329</v>
      </c>
      <c r="AI95" s="14">
        <v>5700</v>
      </c>
      <c r="AJ95" s="14">
        <v>5890</v>
      </c>
      <c r="AK95" s="12">
        <v>0</v>
      </c>
      <c r="AL95" s="14">
        <v>0</v>
      </c>
      <c r="AM95" s="12">
        <v>0</v>
      </c>
      <c r="AN95" s="15">
        <v>0</v>
      </c>
      <c r="AO95" s="14">
        <v>1103548</v>
      </c>
      <c r="AP95" s="14">
        <v>1273882</v>
      </c>
      <c r="AQ95" s="14">
        <v>170334</v>
      </c>
      <c r="AR95" s="14">
        <v>384347</v>
      </c>
      <c r="AS95" s="14">
        <v>1658229</v>
      </c>
      <c r="AT95" s="11">
        <v>648317</v>
      </c>
      <c r="AU95" s="11">
        <v>1009912</v>
      </c>
      <c r="AV95" s="17">
        <v>0.50890000000000002</v>
      </c>
      <c r="AW95" s="17">
        <v>0.39100000000000001</v>
      </c>
      <c r="AX95" s="11">
        <v>195297</v>
      </c>
      <c r="AY95" s="123" t="s">
        <v>202</v>
      </c>
    </row>
    <row r="96" spans="1:51">
      <c r="A96" s="72">
        <v>13073075</v>
      </c>
      <c r="B96" s="55">
        <v>5361</v>
      </c>
      <c r="C96" s="55" t="s">
        <v>119</v>
      </c>
      <c r="D96" s="12">
        <v>15058</v>
      </c>
      <c r="E96" s="12">
        <v>-415500</v>
      </c>
      <c r="F96" s="14">
        <v>-225179</v>
      </c>
      <c r="G96" s="12">
        <v>1</v>
      </c>
      <c r="H96" s="14" t="s">
        <v>24</v>
      </c>
      <c r="I96" s="14">
        <v>888906</v>
      </c>
      <c r="J96" s="12">
        <v>1</v>
      </c>
      <c r="K96" s="14">
        <v>5443352</v>
      </c>
      <c r="L96" s="12" t="s">
        <v>24</v>
      </c>
      <c r="M96" s="12">
        <v>0</v>
      </c>
      <c r="N96" s="14">
        <v>0</v>
      </c>
      <c r="O96" s="12">
        <v>0</v>
      </c>
      <c r="P96" s="14">
        <v>0</v>
      </c>
      <c r="Q96" s="989"/>
      <c r="R96" s="992"/>
      <c r="S96" s="12">
        <v>340</v>
      </c>
      <c r="T96" s="12">
        <v>0</v>
      </c>
      <c r="U96" s="12">
        <v>340</v>
      </c>
      <c r="V96" s="12">
        <v>1</v>
      </c>
      <c r="W96" s="12">
        <v>320</v>
      </c>
      <c r="X96" s="12">
        <v>0</v>
      </c>
      <c r="Y96" s="12">
        <v>0</v>
      </c>
      <c r="Z96" s="14">
        <v>12550636</v>
      </c>
      <c r="AA96" s="14">
        <v>833.49</v>
      </c>
      <c r="AB96" s="12" t="s">
        <v>28</v>
      </c>
      <c r="AC96" s="12" t="s">
        <v>28</v>
      </c>
      <c r="AD96" s="12" t="s">
        <v>28</v>
      </c>
      <c r="AE96" s="14">
        <v>-589074</v>
      </c>
      <c r="AF96" s="14">
        <v>-782584</v>
      </c>
      <c r="AG96" s="15">
        <v>-225179</v>
      </c>
      <c r="AH96" s="15">
        <v>7346476</v>
      </c>
      <c r="AI96" s="12">
        <v>34000</v>
      </c>
      <c r="AJ96" s="14">
        <v>32817</v>
      </c>
      <c r="AK96" s="12">
        <v>0</v>
      </c>
      <c r="AL96" s="14">
        <v>0</v>
      </c>
      <c r="AM96" s="12">
        <v>0</v>
      </c>
      <c r="AN96" s="15">
        <v>0</v>
      </c>
      <c r="AO96" s="14">
        <v>6550628</v>
      </c>
      <c r="AP96" s="14">
        <v>7316931</v>
      </c>
      <c r="AQ96" s="14">
        <v>766030</v>
      </c>
      <c r="AR96" s="14">
        <v>3707023</v>
      </c>
      <c r="AS96" s="14">
        <v>11023954</v>
      </c>
      <c r="AT96" s="11">
        <v>4885024</v>
      </c>
      <c r="AU96" s="11">
        <v>6138930</v>
      </c>
      <c r="AV96" s="17">
        <v>0.66759999999999997</v>
      </c>
      <c r="AW96" s="17">
        <v>0.44309999999999999</v>
      </c>
      <c r="AX96" s="11">
        <v>1520007</v>
      </c>
      <c r="AY96" s="123">
        <v>0</v>
      </c>
    </row>
    <row r="97" spans="1:51">
      <c r="A97" s="72">
        <v>13073082</v>
      </c>
      <c r="B97" s="55">
        <v>5361</v>
      </c>
      <c r="C97" s="55" t="s">
        <v>120</v>
      </c>
      <c r="D97" s="12">
        <v>286</v>
      </c>
      <c r="E97" s="12">
        <v>49200</v>
      </c>
      <c r="F97" s="14">
        <v>10073</v>
      </c>
      <c r="G97" s="12">
        <v>0</v>
      </c>
      <c r="H97" s="14" t="s">
        <v>24</v>
      </c>
      <c r="I97" s="14">
        <v>41441</v>
      </c>
      <c r="J97" s="12">
        <v>0</v>
      </c>
      <c r="K97" s="14">
        <v>-4384</v>
      </c>
      <c r="L97" s="23">
        <v>2012</v>
      </c>
      <c r="M97" s="12">
        <v>0</v>
      </c>
      <c r="N97" s="14">
        <v>0</v>
      </c>
      <c r="O97" s="12">
        <v>0</v>
      </c>
      <c r="P97" s="14">
        <v>0</v>
      </c>
      <c r="Q97" s="989"/>
      <c r="R97" s="992"/>
      <c r="S97" s="12">
        <v>400</v>
      </c>
      <c r="T97" s="12">
        <v>0</v>
      </c>
      <c r="U97" s="12">
        <v>300</v>
      </c>
      <c r="V97" s="12">
        <v>1</v>
      </c>
      <c r="W97" s="12">
        <v>250</v>
      </c>
      <c r="X97" s="12">
        <v>1</v>
      </c>
      <c r="Y97" s="12">
        <v>0</v>
      </c>
      <c r="Z97" s="14">
        <v>431584</v>
      </c>
      <c r="AA97" s="14">
        <v>1509.03</v>
      </c>
      <c r="AB97" s="12" t="s">
        <v>28</v>
      </c>
      <c r="AC97" s="12" t="s">
        <v>28</v>
      </c>
      <c r="AD97" s="12" t="s">
        <v>28</v>
      </c>
      <c r="AE97" s="14">
        <v>-52131</v>
      </c>
      <c r="AF97" s="14">
        <v>-36772</v>
      </c>
      <c r="AG97" s="15">
        <v>10073</v>
      </c>
      <c r="AH97" s="15">
        <v>4712</v>
      </c>
      <c r="AI97" s="12">
        <v>900</v>
      </c>
      <c r="AJ97" s="14">
        <v>892</v>
      </c>
      <c r="AK97" s="12">
        <v>0</v>
      </c>
      <c r="AL97" s="14">
        <v>0</v>
      </c>
      <c r="AM97" s="12">
        <v>0</v>
      </c>
      <c r="AN97" s="15">
        <v>0</v>
      </c>
      <c r="AO97" s="14">
        <v>162856</v>
      </c>
      <c r="AP97" s="14">
        <v>149939</v>
      </c>
      <c r="AQ97" s="14">
        <v>-13917</v>
      </c>
      <c r="AR97" s="14">
        <v>50951</v>
      </c>
      <c r="AS97" s="14">
        <v>200890</v>
      </c>
      <c r="AT97" s="11">
        <v>106321</v>
      </c>
      <c r="AU97" s="11">
        <v>94569</v>
      </c>
      <c r="AV97" s="17">
        <v>0.70909999999999995</v>
      </c>
      <c r="AW97" s="17">
        <v>0.5292</v>
      </c>
      <c r="AX97" s="11">
        <v>28405</v>
      </c>
      <c r="AY97" s="123">
        <v>3.3999999999999998E-3</v>
      </c>
    </row>
    <row r="98" spans="1:51">
      <c r="A98" s="72">
        <v>13073085</v>
      </c>
      <c r="B98" s="55">
        <v>5361</v>
      </c>
      <c r="C98" s="55" t="s">
        <v>440</v>
      </c>
      <c r="D98" s="12">
        <v>733</v>
      </c>
      <c r="E98" s="12">
        <v>41000</v>
      </c>
      <c r="F98" s="14">
        <v>57434</v>
      </c>
      <c r="G98" s="12">
        <v>0</v>
      </c>
      <c r="H98" s="14" t="s">
        <v>24</v>
      </c>
      <c r="I98" s="14">
        <v>23944</v>
      </c>
      <c r="J98" s="12">
        <v>1</v>
      </c>
      <c r="K98" s="14">
        <v>-324852</v>
      </c>
      <c r="L98" s="23">
        <v>2011</v>
      </c>
      <c r="M98" s="12">
        <v>0</v>
      </c>
      <c r="N98" s="14">
        <v>0</v>
      </c>
      <c r="O98" s="12">
        <v>0</v>
      </c>
      <c r="P98" s="14">
        <v>0</v>
      </c>
      <c r="Q98" s="990"/>
      <c r="R98" s="993"/>
      <c r="S98" s="12">
        <v>360</v>
      </c>
      <c r="T98" s="12">
        <v>0</v>
      </c>
      <c r="U98" s="12">
        <v>340</v>
      </c>
      <c r="V98" s="12">
        <v>1</v>
      </c>
      <c r="W98" s="12">
        <v>320</v>
      </c>
      <c r="X98" s="12">
        <v>0</v>
      </c>
      <c r="Y98" s="12">
        <v>0</v>
      </c>
      <c r="Z98" s="14">
        <v>2107304</v>
      </c>
      <c r="AA98" s="14">
        <v>2874.9</v>
      </c>
      <c r="AB98" s="12" t="s">
        <v>32</v>
      </c>
      <c r="AC98" s="12" t="s">
        <v>28</v>
      </c>
      <c r="AD98" s="12" t="s">
        <v>32</v>
      </c>
      <c r="AE98" s="14">
        <v>0</v>
      </c>
      <c r="AF98" s="14">
        <v>45140</v>
      </c>
      <c r="AG98" s="15">
        <v>57434</v>
      </c>
      <c r="AH98" s="15">
        <v>-201592</v>
      </c>
      <c r="AI98" s="12">
        <v>2700</v>
      </c>
      <c r="AJ98" s="14">
        <v>2587</v>
      </c>
      <c r="AK98" s="12">
        <v>0</v>
      </c>
      <c r="AL98" s="14">
        <v>0</v>
      </c>
      <c r="AM98" s="12">
        <v>0</v>
      </c>
      <c r="AN98" s="15">
        <v>0</v>
      </c>
      <c r="AO98" s="14">
        <v>226725</v>
      </c>
      <c r="AP98" s="14">
        <v>298493</v>
      </c>
      <c r="AQ98" s="14">
        <v>71768</v>
      </c>
      <c r="AR98" s="14">
        <v>244235</v>
      </c>
      <c r="AS98" s="14">
        <v>542728</v>
      </c>
      <c r="AT98" s="11">
        <v>108544</v>
      </c>
      <c r="AU98" s="11">
        <v>334184</v>
      </c>
      <c r="AV98" s="17">
        <v>0.69869999999999999</v>
      </c>
      <c r="AW98" s="17">
        <v>0.38429999999999997</v>
      </c>
      <c r="AX98" s="11">
        <v>75077</v>
      </c>
      <c r="AY98" s="123">
        <v>2.3999999999999998E-3</v>
      </c>
    </row>
    <row r="99" spans="1:51">
      <c r="A99" s="72">
        <v>13073003</v>
      </c>
      <c r="B99" s="55">
        <v>5362</v>
      </c>
      <c r="C99" s="55" t="s">
        <v>122</v>
      </c>
      <c r="D99" s="12">
        <v>1184</v>
      </c>
      <c r="E99" s="12">
        <v>-58700</v>
      </c>
      <c r="F99" s="368">
        <v>100500.17</v>
      </c>
      <c r="G99" s="12">
        <v>1</v>
      </c>
      <c r="H99" s="14">
        <v>281.91000000000003</v>
      </c>
      <c r="I99" s="14">
        <v>0</v>
      </c>
      <c r="J99" s="12">
        <v>1</v>
      </c>
      <c r="K99" s="14">
        <v>913088.75</v>
      </c>
      <c r="L99" s="13" t="s">
        <v>24</v>
      </c>
      <c r="M99" s="12">
        <v>0</v>
      </c>
      <c r="N99" s="14">
        <v>0</v>
      </c>
      <c r="O99" s="12">
        <v>0</v>
      </c>
      <c r="P99" s="14">
        <v>0</v>
      </c>
      <c r="Q99" s="12">
        <v>1</v>
      </c>
      <c r="R99" s="14">
        <v>534795.44999999995</v>
      </c>
      <c r="S99" s="12">
        <v>400</v>
      </c>
      <c r="T99" s="12">
        <v>0</v>
      </c>
      <c r="U99" s="12">
        <v>420</v>
      </c>
      <c r="V99" s="12">
        <v>0</v>
      </c>
      <c r="W99" s="12">
        <v>300</v>
      </c>
      <c r="X99" s="12">
        <v>1</v>
      </c>
      <c r="Y99" s="12">
        <v>0</v>
      </c>
      <c r="Z99" s="14">
        <v>1201120.56</v>
      </c>
      <c r="AA99" s="14">
        <v>1014.4599324324324</v>
      </c>
      <c r="AB99" s="12" t="s">
        <v>28</v>
      </c>
      <c r="AC99" s="13" t="s">
        <v>28</v>
      </c>
      <c r="AD99" s="13" t="s">
        <v>28</v>
      </c>
      <c r="AE99" s="14">
        <v>-208150.64</v>
      </c>
      <c r="AF99" s="14" t="s">
        <v>24</v>
      </c>
      <c r="AG99" s="15" t="s">
        <v>24</v>
      </c>
      <c r="AH99" s="15">
        <v>534795.44999999995</v>
      </c>
      <c r="AI99" s="12">
        <v>4400</v>
      </c>
      <c r="AJ99" s="14">
        <v>4379.17</v>
      </c>
      <c r="AK99" s="12">
        <v>0</v>
      </c>
      <c r="AL99" s="14">
        <v>0</v>
      </c>
      <c r="AM99" s="12">
        <v>0</v>
      </c>
      <c r="AN99" s="15">
        <v>0</v>
      </c>
      <c r="AO99" s="14">
        <v>534236.46</v>
      </c>
      <c r="AP99" s="14">
        <v>644590.6</v>
      </c>
      <c r="AQ99" s="14">
        <v>110354.14000000001</v>
      </c>
      <c r="AR99" s="14">
        <v>309300.77</v>
      </c>
      <c r="AS99" s="14">
        <v>953891.37</v>
      </c>
      <c r="AT99" s="11">
        <v>355213.87</v>
      </c>
      <c r="AU99" s="11">
        <v>598677.5</v>
      </c>
      <c r="AV99" s="17">
        <v>0.55110000000000003</v>
      </c>
      <c r="AW99" s="17">
        <v>0.37240000000000001</v>
      </c>
      <c r="AX99" s="368">
        <v>181990.42</v>
      </c>
      <c r="AY99" s="123">
        <v>6.0000000000000001E-3</v>
      </c>
    </row>
    <row r="100" spans="1:51">
      <c r="A100" s="72">
        <v>13073021</v>
      </c>
      <c r="B100" s="55">
        <v>5362</v>
      </c>
      <c r="C100" s="55" t="s">
        <v>123</v>
      </c>
      <c r="D100" s="12">
        <v>777</v>
      </c>
      <c r="E100" s="12">
        <v>-13000</v>
      </c>
      <c r="F100" s="14">
        <v>-291709.81</v>
      </c>
      <c r="G100" s="12">
        <v>0</v>
      </c>
      <c r="H100" s="14">
        <v>0</v>
      </c>
      <c r="I100" s="14">
        <v>398156.37</v>
      </c>
      <c r="J100" s="12">
        <v>0</v>
      </c>
      <c r="K100" s="14">
        <v>-620727.1</v>
      </c>
      <c r="L100" s="13" t="s">
        <v>24</v>
      </c>
      <c r="M100" s="12">
        <v>0</v>
      </c>
      <c r="N100" s="14">
        <v>0</v>
      </c>
      <c r="O100" s="12">
        <v>1</v>
      </c>
      <c r="P100" s="14">
        <v>430466.92</v>
      </c>
      <c r="Q100" s="12">
        <v>0</v>
      </c>
      <c r="R100" s="14">
        <v>0</v>
      </c>
      <c r="S100" s="12">
        <v>400</v>
      </c>
      <c r="T100" s="12">
        <v>0</v>
      </c>
      <c r="U100" s="12">
        <v>350</v>
      </c>
      <c r="V100" s="12">
        <v>0</v>
      </c>
      <c r="W100" s="12">
        <v>300</v>
      </c>
      <c r="X100" s="12">
        <v>1</v>
      </c>
      <c r="Y100" s="12">
        <v>0</v>
      </c>
      <c r="Z100" s="14">
        <v>2168198.12</v>
      </c>
      <c r="AA100" s="14">
        <v>2790.4737709137712</v>
      </c>
      <c r="AB100" s="12" t="s">
        <v>28</v>
      </c>
      <c r="AC100" s="13" t="s">
        <v>28</v>
      </c>
      <c r="AD100" s="13" t="s">
        <v>28</v>
      </c>
      <c r="AE100" s="14">
        <v>-187296.46</v>
      </c>
      <c r="AF100" s="14" t="s">
        <v>24</v>
      </c>
      <c r="AG100" s="15" t="s">
        <v>24</v>
      </c>
      <c r="AH100" s="15">
        <v>-430466.92</v>
      </c>
      <c r="AI100" s="12">
        <v>2000</v>
      </c>
      <c r="AJ100" s="14">
        <v>2087.5</v>
      </c>
      <c r="AK100" s="12">
        <v>0</v>
      </c>
      <c r="AL100" s="14">
        <v>0</v>
      </c>
      <c r="AM100" s="12">
        <v>0</v>
      </c>
      <c r="AN100" s="15">
        <v>0</v>
      </c>
      <c r="AO100" s="14">
        <v>183047.24</v>
      </c>
      <c r="AP100" s="14">
        <v>223971.57</v>
      </c>
      <c r="AQ100" s="14">
        <v>40924.330000000016</v>
      </c>
      <c r="AR100" s="14">
        <v>309200.17</v>
      </c>
      <c r="AS100" s="14">
        <v>533171.74</v>
      </c>
      <c r="AT100" s="11">
        <v>207020.39</v>
      </c>
      <c r="AU100" s="11">
        <v>326151.34999999998</v>
      </c>
      <c r="AV100" s="17">
        <v>0.92430000000000001</v>
      </c>
      <c r="AW100" s="17">
        <v>0.38829999999999998</v>
      </c>
      <c r="AX100" s="365">
        <v>106064.91</v>
      </c>
      <c r="AY100" s="123">
        <v>3.3999999999999998E-3</v>
      </c>
    </row>
    <row r="101" spans="1:51">
      <c r="A101" s="72">
        <v>13073028</v>
      </c>
      <c r="B101" s="55">
        <v>5362</v>
      </c>
      <c r="C101" s="55" t="s">
        <v>124</v>
      </c>
      <c r="D101" s="12">
        <v>1388</v>
      </c>
      <c r="E101" s="12">
        <v>44800</v>
      </c>
      <c r="F101" s="14">
        <v>114709.57</v>
      </c>
      <c r="G101" s="12">
        <v>1</v>
      </c>
      <c r="H101" s="14">
        <v>174008.27</v>
      </c>
      <c r="I101" s="14">
        <v>0</v>
      </c>
      <c r="J101" s="12">
        <v>1</v>
      </c>
      <c r="K101" s="14" t="s">
        <v>24</v>
      </c>
      <c r="L101" s="13" t="s">
        <v>24</v>
      </c>
      <c r="M101" s="12">
        <v>1</v>
      </c>
      <c r="N101" s="14">
        <v>4038037.42</v>
      </c>
      <c r="O101" s="12">
        <v>0</v>
      </c>
      <c r="P101" s="14">
        <v>0</v>
      </c>
      <c r="Q101" s="12">
        <v>1</v>
      </c>
      <c r="R101" s="14">
        <v>453388.64</v>
      </c>
      <c r="S101" s="12">
        <v>520</v>
      </c>
      <c r="T101" s="12">
        <v>0</v>
      </c>
      <c r="U101" s="12">
        <v>520</v>
      </c>
      <c r="V101" s="12">
        <v>0</v>
      </c>
      <c r="W101" s="12">
        <v>300</v>
      </c>
      <c r="X101" s="12">
        <v>1</v>
      </c>
      <c r="Y101" s="12">
        <v>0</v>
      </c>
      <c r="Z101" s="14">
        <v>170231.03</v>
      </c>
      <c r="AA101" s="14">
        <v>122.64483429394812</v>
      </c>
      <c r="AB101" s="12" t="s">
        <v>28</v>
      </c>
      <c r="AC101" s="13" t="s">
        <v>28</v>
      </c>
      <c r="AD101" s="13" t="s">
        <v>28</v>
      </c>
      <c r="AE101" s="14">
        <v>30554.400000000001</v>
      </c>
      <c r="AF101" s="14">
        <v>174008.27</v>
      </c>
      <c r="AG101" s="15">
        <v>114709.57</v>
      </c>
      <c r="AH101" s="15">
        <v>453388.64</v>
      </c>
      <c r="AI101" s="12">
        <v>4000</v>
      </c>
      <c r="AJ101" s="14">
        <v>3871.67</v>
      </c>
      <c r="AK101" s="12">
        <v>0</v>
      </c>
      <c r="AL101" s="14">
        <v>0</v>
      </c>
      <c r="AM101" s="12">
        <v>0</v>
      </c>
      <c r="AN101" s="15">
        <v>0</v>
      </c>
      <c r="AO101" s="14">
        <v>399072.91</v>
      </c>
      <c r="AP101" s="14">
        <v>269944.69</v>
      </c>
      <c r="AQ101" s="14">
        <v>-129128.21999999997</v>
      </c>
      <c r="AR101" s="14">
        <v>477943.21</v>
      </c>
      <c r="AS101" s="14">
        <v>747887.9</v>
      </c>
      <c r="AT101" s="11">
        <v>372000.72</v>
      </c>
      <c r="AU101" s="11">
        <v>375887.18000000005</v>
      </c>
      <c r="AV101" s="11">
        <v>137.80627431493465</v>
      </c>
      <c r="AW101" s="11">
        <v>49.740170953427643</v>
      </c>
      <c r="AX101" s="11">
        <v>190591.01</v>
      </c>
      <c r="AY101" s="123">
        <v>1.8E-3</v>
      </c>
    </row>
    <row r="102" spans="1:51">
      <c r="A102" s="72">
        <v>13073040</v>
      </c>
      <c r="B102" s="55">
        <v>5362</v>
      </c>
      <c r="C102" s="55" t="s">
        <v>125</v>
      </c>
      <c r="D102" s="12">
        <v>1010</v>
      </c>
      <c r="E102" s="12">
        <v>-72700</v>
      </c>
      <c r="F102" s="14">
        <v>101858.52</v>
      </c>
      <c r="G102" s="12">
        <v>1</v>
      </c>
      <c r="H102" s="14">
        <v>184411.75</v>
      </c>
      <c r="I102" s="14">
        <v>0</v>
      </c>
      <c r="J102" s="12">
        <v>1</v>
      </c>
      <c r="K102" s="14" t="s">
        <v>24</v>
      </c>
      <c r="L102" s="13" t="s">
        <v>24</v>
      </c>
      <c r="M102" s="12">
        <v>1</v>
      </c>
      <c r="N102" s="14">
        <v>9889299.3200000003</v>
      </c>
      <c r="O102" s="12">
        <v>0</v>
      </c>
      <c r="P102" s="14">
        <v>0</v>
      </c>
      <c r="Q102" s="12">
        <v>1</v>
      </c>
      <c r="R102" s="14">
        <v>1019743.47</v>
      </c>
      <c r="S102" s="12">
        <v>355</v>
      </c>
      <c r="T102" s="12">
        <v>0</v>
      </c>
      <c r="U102" s="12">
        <v>355</v>
      </c>
      <c r="V102" s="12">
        <v>0</v>
      </c>
      <c r="W102" s="12">
        <v>250</v>
      </c>
      <c r="X102" s="12">
        <v>1</v>
      </c>
      <c r="Y102" s="12">
        <v>0</v>
      </c>
      <c r="Z102" s="14">
        <v>3465799.58</v>
      </c>
      <c r="AA102" s="14">
        <v>3431.4847326732674</v>
      </c>
      <c r="AB102" s="12" t="s">
        <v>28</v>
      </c>
      <c r="AC102" s="13" t="s">
        <v>28</v>
      </c>
      <c r="AD102" s="13" t="s">
        <v>28</v>
      </c>
      <c r="AE102" s="14">
        <v>0</v>
      </c>
      <c r="AF102" s="14">
        <v>320289.83</v>
      </c>
      <c r="AG102" s="15">
        <v>101858.52</v>
      </c>
      <c r="AH102" s="15">
        <v>1019743.47</v>
      </c>
      <c r="AI102" s="12">
        <v>2000</v>
      </c>
      <c r="AJ102" s="14">
        <v>1855.34</v>
      </c>
      <c r="AK102" s="12">
        <v>0</v>
      </c>
      <c r="AL102" s="14">
        <v>0</v>
      </c>
      <c r="AM102" s="12">
        <v>46000</v>
      </c>
      <c r="AN102" s="15">
        <v>45886.44</v>
      </c>
      <c r="AO102" s="14">
        <v>888551.69</v>
      </c>
      <c r="AP102" s="14">
        <v>683265.08</v>
      </c>
      <c r="AQ102" s="14">
        <v>-205286.61</v>
      </c>
      <c r="AR102" s="14">
        <v>0</v>
      </c>
      <c r="AS102" s="14">
        <v>683265.08</v>
      </c>
      <c r="AT102" s="11">
        <v>417619.29</v>
      </c>
      <c r="AU102" s="11">
        <v>265645.78999999998</v>
      </c>
      <c r="AV102" s="11">
        <v>61.121123005437369</v>
      </c>
      <c r="AW102" s="11">
        <v>61.12</v>
      </c>
      <c r="AX102" s="11">
        <v>227938.39</v>
      </c>
      <c r="AY102" s="123">
        <v>3.5999999999999999E-3</v>
      </c>
    </row>
    <row r="103" spans="1:51">
      <c r="A103" s="72">
        <v>13073045</v>
      </c>
      <c r="B103" s="55">
        <v>5362</v>
      </c>
      <c r="C103" s="55" t="s">
        <v>126</v>
      </c>
      <c r="D103" s="12">
        <v>398</v>
      </c>
      <c r="E103" s="12">
        <v>-45300</v>
      </c>
      <c r="F103" s="14">
        <v>13081.97</v>
      </c>
      <c r="G103" s="12">
        <v>1</v>
      </c>
      <c r="H103" s="14">
        <v>22356.14</v>
      </c>
      <c r="I103" s="14">
        <v>0</v>
      </c>
      <c r="J103" s="12">
        <v>1</v>
      </c>
      <c r="K103" s="14" t="s">
        <v>24</v>
      </c>
      <c r="L103" s="13" t="s">
        <v>24</v>
      </c>
      <c r="M103" s="12">
        <v>1</v>
      </c>
      <c r="N103" s="14">
        <v>1175735.96</v>
      </c>
      <c r="O103" s="12">
        <v>0</v>
      </c>
      <c r="P103" s="14">
        <v>0</v>
      </c>
      <c r="Q103" s="12">
        <v>1</v>
      </c>
      <c r="R103" s="14">
        <v>167402.9</v>
      </c>
      <c r="S103" s="12">
        <v>400</v>
      </c>
      <c r="T103" s="12">
        <v>0</v>
      </c>
      <c r="U103" s="12">
        <v>400</v>
      </c>
      <c r="V103" s="12">
        <v>0</v>
      </c>
      <c r="W103" s="12">
        <v>300</v>
      </c>
      <c r="X103" s="12">
        <v>1</v>
      </c>
      <c r="Y103" s="12">
        <v>0</v>
      </c>
      <c r="Z103" s="14">
        <v>56248.79</v>
      </c>
      <c r="AA103" s="14">
        <v>141.32861809045227</v>
      </c>
      <c r="AB103" s="12" t="s">
        <v>28</v>
      </c>
      <c r="AC103" s="13" t="s">
        <v>28</v>
      </c>
      <c r="AD103" s="13" t="s">
        <v>28</v>
      </c>
      <c r="AE103" s="14">
        <v>-20662.439999999999</v>
      </c>
      <c r="AF103" s="14">
        <v>167402.9</v>
      </c>
      <c r="AG103" s="15">
        <v>13081.97</v>
      </c>
      <c r="AH103" s="15">
        <v>167402.9</v>
      </c>
      <c r="AI103" s="12">
        <v>1500</v>
      </c>
      <c r="AJ103" s="14">
        <v>1437.75</v>
      </c>
      <c r="AK103" s="12">
        <v>0</v>
      </c>
      <c r="AL103" s="14">
        <v>0</v>
      </c>
      <c r="AM103" s="12">
        <v>0</v>
      </c>
      <c r="AN103" s="15">
        <v>0</v>
      </c>
      <c r="AO103" s="14">
        <v>171832.37</v>
      </c>
      <c r="AP103" s="14">
        <v>168879.44</v>
      </c>
      <c r="AQ103" s="14">
        <v>-2952.929999999993</v>
      </c>
      <c r="AR103" s="14">
        <v>96428.59</v>
      </c>
      <c r="AS103" s="14">
        <v>265308.03000000003</v>
      </c>
      <c r="AT103" s="11">
        <v>126606.26</v>
      </c>
      <c r="AU103" s="11">
        <v>138701.77000000002</v>
      </c>
      <c r="AV103" s="11">
        <v>74.968427180952276</v>
      </c>
      <c r="AW103" s="11">
        <v>47.720477966686488</v>
      </c>
      <c r="AX103" s="11">
        <v>64865.51</v>
      </c>
      <c r="AY103" s="123">
        <v>1.95E-2</v>
      </c>
    </row>
    <row r="104" spans="1:51">
      <c r="A104" s="72">
        <v>13073059</v>
      </c>
      <c r="B104" s="55">
        <v>5362</v>
      </c>
      <c r="C104" s="55" t="s">
        <v>127</v>
      </c>
      <c r="D104" s="12">
        <v>328</v>
      </c>
      <c r="E104" s="12">
        <v>42400</v>
      </c>
      <c r="F104" s="14">
        <v>100864.86</v>
      </c>
      <c r="G104" s="12">
        <v>1</v>
      </c>
      <c r="H104" s="14">
        <v>88681.42</v>
      </c>
      <c r="I104" s="14">
        <v>0</v>
      </c>
      <c r="J104" s="12">
        <v>1</v>
      </c>
      <c r="K104" s="14">
        <v>346951.27</v>
      </c>
      <c r="L104" s="13" t="s">
        <v>24</v>
      </c>
      <c r="M104" s="12">
        <v>0</v>
      </c>
      <c r="N104" s="14">
        <v>0</v>
      </c>
      <c r="O104" s="12">
        <v>0</v>
      </c>
      <c r="P104" s="14">
        <v>0</v>
      </c>
      <c r="Q104" s="12">
        <v>1</v>
      </c>
      <c r="R104" s="14">
        <v>193848.66</v>
      </c>
      <c r="S104" s="12">
        <v>700</v>
      </c>
      <c r="T104" s="12">
        <v>0</v>
      </c>
      <c r="U104" s="12">
        <v>500</v>
      </c>
      <c r="V104" s="12">
        <v>0</v>
      </c>
      <c r="W104" s="12">
        <v>300</v>
      </c>
      <c r="X104" s="12">
        <v>1</v>
      </c>
      <c r="Y104" s="12">
        <v>0</v>
      </c>
      <c r="Z104" s="14">
        <v>55022.15</v>
      </c>
      <c r="AA104" s="14">
        <v>167.75045731707317</v>
      </c>
      <c r="AB104" s="12" t="s">
        <v>28</v>
      </c>
      <c r="AC104" s="13" t="s">
        <v>28</v>
      </c>
      <c r="AD104" s="13" t="s">
        <v>28</v>
      </c>
      <c r="AE104" s="14">
        <v>111697.3</v>
      </c>
      <c r="AF104" s="14" t="s">
        <v>24</v>
      </c>
      <c r="AG104" s="15" t="s">
        <v>24</v>
      </c>
      <c r="AH104" s="15">
        <v>193848.66</v>
      </c>
      <c r="AI104" s="12">
        <v>1500</v>
      </c>
      <c r="AJ104" s="14">
        <v>1530.41</v>
      </c>
      <c r="AK104" s="12">
        <v>0</v>
      </c>
      <c r="AL104" s="14">
        <v>0</v>
      </c>
      <c r="AM104" s="12">
        <v>0</v>
      </c>
      <c r="AN104" s="15">
        <v>0</v>
      </c>
      <c r="AO104" s="14">
        <v>126232.41</v>
      </c>
      <c r="AP104" s="14">
        <v>206266.48</v>
      </c>
      <c r="AQ104" s="14">
        <v>80034.070000000007</v>
      </c>
      <c r="AR104" s="14">
        <v>96372.5</v>
      </c>
      <c r="AS104" s="14">
        <v>302638.98</v>
      </c>
      <c r="AT104" s="11">
        <v>91018.15</v>
      </c>
      <c r="AU104" s="11">
        <v>211620.83</v>
      </c>
      <c r="AV104" s="17">
        <v>0.44130000000000003</v>
      </c>
      <c r="AW104" s="17">
        <v>0.30070000000000002</v>
      </c>
      <c r="AX104" s="11" t="s">
        <v>24</v>
      </c>
      <c r="AY104" s="123">
        <v>4.1999999999999997E-3</v>
      </c>
    </row>
    <row r="105" spans="1:51">
      <c r="A105" s="72">
        <v>13073073</v>
      </c>
      <c r="B105" s="55">
        <v>5362</v>
      </c>
      <c r="C105" s="55" t="s">
        <v>128</v>
      </c>
      <c r="D105" s="12">
        <v>992</v>
      </c>
      <c r="E105" s="12">
        <v>-125800</v>
      </c>
      <c r="F105" s="14">
        <v>174281.1</v>
      </c>
      <c r="G105" s="12">
        <v>1</v>
      </c>
      <c r="H105" s="14">
        <v>132609.49</v>
      </c>
      <c r="I105" s="14">
        <v>0</v>
      </c>
      <c r="J105" s="12">
        <v>1</v>
      </c>
      <c r="K105" s="14">
        <v>555116.39</v>
      </c>
      <c r="L105" s="13" t="s">
        <v>24</v>
      </c>
      <c r="M105" s="12">
        <v>1</v>
      </c>
      <c r="N105" s="14">
        <v>240862.94</v>
      </c>
      <c r="O105" s="12">
        <v>0</v>
      </c>
      <c r="P105" s="14">
        <v>0</v>
      </c>
      <c r="Q105" s="12">
        <v>1</v>
      </c>
      <c r="R105" s="14">
        <v>448446.01</v>
      </c>
      <c r="S105" s="12">
        <v>330</v>
      </c>
      <c r="T105" s="12">
        <v>0</v>
      </c>
      <c r="U105" s="12">
        <v>480</v>
      </c>
      <c r="V105" s="12">
        <v>0</v>
      </c>
      <c r="W105" s="12">
        <v>300</v>
      </c>
      <c r="X105" s="12">
        <v>1</v>
      </c>
      <c r="Y105" s="12">
        <v>0</v>
      </c>
      <c r="Z105" s="14">
        <v>503717.72</v>
      </c>
      <c r="AA105" s="14">
        <v>507.7799596774193</v>
      </c>
      <c r="AB105" s="12" t="s">
        <v>28</v>
      </c>
      <c r="AC105" s="13" t="s">
        <v>28</v>
      </c>
      <c r="AD105" s="13" t="s">
        <v>28</v>
      </c>
      <c r="AE105" s="14">
        <v>7158.24</v>
      </c>
      <c r="AF105" s="14" t="s">
        <v>24</v>
      </c>
      <c r="AG105" s="15" t="s">
        <v>24</v>
      </c>
      <c r="AH105" s="15">
        <v>448446.01</v>
      </c>
      <c r="AI105" s="12">
        <v>4300</v>
      </c>
      <c r="AJ105" s="14">
        <v>4416.68</v>
      </c>
      <c r="AK105" s="12">
        <v>0</v>
      </c>
      <c r="AL105" s="14">
        <v>0</v>
      </c>
      <c r="AM105" s="12">
        <v>0</v>
      </c>
      <c r="AN105" s="15">
        <v>0</v>
      </c>
      <c r="AO105" s="14">
        <v>446420.87</v>
      </c>
      <c r="AP105" s="14">
        <v>696320.38</v>
      </c>
      <c r="AQ105" s="14">
        <v>249899.51</v>
      </c>
      <c r="AR105" s="14">
        <v>239852.33</v>
      </c>
      <c r="AS105" s="14">
        <v>936172.71</v>
      </c>
      <c r="AT105" s="11">
        <v>317213.03000000003</v>
      </c>
      <c r="AU105" s="11">
        <v>618959.67999999993</v>
      </c>
      <c r="AV105" s="17">
        <v>0.45550000000000002</v>
      </c>
      <c r="AW105" s="17">
        <v>0.33879999999999999</v>
      </c>
      <c r="AX105" s="365">
        <v>162521.06</v>
      </c>
      <c r="AY105" s="123">
        <v>1.26E-2</v>
      </c>
    </row>
    <row r="106" spans="1:51">
      <c r="A106" s="72">
        <v>13073079</v>
      </c>
      <c r="B106" s="55">
        <v>5362</v>
      </c>
      <c r="C106" s="55" t="s">
        <v>129</v>
      </c>
      <c r="D106" s="12">
        <v>1987</v>
      </c>
      <c r="E106" s="12">
        <v>194800</v>
      </c>
      <c r="F106" s="14">
        <v>955055.93</v>
      </c>
      <c r="G106" s="12">
        <v>1</v>
      </c>
      <c r="H106" s="14">
        <v>429543.25</v>
      </c>
      <c r="I106" s="14">
        <v>0</v>
      </c>
      <c r="J106" s="12">
        <v>1</v>
      </c>
      <c r="K106" s="14">
        <v>4681636.25</v>
      </c>
      <c r="L106" s="13" t="s">
        <v>24</v>
      </c>
      <c r="M106" s="12">
        <v>0</v>
      </c>
      <c r="N106" s="14">
        <v>0</v>
      </c>
      <c r="O106" s="12">
        <v>0</v>
      </c>
      <c r="P106" s="14">
        <v>0</v>
      </c>
      <c r="Q106" s="12">
        <v>1</v>
      </c>
      <c r="R106" s="14">
        <v>3739325.59</v>
      </c>
      <c r="S106" s="12">
        <v>300</v>
      </c>
      <c r="T106" s="12">
        <v>0</v>
      </c>
      <c r="U106" s="12">
        <v>400</v>
      </c>
      <c r="V106" s="12">
        <v>0</v>
      </c>
      <c r="W106" s="12">
        <v>380</v>
      </c>
      <c r="X106" s="12">
        <v>0</v>
      </c>
      <c r="Y106" s="12">
        <v>0</v>
      </c>
      <c r="Z106" s="14">
        <v>4393318.5199999996</v>
      </c>
      <c r="AA106" s="14">
        <v>2211.0309612481124</v>
      </c>
      <c r="AB106" s="12" t="s">
        <v>28</v>
      </c>
      <c r="AC106" s="13" t="s">
        <v>28</v>
      </c>
      <c r="AD106" s="13" t="s">
        <v>28</v>
      </c>
      <c r="AE106" s="14">
        <v>628862.18000000005</v>
      </c>
      <c r="AF106" s="14" t="s">
        <v>24</v>
      </c>
      <c r="AG106" s="15" t="s">
        <v>24</v>
      </c>
      <c r="AH106" s="15">
        <v>3739325.59</v>
      </c>
      <c r="AI106" s="12">
        <v>8000</v>
      </c>
      <c r="AJ106" s="14">
        <v>7858.32</v>
      </c>
      <c r="AK106" s="12">
        <v>0</v>
      </c>
      <c r="AL106" s="14">
        <v>0</v>
      </c>
      <c r="AM106" s="12">
        <v>0</v>
      </c>
      <c r="AN106" s="15">
        <v>0</v>
      </c>
      <c r="AO106" s="14">
        <v>781155.44</v>
      </c>
      <c r="AP106" s="14">
        <v>1024313.96</v>
      </c>
      <c r="AQ106" s="14">
        <v>243158.52000000002</v>
      </c>
      <c r="AR106" s="14">
        <v>535039.24</v>
      </c>
      <c r="AS106" s="14">
        <v>1559353.2</v>
      </c>
      <c r="AT106" s="11">
        <v>565197.32999999996</v>
      </c>
      <c r="AU106" s="11">
        <v>994155.87</v>
      </c>
      <c r="AV106" s="17">
        <v>0.55179999999999996</v>
      </c>
      <c r="AW106" s="17">
        <v>0.36249999999999999</v>
      </c>
      <c r="AX106" s="365">
        <v>329357.71000000002</v>
      </c>
      <c r="AY106" s="123">
        <v>1.4999999999999999E-2</v>
      </c>
    </row>
    <row r="107" spans="1:51">
      <c r="A107" s="72">
        <v>13073081</v>
      </c>
      <c r="B107" s="55">
        <v>5362</v>
      </c>
      <c r="C107" s="55" t="s">
        <v>130</v>
      </c>
      <c r="D107" s="12">
        <v>473</v>
      </c>
      <c r="E107" s="12">
        <v>42600</v>
      </c>
      <c r="F107" s="14">
        <v>156362.97</v>
      </c>
      <c r="G107" s="12">
        <v>1</v>
      </c>
      <c r="H107" s="14">
        <v>154696.63</v>
      </c>
      <c r="I107" s="14">
        <v>0</v>
      </c>
      <c r="J107" s="12">
        <v>1</v>
      </c>
      <c r="K107" s="14" t="s">
        <v>24</v>
      </c>
      <c r="L107" s="13" t="s">
        <v>24</v>
      </c>
      <c r="M107" s="12">
        <v>1</v>
      </c>
      <c r="N107" s="14">
        <v>1564328.25</v>
      </c>
      <c r="O107" s="12">
        <v>0</v>
      </c>
      <c r="P107" s="14">
        <v>0</v>
      </c>
      <c r="Q107" s="12">
        <v>1</v>
      </c>
      <c r="R107" s="14">
        <v>1244969.1200000001</v>
      </c>
      <c r="S107" s="12">
        <v>200</v>
      </c>
      <c r="T107" s="12">
        <v>1</v>
      </c>
      <c r="U107" s="12">
        <v>300</v>
      </c>
      <c r="V107" s="12">
        <v>1</v>
      </c>
      <c r="W107" s="12">
        <v>250</v>
      </c>
      <c r="X107" s="12">
        <v>1</v>
      </c>
      <c r="Y107" s="12">
        <v>1</v>
      </c>
      <c r="Z107" s="14">
        <v>0</v>
      </c>
      <c r="AA107" s="14">
        <v>0</v>
      </c>
      <c r="AB107" s="12" t="s">
        <v>28</v>
      </c>
      <c r="AC107" s="13" t="s">
        <v>28</v>
      </c>
      <c r="AD107" s="13" t="s">
        <v>28</v>
      </c>
      <c r="AE107" s="14">
        <v>124198.8</v>
      </c>
      <c r="AF107" s="14">
        <v>1244969.1200000001</v>
      </c>
      <c r="AG107" s="15">
        <v>156362.97</v>
      </c>
      <c r="AH107" s="15">
        <v>2017409.52</v>
      </c>
      <c r="AI107" s="12">
        <v>1000</v>
      </c>
      <c r="AJ107" s="14">
        <v>1147.92</v>
      </c>
      <c r="AK107" s="12">
        <v>0</v>
      </c>
      <c r="AL107" s="14">
        <v>0</v>
      </c>
      <c r="AM107" s="12">
        <v>0</v>
      </c>
      <c r="AN107" s="15">
        <v>0</v>
      </c>
      <c r="AO107" s="14">
        <v>209347.23</v>
      </c>
      <c r="AP107" s="14">
        <v>273866.53999999998</v>
      </c>
      <c r="AQ107" s="14">
        <v>64519.309999999969</v>
      </c>
      <c r="AR107" s="14">
        <v>118597.7</v>
      </c>
      <c r="AS107" s="14">
        <v>392464.24</v>
      </c>
      <c r="AT107" s="11">
        <v>125509.03</v>
      </c>
      <c r="AU107" s="11">
        <v>-6911.3300000000017</v>
      </c>
      <c r="AV107" s="11">
        <v>45.828537505896122</v>
      </c>
      <c r="AW107" s="11">
        <v>31.979736548736263</v>
      </c>
      <c r="AX107" s="11">
        <v>64303.35</v>
      </c>
      <c r="AY107" s="123">
        <v>5.1999999999999998E-3</v>
      </c>
    </row>
    <row r="108" spans="1:51">
      <c r="A108" s="72">
        <v>13073092</v>
      </c>
      <c r="B108" s="55">
        <v>5362</v>
      </c>
      <c r="C108" s="55" t="s">
        <v>131</v>
      </c>
      <c r="D108" s="12">
        <v>750</v>
      </c>
      <c r="E108" s="12">
        <v>12700</v>
      </c>
      <c r="F108" s="14">
        <v>1694.38</v>
      </c>
      <c r="G108" s="12">
        <v>0</v>
      </c>
      <c r="H108" s="14">
        <v>73635.14</v>
      </c>
      <c r="I108" s="14">
        <v>0</v>
      </c>
      <c r="J108" s="12">
        <v>1</v>
      </c>
      <c r="K108" s="14" t="s">
        <v>24</v>
      </c>
      <c r="L108" s="13" t="s">
        <v>24</v>
      </c>
      <c r="M108" s="12">
        <v>1</v>
      </c>
      <c r="N108" s="14">
        <v>806208.46</v>
      </c>
      <c r="O108" s="12">
        <v>0</v>
      </c>
      <c r="P108" s="14">
        <v>0</v>
      </c>
      <c r="Q108" s="12">
        <v>1</v>
      </c>
      <c r="R108" s="14">
        <v>419671.26</v>
      </c>
      <c r="S108" s="12">
        <v>400</v>
      </c>
      <c r="T108" s="12">
        <v>0</v>
      </c>
      <c r="U108" s="12">
        <v>400</v>
      </c>
      <c r="V108" s="12">
        <v>0</v>
      </c>
      <c r="W108" s="12">
        <v>300</v>
      </c>
      <c r="X108" s="12">
        <v>1</v>
      </c>
      <c r="Y108" s="12">
        <v>0</v>
      </c>
      <c r="Z108" s="14">
        <v>184917.16</v>
      </c>
      <c r="AA108" s="14">
        <v>246.55621333333335</v>
      </c>
      <c r="AB108" s="12" t="s">
        <v>28</v>
      </c>
      <c r="AC108" s="13" t="s">
        <v>28</v>
      </c>
      <c r="AD108" s="13" t="s">
        <v>28</v>
      </c>
      <c r="AE108" s="14">
        <v>78326.09</v>
      </c>
      <c r="AF108" s="14">
        <v>419671.26</v>
      </c>
      <c r="AG108" s="15">
        <v>1694.38</v>
      </c>
      <c r="AH108" s="15">
        <v>641489.37</v>
      </c>
      <c r="AI108" s="12">
        <v>2800</v>
      </c>
      <c r="AJ108" s="14">
        <v>2828.25</v>
      </c>
      <c r="AK108" s="12">
        <v>0</v>
      </c>
      <c r="AL108" s="14">
        <v>0</v>
      </c>
      <c r="AM108" s="12">
        <v>0</v>
      </c>
      <c r="AN108" s="15">
        <v>0</v>
      </c>
      <c r="AO108" s="14">
        <v>274234.77</v>
      </c>
      <c r="AP108" s="14">
        <v>249968.05</v>
      </c>
      <c r="AQ108" s="14">
        <v>-24266.72000000003</v>
      </c>
      <c r="AR108" s="14">
        <v>205068.28</v>
      </c>
      <c r="AS108" s="14">
        <v>455036.32999999996</v>
      </c>
      <c r="AT108" s="11">
        <v>216016</v>
      </c>
      <c r="AU108" s="11">
        <v>239020.32999999996</v>
      </c>
      <c r="AV108" s="11">
        <v>86.417444149362296</v>
      </c>
      <c r="AW108" s="11">
        <v>47.472253479189234</v>
      </c>
      <c r="AX108" s="11">
        <v>110673.73</v>
      </c>
      <c r="AY108" s="123">
        <v>4.1000000000000003E-3</v>
      </c>
    </row>
    <row r="109" spans="1:51">
      <c r="A109" s="72">
        <v>13073095</v>
      </c>
      <c r="B109" s="55">
        <v>5362</v>
      </c>
      <c r="C109" s="55" t="s">
        <v>132</v>
      </c>
      <c r="D109" s="12">
        <v>563</v>
      </c>
      <c r="E109" s="12">
        <v>15700</v>
      </c>
      <c r="F109" s="14">
        <v>20972.99</v>
      </c>
      <c r="G109" s="12">
        <v>1</v>
      </c>
      <c r="H109" s="14">
        <v>8255.19</v>
      </c>
      <c r="I109" s="14">
        <v>0</v>
      </c>
      <c r="J109" s="12">
        <v>1</v>
      </c>
      <c r="K109" s="14">
        <v>59729.07</v>
      </c>
      <c r="L109" s="13" t="s">
        <v>24</v>
      </c>
      <c r="M109" s="12">
        <v>0</v>
      </c>
      <c r="N109" s="14">
        <v>0</v>
      </c>
      <c r="O109" s="12">
        <v>1</v>
      </c>
      <c r="P109" s="14">
        <v>48354.11</v>
      </c>
      <c r="Q109" s="12">
        <v>0</v>
      </c>
      <c r="R109" s="14">
        <v>0</v>
      </c>
      <c r="S109" s="12">
        <v>400</v>
      </c>
      <c r="T109" s="12">
        <v>0</v>
      </c>
      <c r="U109" s="12">
        <v>400</v>
      </c>
      <c r="V109" s="12">
        <v>0</v>
      </c>
      <c r="W109" s="12">
        <v>300</v>
      </c>
      <c r="X109" s="12">
        <v>1</v>
      </c>
      <c r="Y109" s="12">
        <v>0</v>
      </c>
      <c r="Z109" s="14">
        <v>278413.36</v>
      </c>
      <c r="AA109" s="14">
        <v>494.517513321492</v>
      </c>
      <c r="AB109" s="12" t="s">
        <v>28</v>
      </c>
      <c r="AC109" s="13" t="s">
        <v>28</v>
      </c>
      <c r="AD109" s="13" t="s">
        <v>28</v>
      </c>
      <c r="AE109" s="14">
        <v>31873.58</v>
      </c>
      <c r="AF109" s="14" t="s">
        <v>24</v>
      </c>
      <c r="AG109" s="14" t="s">
        <v>24</v>
      </c>
      <c r="AH109" s="15">
        <v>-48354.11</v>
      </c>
      <c r="AI109" s="12">
        <v>2100</v>
      </c>
      <c r="AJ109" s="14">
        <v>2055</v>
      </c>
      <c r="AK109" s="12">
        <v>0</v>
      </c>
      <c r="AL109" s="14">
        <v>0</v>
      </c>
      <c r="AM109" s="12">
        <v>14000</v>
      </c>
      <c r="AN109" s="15">
        <v>13527.95</v>
      </c>
      <c r="AO109" s="14">
        <v>248407.95</v>
      </c>
      <c r="AP109" s="14">
        <v>285433.06</v>
      </c>
      <c r="AQ109" s="14">
        <v>37025.109999999986</v>
      </c>
      <c r="AR109" s="14">
        <v>134762.23999999999</v>
      </c>
      <c r="AS109" s="14">
        <v>420195.3</v>
      </c>
      <c r="AT109" s="11">
        <v>191435.53</v>
      </c>
      <c r="AU109" s="11">
        <v>228759.77</v>
      </c>
      <c r="AV109" s="17">
        <v>0.67069999999999996</v>
      </c>
      <c r="AW109" s="17">
        <v>0.4556</v>
      </c>
      <c r="AX109" s="368">
        <v>86868.42</v>
      </c>
      <c r="AY109" s="123">
        <v>5.1000000000000004E-3</v>
      </c>
    </row>
    <row r="110" spans="1:51">
      <c r="A110" s="72"/>
      <c r="B110" s="55"/>
      <c r="C110" s="55"/>
      <c r="D110" s="12"/>
      <c r="E110" s="12"/>
      <c r="F110" s="14"/>
      <c r="G110" s="12"/>
      <c r="H110" s="14"/>
      <c r="I110" s="14"/>
      <c r="J110" s="12"/>
      <c r="K110" s="14"/>
      <c r="L110" s="13"/>
      <c r="M110" s="12"/>
      <c r="N110" s="14"/>
      <c r="O110" s="12"/>
      <c r="P110" s="14"/>
      <c r="Q110" s="12"/>
      <c r="R110" s="14"/>
      <c r="S110" s="12"/>
      <c r="T110" s="12"/>
      <c r="U110" s="12"/>
      <c r="V110" s="12"/>
      <c r="W110" s="12"/>
      <c r="X110" s="12"/>
      <c r="Y110" s="12"/>
      <c r="Z110" s="14"/>
      <c r="AA110" s="14"/>
      <c r="AB110" s="12"/>
      <c r="AC110" s="13"/>
      <c r="AD110" s="13"/>
      <c r="AE110" s="14"/>
      <c r="AF110" s="14"/>
      <c r="AG110" s="15"/>
      <c r="AH110" s="15"/>
      <c r="AI110" s="12"/>
      <c r="AJ110" s="14"/>
      <c r="AK110" s="12"/>
      <c r="AL110" s="14"/>
      <c r="AM110" s="12"/>
      <c r="AN110" s="15"/>
      <c r="AO110" s="14"/>
      <c r="AP110" s="14"/>
      <c r="AQ110" s="14"/>
      <c r="AR110" s="14"/>
      <c r="AS110" s="14"/>
      <c r="AT110" s="11"/>
      <c r="AU110" s="11"/>
      <c r="AV110" s="71"/>
      <c r="AW110" s="71"/>
      <c r="AX110" s="11"/>
      <c r="AY110" s="71"/>
    </row>
    <row r="111" spans="1:51">
      <c r="A111" s="72" t="s">
        <v>133</v>
      </c>
      <c r="B111" s="55"/>
      <c r="C111" s="55"/>
      <c r="D111" s="12"/>
      <c r="E111" s="12"/>
      <c r="F111" s="14"/>
      <c r="G111" s="12"/>
      <c r="H111" s="14"/>
      <c r="I111" s="14"/>
      <c r="J111" s="12"/>
      <c r="K111" s="14"/>
      <c r="L111" s="13"/>
      <c r="M111" s="12"/>
      <c r="N111" s="14"/>
      <c r="O111" s="12"/>
      <c r="P111" s="14"/>
      <c r="Q111" s="12"/>
      <c r="R111" s="14"/>
      <c r="S111" s="12"/>
      <c r="T111" s="12"/>
      <c r="U111" s="12"/>
      <c r="V111" s="12"/>
      <c r="W111" s="12"/>
      <c r="X111" s="12"/>
      <c r="Y111" s="12"/>
      <c r="Z111" s="14"/>
      <c r="AA111" s="14"/>
      <c r="AB111" s="12"/>
      <c r="AC111" s="13"/>
      <c r="AD111" s="13"/>
      <c r="AE111" s="14"/>
      <c r="AF111" s="14"/>
      <c r="AG111" s="15"/>
      <c r="AH111" s="15"/>
      <c r="AI111" s="12"/>
      <c r="AJ111" s="14"/>
      <c r="AK111" s="12"/>
      <c r="AL111" s="14"/>
      <c r="AM111" s="12"/>
      <c r="AN111" s="15"/>
      <c r="AO111" s="14"/>
      <c r="AP111" s="14"/>
      <c r="AQ111" s="14"/>
      <c r="AR111" s="14"/>
      <c r="AS111" s="14"/>
      <c r="AT111" s="11"/>
      <c r="AU111" s="11"/>
      <c r="AV111" s="71"/>
      <c r="AW111" s="71"/>
      <c r="AX111" s="11"/>
      <c r="AY111" s="71"/>
    </row>
    <row r="112" spans="1:51">
      <c r="A112" s="117"/>
      <c r="B112" s="117"/>
      <c r="C112" s="117"/>
      <c r="D112" s="118"/>
      <c r="E112" s="118"/>
      <c r="F112" s="119"/>
      <c r="G112" s="118"/>
      <c r="H112" s="119"/>
      <c r="I112" s="119"/>
      <c r="J112" s="118"/>
      <c r="K112" s="119"/>
      <c r="L112" s="117"/>
      <c r="M112" s="118"/>
      <c r="N112" s="119"/>
      <c r="O112" s="118"/>
      <c r="P112" s="119"/>
      <c r="Q112" s="118"/>
      <c r="R112" s="119"/>
      <c r="S112" s="118"/>
      <c r="T112" s="118"/>
      <c r="U112" s="118"/>
      <c r="V112" s="118"/>
      <c r="W112" s="118"/>
      <c r="X112" s="118"/>
      <c r="Y112" s="118"/>
      <c r="Z112" s="119"/>
      <c r="AA112" s="119"/>
      <c r="AB112" s="118"/>
      <c r="AC112" s="117"/>
      <c r="AD112" s="117"/>
      <c r="AE112" s="119"/>
      <c r="AF112" s="119"/>
      <c r="AG112" s="119"/>
      <c r="AH112" s="121"/>
      <c r="AI112" s="122"/>
      <c r="AJ112" s="121"/>
      <c r="AK112" s="122"/>
      <c r="AL112" s="121"/>
      <c r="AM112" s="122"/>
      <c r="AN112" s="121"/>
      <c r="AO112" s="121"/>
      <c r="AP112" s="121"/>
      <c r="AQ112" s="121"/>
      <c r="AR112" s="121"/>
      <c r="AS112" s="121"/>
      <c r="AT112" s="119"/>
      <c r="AU112" s="119"/>
    </row>
    <row r="113" spans="1:47">
      <c r="A113" s="117"/>
      <c r="B113" s="117"/>
      <c r="C113" s="117"/>
      <c r="D113" s="118"/>
      <c r="E113" s="118"/>
      <c r="F113" s="119"/>
      <c r="G113" s="118"/>
      <c r="H113" s="119"/>
      <c r="I113" s="119"/>
      <c r="J113" s="118"/>
      <c r="K113" s="119"/>
      <c r="L113" s="117"/>
      <c r="M113" s="118"/>
      <c r="N113" s="119"/>
      <c r="O113" s="118"/>
      <c r="P113" s="119"/>
      <c r="Q113" s="118"/>
      <c r="R113" s="119"/>
      <c r="S113" s="118"/>
      <c r="T113" s="118"/>
      <c r="U113" s="118"/>
      <c r="V113" s="118"/>
      <c r="W113" s="118"/>
      <c r="X113" s="118"/>
      <c r="Y113" s="118"/>
      <c r="Z113" s="119"/>
      <c r="AA113" s="119"/>
      <c r="AB113" s="118"/>
      <c r="AC113" s="117"/>
      <c r="AD113" s="117"/>
      <c r="AE113" s="119"/>
      <c r="AF113" s="119"/>
      <c r="AG113" s="119"/>
      <c r="AH113" s="121"/>
      <c r="AI113" s="122"/>
      <c r="AJ113" s="121"/>
      <c r="AK113" s="122"/>
      <c r="AL113" s="121"/>
      <c r="AM113" s="122"/>
      <c r="AN113" s="121"/>
      <c r="AO113" s="121"/>
      <c r="AP113" s="121"/>
      <c r="AQ113" s="121"/>
      <c r="AR113" s="121"/>
      <c r="AS113" s="121"/>
      <c r="AT113" s="119"/>
      <c r="AU113" s="119"/>
    </row>
    <row r="114" spans="1:47">
      <c r="A114" s="117"/>
      <c r="B114" s="117"/>
      <c r="C114" s="117"/>
      <c r="D114" s="118"/>
      <c r="E114" s="118"/>
      <c r="F114" s="119"/>
      <c r="G114" s="118"/>
      <c r="H114" s="119"/>
      <c r="I114" s="119"/>
      <c r="J114" s="118"/>
      <c r="K114" s="119"/>
      <c r="L114" s="117"/>
      <c r="M114" s="118"/>
      <c r="N114" s="119"/>
      <c r="O114" s="118"/>
      <c r="P114" s="119"/>
      <c r="Q114" s="118"/>
      <c r="R114" s="119"/>
      <c r="S114" s="118"/>
      <c r="T114" s="118"/>
      <c r="U114" s="118"/>
      <c r="V114" s="118"/>
      <c r="W114" s="118"/>
      <c r="X114" s="118"/>
      <c r="Y114" s="118"/>
      <c r="Z114" s="119"/>
      <c r="AA114" s="119"/>
      <c r="AB114" s="118"/>
      <c r="AC114" s="117"/>
      <c r="AD114" s="117"/>
      <c r="AE114" s="119"/>
      <c r="AF114" s="119"/>
      <c r="AG114" s="119"/>
      <c r="AH114" s="121"/>
      <c r="AI114" s="122"/>
      <c r="AJ114" s="121"/>
      <c r="AK114" s="122"/>
      <c r="AL114" s="121"/>
      <c r="AM114" s="122"/>
      <c r="AN114" s="121"/>
      <c r="AO114" s="121"/>
      <c r="AP114" s="121"/>
      <c r="AQ114" s="121"/>
      <c r="AR114" s="121"/>
      <c r="AS114" s="121"/>
      <c r="AT114" s="119"/>
      <c r="AU114" s="119"/>
    </row>
    <row r="115" spans="1:47">
      <c r="A115" s="117"/>
      <c r="B115" s="117"/>
      <c r="C115" s="117"/>
      <c r="D115" s="118"/>
      <c r="E115" s="118"/>
      <c r="F115" s="119"/>
      <c r="G115" s="118"/>
      <c r="H115" s="119"/>
      <c r="I115" s="119"/>
      <c r="J115" s="118"/>
      <c r="K115" s="119"/>
      <c r="L115" s="117"/>
      <c r="M115" s="118"/>
      <c r="N115" s="119"/>
      <c r="O115" s="118"/>
      <c r="P115" s="119"/>
      <c r="Q115" s="118"/>
      <c r="R115" s="119"/>
      <c r="S115" s="118"/>
      <c r="T115" s="118"/>
      <c r="U115" s="118"/>
      <c r="V115" s="118"/>
      <c r="W115" s="118"/>
      <c r="X115" s="118"/>
      <c r="Y115" s="118"/>
      <c r="Z115" s="119"/>
      <c r="AA115" s="119"/>
      <c r="AB115" s="118"/>
      <c r="AC115" s="117"/>
      <c r="AD115" s="117"/>
      <c r="AE115" s="119"/>
      <c r="AF115" s="119"/>
      <c r="AG115" s="119"/>
      <c r="AH115" s="121"/>
      <c r="AI115" s="122"/>
      <c r="AJ115" s="121"/>
      <c r="AK115" s="122"/>
      <c r="AL115" s="121"/>
      <c r="AM115" s="122"/>
      <c r="AN115" s="121"/>
      <c r="AO115" s="121"/>
      <c r="AP115" s="121"/>
      <c r="AQ115" s="121"/>
      <c r="AR115" s="121"/>
      <c r="AS115" s="121"/>
      <c r="AT115" s="119"/>
      <c r="AU115" s="119"/>
    </row>
    <row r="116" spans="1:47">
      <c r="A116" s="117"/>
      <c r="B116" s="117"/>
      <c r="C116" s="117"/>
      <c r="D116" s="118"/>
      <c r="E116" s="118"/>
      <c r="F116" s="119"/>
      <c r="G116" s="118"/>
      <c r="H116" s="119"/>
      <c r="I116" s="119"/>
      <c r="J116" s="118"/>
      <c r="K116" s="119"/>
      <c r="L116" s="117"/>
      <c r="M116" s="118"/>
      <c r="N116" s="119"/>
      <c r="O116" s="118"/>
      <c r="P116" s="119"/>
      <c r="Q116" s="118"/>
      <c r="R116" s="119"/>
      <c r="S116" s="118"/>
      <c r="T116" s="118"/>
      <c r="U116" s="118"/>
      <c r="V116" s="118"/>
      <c r="W116" s="118"/>
      <c r="X116" s="118"/>
      <c r="Y116" s="118"/>
      <c r="Z116" s="119"/>
      <c r="AA116" s="119"/>
      <c r="AB116" s="118"/>
      <c r="AC116" s="117"/>
      <c r="AD116" s="117"/>
      <c r="AE116" s="119"/>
      <c r="AF116" s="119"/>
      <c r="AG116" s="119"/>
      <c r="AH116" s="121"/>
      <c r="AI116" s="122"/>
      <c r="AJ116" s="121"/>
      <c r="AK116" s="122"/>
      <c r="AL116" s="121"/>
      <c r="AM116" s="122"/>
      <c r="AN116" s="121"/>
      <c r="AO116" s="121"/>
      <c r="AP116" s="121"/>
      <c r="AQ116" s="121"/>
      <c r="AR116" s="121"/>
      <c r="AS116" s="121"/>
      <c r="AT116" s="119"/>
      <c r="AU116" s="119"/>
    </row>
    <row r="117" spans="1:47">
      <c r="A117" s="117"/>
      <c r="B117" s="117"/>
      <c r="C117" s="117"/>
      <c r="D117" s="118"/>
      <c r="E117" s="118"/>
      <c r="F117" s="119"/>
      <c r="G117" s="118"/>
      <c r="H117" s="119"/>
      <c r="I117" s="119"/>
      <c r="J117" s="118"/>
      <c r="K117" s="119"/>
      <c r="L117" s="117"/>
      <c r="M117" s="118"/>
      <c r="N117" s="119"/>
      <c r="O117" s="118"/>
      <c r="P117" s="119"/>
      <c r="Q117" s="118"/>
      <c r="R117" s="119"/>
      <c r="S117" s="118"/>
      <c r="T117" s="118"/>
      <c r="U117" s="118"/>
      <c r="V117" s="118"/>
      <c r="W117" s="118"/>
      <c r="X117" s="118"/>
      <c r="Y117" s="118"/>
      <c r="Z117" s="119"/>
      <c r="AA117" s="119"/>
      <c r="AB117" s="118"/>
      <c r="AC117" s="117"/>
      <c r="AD117" s="117"/>
      <c r="AE117" s="119"/>
      <c r="AF117" s="119"/>
      <c r="AG117" s="119"/>
      <c r="AH117" s="121"/>
      <c r="AI117" s="122"/>
      <c r="AJ117" s="121"/>
      <c r="AK117" s="122"/>
      <c r="AL117" s="121"/>
      <c r="AM117" s="122"/>
      <c r="AN117" s="121"/>
      <c r="AO117" s="121"/>
      <c r="AP117" s="121"/>
      <c r="AQ117" s="121"/>
      <c r="AR117" s="121"/>
      <c r="AS117" s="121"/>
      <c r="AT117" s="119"/>
      <c r="AU117" s="119"/>
    </row>
    <row r="118" spans="1:47">
      <c r="A118" s="117"/>
      <c r="B118" s="117"/>
      <c r="C118" s="117"/>
      <c r="D118" s="118"/>
      <c r="E118" s="118"/>
      <c r="F118" s="119"/>
      <c r="G118" s="118"/>
      <c r="H118" s="119"/>
      <c r="I118" s="119"/>
      <c r="J118" s="118"/>
      <c r="K118" s="119"/>
      <c r="L118" s="117"/>
      <c r="M118" s="118"/>
      <c r="N118" s="119"/>
      <c r="O118" s="118"/>
      <c r="P118" s="119"/>
      <c r="Q118" s="118"/>
      <c r="R118" s="119"/>
      <c r="S118" s="118"/>
      <c r="T118" s="118"/>
      <c r="U118" s="118"/>
      <c r="V118" s="118"/>
      <c r="W118" s="118"/>
      <c r="X118" s="118"/>
      <c r="Y118" s="118"/>
      <c r="Z118" s="119"/>
      <c r="AA118" s="119"/>
      <c r="AB118" s="118"/>
      <c r="AC118" s="117"/>
      <c r="AD118" s="117"/>
      <c r="AE118" s="119"/>
      <c r="AF118" s="119"/>
      <c r="AG118" s="119"/>
      <c r="AH118" s="121"/>
      <c r="AI118" s="122"/>
      <c r="AJ118" s="121"/>
      <c r="AK118" s="122"/>
      <c r="AL118" s="121"/>
      <c r="AM118" s="122"/>
      <c r="AN118" s="121"/>
      <c r="AO118" s="121"/>
      <c r="AP118" s="121"/>
      <c r="AQ118" s="121"/>
      <c r="AR118" s="121"/>
      <c r="AS118" s="121"/>
      <c r="AT118" s="119"/>
      <c r="AU118" s="119"/>
    </row>
    <row r="119" spans="1:47">
      <c r="A119" s="117"/>
      <c r="B119" s="117"/>
      <c r="C119" s="117"/>
      <c r="D119" s="118"/>
      <c r="E119" s="118"/>
      <c r="F119" s="119"/>
      <c r="G119" s="118"/>
      <c r="H119" s="119"/>
      <c r="I119" s="119"/>
      <c r="J119" s="118"/>
      <c r="K119" s="119"/>
      <c r="L119" s="117"/>
      <c r="M119" s="118"/>
      <c r="N119" s="119"/>
      <c r="O119" s="118"/>
      <c r="P119" s="119"/>
      <c r="Q119" s="118"/>
      <c r="R119" s="119"/>
      <c r="S119" s="118"/>
      <c r="T119" s="118"/>
      <c r="U119" s="118"/>
      <c r="V119" s="118"/>
      <c r="W119" s="118"/>
      <c r="X119" s="118"/>
      <c r="Y119" s="118"/>
      <c r="Z119" s="119"/>
      <c r="AA119" s="119"/>
      <c r="AB119" s="118"/>
      <c r="AC119" s="117"/>
      <c r="AD119" s="117"/>
      <c r="AE119" s="119"/>
      <c r="AF119" s="119"/>
      <c r="AG119" s="119"/>
      <c r="AH119" s="121"/>
      <c r="AI119" s="122"/>
      <c r="AJ119" s="121"/>
      <c r="AK119" s="122"/>
      <c r="AL119" s="121"/>
      <c r="AM119" s="122"/>
      <c r="AN119" s="121"/>
      <c r="AO119" s="121"/>
      <c r="AP119" s="121"/>
      <c r="AQ119" s="121"/>
      <c r="AR119" s="121"/>
      <c r="AS119" s="121"/>
      <c r="AT119" s="119"/>
      <c r="AU119" s="119"/>
    </row>
    <row r="120" spans="1:47">
      <c r="A120" s="117"/>
      <c r="B120" s="117"/>
      <c r="C120" s="117"/>
      <c r="D120" s="118"/>
      <c r="E120" s="118"/>
      <c r="F120" s="119"/>
      <c r="G120" s="118"/>
      <c r="H120" s="119"/>
      <c r="I120" s="119"/>
      <c r="J120" s="118"/>
      <c r="K120" s="119"/>
      <c r="L120" s="117"/>
      <c r="M120" s="118"/>
      <c r="N120" s="119"/>
      <c r="O120" s="118"/>
      <c r="P120" s="119"/>
      <c r="Q120" s="118"/>
      <c r="R120" s="119"/>
      <c r="S120" s="118"/>
      <c r="T120" s="118"/>
      <c r="U120" s="118"/>
      <c r="V120" s="118"/>
      <c r="W120" s="118"/>
      <c r="X120" s="118"/>
      <c r="Y120" s="118"/>
      <c r="Z120" s="119"/>
      <c r="AA120" s="119"/>
      <c r="AB120" s="118"/>
      <c r="AC120" s="117"/>
      <c r="AD120" s="117"/>
      <c r="AE120" s="119"/>
      <c r="AF120" s="119"/>
      <c r="AG120" s="119"/>
      <c r="AH120" s="121"/>
      <c r="AI120" s="122"/>
      <c r="AJ120" s="121"/>
      <c r="AK120" s="122"/>
      <c r="AL120" s="121"/>
      <c r="AM120" s="122"/>
      <c r="AN120" s="121"/>
      <c r="AO120" s="121"/>
      <c r="AP120" s="121"/>
      <c r="AQ120" s="121"/>
      <c r="AR120" s="121"/>
      <c r="AS120" s="121"/>
      <c r="AT120" s="119"/>
      <c r="AU120" s="119"/>
    </row>
    <row r="121" spans="1:47">
      <c r="A121" s="117"/>
      <c r="B121" s="117"/>
      <c r="C121" s="117"/>
      <c r="D121" s="118"/>
      <c r="E121" s="118"/>
      <c r="F121" s="119"/>
      <c r="G121" s="118"/>
      <c r="H121" s="119"/>
      <c r="I121" s="119"/>
      <c r="J121" s="118"/>
      <c r="K121" s="119"/>
      <c r="L121" s="117"/>
      <c r="M121" s="118"/>
      <c r="N121" s="119"/>
      <c r="O121" s="118"/>
      <c r="P121" s="119"/>
      <c r="Q121" s="118"/>
      <c r="R121" s="119"/>
      <c r="S121" s="118"/>
      <c r="T121" s="118"/>
      <c r="U121" s="118"/>
      <c r="V121" s="118"/>
      <c r="W121" s="118"/>
      <c r="X121" s="118"/>
      <c r="Y121" s="118"/>
      <c r="Z121" s="119"/>
      <c r="AA121" s="119"/>
      <c r="AB121" s="118"/>
      <c r="AC121" s="117"/>
      <c r="AD121" s="117"/>
      <c r="AE121" s="119"/>
      <c r="AF121" s="119"/>
      <c r="AG121" s="119"/>
      <c r="AH121" s="121"/>
      <c r="AI121" s="122"/>
      <c r="AJ121" s="121"/>
      <c r="AK121" s="122"/>
      <c r="AL121" s="121"/>
      <c r="AM121" s="122"/>
      <c r="AN121" s="121"/>
      <c r="AO121" s="121"/>
      <c r="AP121" s="121"/>
      <c r="AQ121" s="121"/>
      <c r="AR121" s="121"/>
      <c r="AS121" s="121"/>
      <c r="AT121" s="119"/>
      <c r="AU121" s="119"/>
    </row>
    <row r="122" spans="1:47">
      <c r="A122" s="117"/>
      <c r="B122" s="117"/>
      <c r="C122" s="117"/>
      <c r="D122" s="118"/>
      <c r="E122" s="118"/>
      <c r="F122" s="119"/>
      <c r="G122" s="118"/>
      <c r="H122" s="119"/>
      <c r="I122" s="119"/>
      <c r="J122" s="118"/>
      <c r="K122" s="119"/>
      <c r="L122" s="117"/>
      <c r="M122" s="118"/>
      <c r="N122" s="119"/>
      <c r="O122" s="118"/>
      <c r="P122" s="119"/>
      <c r="Q122" s="118"/>
      <c r="R122" s="119"/>
      <c r="S122" s="118"/>
      <c r="T122" s="118"/>
      <c r="U122" s="118"/>
      <c r="V122" s="118"/>
      <c r="W122" s="118"/>
      <c r="X122" s="118"/>
      <c r="Y122" s="118"/>
      <c r="Z122" s="119"/>
      <c r="AA122" s="119"/>
      <c r="AB122" s="118"/>
      <c r="AC122" s="117"/>
      <c r="AD122" s="117"/>
      <c r="AE122" s="119"/>
      <c r="AF122" s="119"/>
      <c r="AG122" s="119"/>
      <c r="AH122" s="121"/>
      <c r="AI122" s="122"/>
      <c r="AJ122" s="121"/>
      <c r="AK122" s="122"/>
      <c r="AL122" s="121"/>
      <c r="AM122" s="122"/>
      <c r="AN122" s="121"/>
      <c r="AO122" s="121"/>
      <c r="AP122" s="121"/>
      <c r="AQ122" s="121"/>
      <c r="AR122" s="121"/>
      <c r="AS122" s="121"/>
      <c r="AT122" s="119"/>
      <c r="AU122" s="119"/>
    </row>
    <row r="123" spans="1:47">
      <c r="A123" s="117"/>
      <c r="B123" s="117"/>
      <c r="C123" s="117"/>
      <c r="D123" s="118"/>
      <c r="E123" s="118"/>
      <c r="F123" s="119"/>
      <c r="G123" s="118"/>
      <c r="H123" s="119"/>
      <c r="I123" s="119"/>
      <c r="J123" s="118"/>
      <c r="K123" s="119"/>
      <c r="L123" s="117"/>
      <c r="M123" s="118"/>
      <c r="N123" s="119"/>
      <c r="O123" s="118"/>
      <c r="P123" s="119"/>
      <c r="Q123" s="118"/>
      <c r="R123" s="119"/>
      <c r="S123" s="118"/>
      <c r="T123" s="118"/>
      <c r="U123" s="118"/>
      <c r="V123" s="118"/>
      <c r="W123" s="118"/>
      <c r="X123" s="118"/>
      <c r="Y123" s="118"/>
      <c r="Z123" s="119"/>
      <c r="AA123" s="119"/>
      <c r="AB123" s="118"/>
      <c r="AC123" s="117"/>
      <c r="AD123" s="117"/>
      <c r="AE123" s="119"/>
      <c r="AF123" s="119"/>
      <c r="AG123" s="119"/>
      <c r="AH123" s="121"/>
      <c r="AI123" s="122"/>
      <c r="AJ123" s="121"/>
      <c r="AK123" s="122"/>
      <c r="AL123" s="121"/>
      <c r="AM123" s="122"/>
      <c r="AN123" s="121"/>
      <c r="AO123" s="121"/>
      <c r="AP123" s="121"/>
      <c r="AQ123" s="121"/>
      <c r="AR123" s="121"/>
      <c r="AS123" s="121"/>
      <c r="AT123" s="119"/>
      <c r="AU123" s="119"/>
    </row>
    <row r="124" spans="1:47">
      <c r="A124" s="117"/>
      <c r="B124" s="117"/>
      <c r="C124" s="117"/>
      <c r="D124" s="118"/>
      <c r="E124" s="118"/>
      <c r="F124" s="119"/>
      <c r="G124" s="118"/>
      <c r="H124" s="119"/>
      <c r="I124" s="119"/>
      <c r="J124" s="118"/>
      <c r="K124" s="119"/>
      <c r="L124" s="117"/>
      <c r="M124" s="118"/>
      <c r="N124" s="119"/>
      <c r="O124" s="118"/>
      <c r="P124" s="119"/>
      <c r="Q124" s="118"/>
      <c r="R124" s="119"/>
      <c r="S124" s="118"/>
      <c r="T124" s="118"/>
      <c r="U124" s="118"/>
      <c r="V124" s="118"/>
      <c r="W124" s="118"/>
      <c r="X124" s="118"/>
      <c r="Y124" s="118"/>
      <c r="Z124" s="119"/>
      <c r="AA124" s="119"/>
      <c r="AB124" s="118"/>
      <c r="AC124" s="117"/>
      <c r="AD124" s="117"/>
      <c r="AE124" s="119"/>
      <c r="AF124" s="119"/>
      <c r="AG124" s="119"/>
      <c r="AH124" s="121"/>
      <c r="AI124" s="122"/>
      <c r="AJ124" s="121"/>
      <c r="AK124" s="122"/>
      <c r="AL124" s="121"/>
      <c r="AM124" s="122"/>
      <c r="AN124" s="121"/>
      <c r="AO124" s="121"/>
      <c r="AP124" s="121"/>
      <c r="AQ124" s="121"/>
      <c r="AR124" s="121"/>
      <c r="AS124" s="121"/>
      <c r="AT124" s="119"/>
      <c r="AU124" s="119"/>
    </row>
    <row r="125" spans="1:47">
      <c r="A125" s="117"/>
      <c r="B125" s="117"/>
      <c r="C125" s="117"/>
      <c r="D125" s="118"/>
      <c r="E125" s="118"/>
      <c r="F125" s="119"/>
      <c r="G125" s="118"/>
      <c r="H125" s="119"/>
      <c r="I125" s="119"/>
      <c r="J125" s="118"/>
      <c r="K125" s="119"/>
      <c r="L125" s="117"/>
      <c r="M125" s="118"/>
      <c r="N125" s="119"/>
      <c r="O125" s="118"/>
      <c r="P125" s="119"/>
      <c r="Q125" s="118"/>
      <c r="R125" s="119"/>
      <c r="S125" s="118"/>
      <c r="T125" s="118"/>
      <c r="U125" s="118"/>
      <c r="V125" s="118"/>
      <c r="W125" s="118"/>
      <c r="X125" s="118"/>
      <c r="Y125" s="118"/>
      <c r="Z125" s="119"/>
      <c r="AA125" s="119"/>
      <c r="AB125" s="118"/>
      <c r="AC125" s="117"/>
      <c r="AD125" s="117"/>
      <c r="AE125" s="119"/>
      <c r="AF125" s="119"/>
      <c r="AG125" s="119"/>
      <c r="AH125" s="121"/>
      <c r="AI125" s="122"/>
      <c r="AJ125" s="121"/>
      <c r="AK125" s="122"/>
      <c r="AL125" s="121"/>
      <c r="AM125" s="122"/>
      <c r="AN125" s="121"/>
      <c r="AO125" s="121"/>
      <c r="AP125" s="121"/>
      <c r="AQ125" s="121"/>
      <c r="AR125" s="121"/>
      <c r="AS125" s="121"/>
      <c r="AT125" s="119"/>
      <c r="AU125" s="119"/>
    </row>
    <row r="126" spans="1:47">
      <c r="A126" s="117"/>
      <c r="B126" s="117"/>
      <c r="C126" s="117"/>
      <c r="D126" s="118"/>
      <c r="E126" s="118"/>
      <c r="F126" s="119"/>
      <c r="G126" s="118"/>
      <c r="H126" s="119"/>
      <c r="I126" s="119"/>
      <c r="J126" s="118"/>
      <c r="K126" s="119"/>
      <c r="L126" s="117"/>
      <c r="M126" s="118"/>
      <c r="N126" s="119"/>
      <c r="O126" s="118"/>
      <c r="P126" s="119"/>
      <c r="Q126" s="118"/>
      <c r="R126" s="119"/>
      <c r="S126" s="118"/>
      <c r="T126" s="118"/>
      <c r="U126" s="118"/>
      <c r="V126" s="118"/>
      <c r="W126" s="118"/>
      <c r="X126" s="118"/>
      <c r="Y126" s="118"/>
      <c r="Z126" s="119"/>
      <c r="AA126" s="119"/>
      <c r="AB126" s="118"/>
      <c r="AC126" s="117"/>
      <c r="AD126" s="117"/>
      <c r="AE126" s="119"/>
      <c r="AF126" s="119"/>
      <c r="AG126" s="119"/>
      <c r="AH126" s="121"/>
      <c r="AI126" s="122"/>
      <c r="AJ126" s="121"/>
      <c r="AK126" s="122"/>
      <c r="AL126" s="121"/>
      <c r="AM126" s="122"/>
      <c r="AN126" s="121"/>
      <c r="AO126" s="121"/>
      <c r="AP126" s="121"/>
      <c r="AQ126" s="121"/>
      <c r="AR126" s="121"/>
      <c r="AS126" s="121"/>
      <c r="AT126" s="119"/>
      <c r="AU126" s="119"/>
    </row>
    <row r="127" spans="1:47">
      <c r="A127" s="117"/>
      <c r="B127" s="117"/>
      <c r="C127" s="117"/>
      <c r="D127" s="118"/>
      <c r="E127" s="118"/>
      <c r="F127" s="119"/>
      <c r="G127" s="118"/>
      <c r="H127" s="119"/>
      <c r="I127" s="119"/>
      <c r="J127" s="118"/>
      <c r="K127" s="119"/>
      <c r="L127" s="117"/>
      <c r="M127" s="118"/>
      <c r="N127" s="119"/>
      <c r="O127" s="118"/>
      <c r="P127" s="119"/>
      <c r="Q127" s="118"/>
      <c r="R127" s="119"/>
      <c r="S127" s="118"/>
      <c r="T127" s="118"/>
      <c r="U127" s="118"/>
      <c r="V127" s="118"/>
      <c r="W127" s="118"/>
      <c r="X127" s="118"/>
      <c r="Y127" s="118"/>
      <c r="Z127" s="119"/>
      <c r="AA127" s="119"/>
      <c r="AB127" s="118"/>
      <c r="AC127" s="117"/>
      <c r="AD127" s="117"/>
      <c r="AE127" s="119"/>
      <c r="AF127" s="119"/>
      <c r="AG127" s="119"/>
      <c r="AH127" s="121"/>
      <c r="AI127" s="122"/>
      <c r="AJ127" s="121"/>
      <c r="AK127" s="122"/>
      <c r="AL127" s="121"/>
      <c r="AM127" s="122"/>
      <c r="AN127" s="121"/>
      <c r="AO127" s="121"/>
      <c r="AP127" s="121"/>
      <c r="AQ127" s="121"/>
      <c r="AR127" s="121"/>
      <c r="AS127" s="121"/>
      <c r="AT127" s="119"/>
      <c r="AU127" s="119"/>
    </row>
    <row r="128" spans="1:47">
      <c r="A128" s="117"/>
      <c r="B128" s="117"/>
      <c r="C128" s="117"/>
      <c r="D128" s="118"/>
      <c r="E128" s="118"/>
      <c r="F128" s="119"/>
      <c r="G128" s="118"/>
      <c r="H128" s="119"/>
      <c r="I128" s="119"/>
      <c r="J128" s="118"/>
      <c r="K128" s="119"/>
      <c r="L128" s="117"/>
      <c r="M128" s="118"/>
      <c r="N128" s="119"/>
      <c r="O128" s="118"/>
      <c r="P128" s="119"/>
      <c r="Q128" s="118"/>
      <c r="R128" s="119"/>
      <c r="S128" s="118"/>
      <c r="T128" s="118"/>
      <c r="U128" s="118"/>
      <c r="V128" s="118"/>
      <c r="W128" s="118"/>
      <c r="X128" s="118"/>
      <c r="Y128" s="118"/>
      <c r="Z128" s="119"/>
      <c r="AA128" s="119"/>
      <c r="AB128" s="118"/>
      <c r="AC128" s="117"/>
      <c r="AD128" s="117"/>
      <c r="AE128" s="119"/>
      <c r="AF128" s="119"/>
      <c r="AG128" s="119"/>
      <c r="AH128" s="121"/>
      <c r="AI128" s="122"/>
      <c r="AJ128" s="121"/>
      <c r="AK128" s="122"/>
      <c r="AL128" s="121"/>
      <c r="AM128" s="122"/>
      <c r="AN128" s="121"/>
      <c r="AO128" s="121"/>
      <c r="AP128" s="121"/>
      <c r="AQ128" s="121"/>
      <c r="AR128" s="121"/>
      <c r="AS128" s="121"/>
      <c r="AT128" s="119"/>
      <c r="AU128" s="119"/>
    </row>
    <row r="129" spans="1:47">
      <c r="A129" s="117"/>
      <c r="B129" s="117"/>
      <c r="C129" s="117"/>
      <c r="D129" s="118"/>
      <c r="E129" s="118"/>
      <c r="F129" s="119"/>
      <c r="G129" s="118"/>
      <c r="H129" s="119"/>
      <c r="I129" s="119"/>
      <c r="J129" s="118"/>
      <c r="K129" s="119"/>
      <c r="L129" s="117"/>
      <c r="M129" s="118"/>
      <c r="N129" s="119"/>
      <c r="O129" s="118"/>
      <c r="P129" s="119"/>
      <c r="Q129" s="118"/>
      <c r="R129" s="119"/>
      <c r="S129" s="118"/>
      <c r="T129" s="118"/>
      <c r="U129" s="118"/>
      <c r="V129" s="118"/>
      <c r="W129" s="118"/>
      <c r="X129" s="118"/>
      <c r="Y129" s="118"/>
      <c r="Z129" s="119"/>
      <c r="AA129" s="119"/>
      <c r="AB129" s="118"/>
      <c r="AC129" s="117"/>
      <c r="AD129" s="117"/>
      <c r="AE129" s="119"/>
      <c r="AF129" s="119"/>
      <c r="AG129" s="119"/>
      <c r="AH129" s="121"/>
      <c r="AI129" s="122"/>
      <c r="AJ129" s="121"/>
      <c r="AK129" s="122"/>
      <c r="AL129" s="121"/>
      <c r="AM129" s="122"/>
      <c r="AN129" s="121"/>
      <c r="AO129" s="121"/>
      <c r="AP129" s="121"/>
      <c r="AQ129" s="121"/>
      <c r="AR129" s="121"/>
      <c r="AS129" s="121"/>
      <c r="AT129" s="119"/>
      <c r="AU129" s="119"/>
    </row>
    <row r="130" spans="1:47">
      <c r="A130" s="117"/>
      <c r="B130" s="117"/>
      <c r="C130" s="117"/>
      <c r="D130" s="118"/>
      <c r="E130" s="118"/>
      <c r="F130" s="119"/>
      <c r="G130" s="118"/>
      <c r="H130" s="119"/>
      <c r="I130" s="119"/>
      <c r="J130" s="118"/>
      <c r="K130" s="119"/>
      <c r="L130" s="117"/>
      <c r="M130" s="118"/>
      <c r="N130" s="119"/>
      <c r="O130" s="118"/>
      <c r="P130" s="119"/>
      <c r="Q130" s="118"/>
      <c r="R130" s="119"/>
      <c r="S130" s="118"/>
      <c r="T130" s="118"/>
      <c r="U130" s="118"/>
      <c r="V130" s="118"/>
      <c r="W130" s="118"/>
      <c r="X130" s="118"/>
      <c r="Y130" s="118"/>
      <c r="Z130" s="119"/>
      <c r="AA130" s="119"/>
      <c r="AB130" s="118"/>
      <c r="AC130" s="117"/>
      <c r="AD130" s="117"/>
      <c r="AE130" s="119"/>
      <c r="AF130" s="119"/>
      <c r="AG130" s="119"/>
      <c r="AH130" s="121"/>
      <c r="AI130" s="122"/>
      <c r="AJ130" s="121"/>
      <c r="AK130" s="122"/>
      <c r="AL130" s="121"/>
      <c r="AM130" s="122"/>
      <c r="AN130" s="121"/>
      <c r="AO130" s="121"/>
      <c r="AP130" s="121"/>
      <c r="AQ130" s="121"/>
      <c r="AR130" s="121"/>
      <c r="AS130" s="121"/>
      <c r="AT130" s="119"/>
      <c r="AU130" s="119"/>
    </row>
    <row r="131" spans="1:47">
      <c r="A131" s="117"/>
      <c r="B131" s="117"/>
      <c r="C131" s="117"/>
      <c r="D131" s="118"/>
      <c r="E131" s="118"/>
      <c r="F131" s="119"/>
      <c r="G131" s="118"/>
      <c r="H131" s="119"/>
      <c r="I131" s="119"/>
      <c r="J131" s="118"/>
      <c r="K131" s="119"/>
      <c r="L131" s="117"/>
      <c r="M131" s="118"/>
      <c r="N131" s="119"/>
      <c r="O131" s="118"/>
      <c r="P131" s="119"/>
      <c r="Q131" s="118"/>
      <c r="R131" s="119"/>
      <c r="S131" s="118"/>
      <c r="T131" s="118"/>
      <c r="U131" s="118"/>
      <c r="V131" s="118"/>
      <c r="W131" s="118"/>
      <c r="X131" s="118"/>
      <c r="Y131" s="118"/>
      <c r="Z131" s="119"/>
      <c r="AA131" s="119"/>
      <c r="AB131" s="118"/>
      <c r="AC131" s="117"/>
      <c r="AD131" s="117"/>
      <c r="AE131" s="119"/>
      <c r="AF131" s="119"/>
      <c r="AG131" s="119"/>
      <c r="AH131" s="121"/>
      <c r="AI131" s="122"/>
      <c r="AJ131" s="121"/>
      <c r="AK131" s="122"/>
      <c r="AL131" s="121"/>
      <c r="AM131" s="122"/>
      <c r="AN131" s="121"/>
      <c r="AO131" s="121"/>
      <c r="AP131" s="121"/>
      <c r="AQ131" s="121"/>
      <c r="AR131" s="121"/>
      <c r="AS131" s="121"/>
      <c r="AT131" s="119"/>
      <c r="AU131" s="119"/>
    </row>
    <row r="132" spans="1:47">
      <c r="A132" s="117"/>
      <c r="B132" s="117"/>
      <c r="C132" s="117"/>
      <c r="D132" s="118"/>
      <c r="E132" s="118"/>
      <c r="F132" s="119"/>
      <c r="G132" s="118"/>
      <c r="H132" s="119"/>
      <c r="I132" s="119"/>
      <c r="J132" s="118"/>
      <c r="K132" s="119"/>
      <c r="L132" s="117"/>
      <c r="M132" s="118"/>
      <c r="N132" s="119"/>
      <c r="O132" s="118"/>
      <c r="P132" s="119"/>
      <c r="Q132" s="118"/>
      <c r="R132" s="119"/>
      <c r="S132" s="118"/>
      <c r="T132" s="118"/>
      <c r="U132" s="118"/>
      <c r="V132" s="118"/>
      <c r="W132" s="118"/>
      <c r="X132" s="118"/>
      <c r="Y132" s="118"/>
      <c r="Z132" s="119"/>
      <c r="AA132" s="119"/>
      <c r="AB132" s="118"/>
      <c r="AC132" s="117"/>
      <c r="AD132" s="117"/>
      <c r="AE132" s="119"/>
      <c r="AF132" s="119"/>
      <c r="AG132" s="119"/>
      <c r="AH132" s="121"/>
      <c r="AI132" s="122"/>
      <c r="AJ132" s="121"/>
      <c r="AK132" s="122"/>
      <c r="AL132" s="121"/>
      <c r="AM132" s="122"/>
      <c r="AN132" s="121"/>
      <c r="AO132" s="121"/>
      <c r="AP132" s="121"/>
      <c r="AQ132" s="121"/>
      <c r="AR132" s="121"/>
      <c r="AS132" s="121"/>
      <c r="AT132" s="119"/>
      <c r="AU132" s="119"/>
    </row>
    <row r="133" spans="1:47">
      <c r="A133" s="117"/>
      <c r="B133" s="117"/>
      <c r="C133" s="117"/>
      <c r="D133" s="118"/>
      <c r="E133" s="118"/>
      <c r="F133" s="119"/>
      <c r="G133" s="118"/>
      <c r="H133" s="119"/>
      <c r="I133" s="119"/>
      <c r="J133" s="118"/>
      <c r="K133" s="119"/>
      <c r="L133" s="117"/>
      <c r="M133" s="118"/>
      <c r="N133" s="119"/>
      <c r="O133" s="118"/>
      <c r="P133" s="119"/>
      <c r="Q133" s="118"/>
      <c r="R133" s="119"/>
      <c r="S133" s="118"/>
      <c r="T133" s="118"/>
      <c r="U133" s="118"/>
      <c r="V133" s="118"/>
      <c r="W133" s="118"/>
      <c r="X133" s="118"/>
      <c r="Y133" s="118"/>
      <c r="Z133" s="119"/>
      <c r="AA133" s="119"/>
      <c r="AB133" s="118"/>
      <c r="AC133" s="117"/>
      <c r="AD133" s="117"/>
      <c r="AE133" s="119"/>
      <c r="AF133" s="119"/>
      <c r="AG133" s="119"/>
      <c r="AH133" s="121"/>
      <c r="AI133" s="122"/>
      <c r="AJ133" s="121"/>
      <c r="AK133" s="122"/>
      <c r="AL133" s="121"/>
      <c r="AM133" s="122"/>
      <c r="AN133" s="121"/>
      <c r="AO133" s="121"/>
      <c r="AP133" s="121"/>
      <c r="AQ133" s="121"/>
      <c r="AR133" s="121"/>
      <c r="AS133" s="121"/>
      <c r="AT133" s="119"/>
      <c r="AU133" s="119"/>
    </row>
    <row r="134" spans="1:47">
      <c r="A134" s="117"/>
      <c r="B134" s="117"/>
      <c r="C134" s="117"/>
      <c r="D134" s="118"/>
      <c r="E134" s="118"/>
      <c r="F134" s="119"/>
      <c r="G134" s="118"/>
      <c r="H134" s="119"/>
      <c r="I134" s="119"/>
      <c r="J134" s="118"/>
      <c r="K134" s="119"/>
      <c r="L134" s="117"/>
      <c r="M134" s="118"/>
      <c r="N134" s="119"/>
      <c r="O134" s="118"/>
      <c r="P134" s="119"/>
      <c r="Q134" s="118"/>
      <c r="R134" s="119"/>
      <c r="S134" s="118"/>
      <c r="T134" s="118"/>
      <c r="U134" s="118"/>
      <c r="V134" s="118"/>
      <c r="W134" s="118"/>
      <c r="X134" s="118"/>
      <c r="Y134" s="118"/>
      <c r="Z134" s="119"/>
      <c r="AA134" s="119"/>
      <c r="AB134" s="118"/>
      <c r="AC134" s="117"/>
      <c r="AD134" s="117"/>
      <c r="AE134" s="119"/>
      <c r="AF134" s="119"/>
      <c r="AG134" s="119"/>
      <c r="AH134" s="121"/>
      <c r="AI134" s="122"/>
      <c r="AJ134" s="121"/>
      <c r="AK134" s="122"/>
      <c r="AL134" s="121"/>
      <c r="AM134" s="122"/>
      <c r="AN134" s="121"/>
      <c r="AO134" s="121"/>
      <c r="AP134" s="121"/>
      <c r="AQ134" s="121"/>
      <c r="AR134" s="121"/>
      <c r="AS134" s="121"/>
      <c r="AT134" s="119"/>
      <c r="AU134" s="119"/>
    </row>
    <row r="135" spans="1:47">
      <c r="A135" s="117"/>
      <c r="B135" s="117"/>
      <c r="C135" s="117"/>
      <c r="D135" s="118"/>
      <c r="E135" s="118"/>
      <c r="F135" s="119"/>
      <c r="G135" s="118"/>
      <c r="H135" s="119"/>
      <c r="I135" s="119"/>
      <c r="J135" s="118"/>
      <c r="K135" s="119"/>
      <c r="L135" s="117"/>
      <c r="M135" s="118"/>
      <c r="N135" s="119"/>
      <c r="O135" s="118"/>
      <c r="P135" s="119"/>
      <c r="Q135" s="118"/>
      <c r="R135" s="119"/>
      <c r="S135" s="118"/>
      <c r="T135" s="118"/>
      <c r="U135" s="118"/>
      <c r="V135" s="118"/>
      <c r="W135" s="118"/>
      <c r="X135" s="118"/>
      <c r="Y135" s="118"/>
      <c r="Z135" s="119"/>
      <c r="AA135" s="119"/>
      <c r="AB135" s="118"/>
      <c r="AC135" s="117"/>
      <c r="AD135" s="117"/>
      <c r="AE135" s="119"/>
      <c r="AF135" s="119"/>
      <c r="AG135" s="119"/>
      <c r="AH135" s="121"/>
      <c r="AI135" s="122"/>
      <c r="AJ135" s="121"/>
      <c r="AK135" s="122"/>
      <c r="AL135" s="121"/>
      <c r="AM135" s="122"/>
      <c r="AN135" s="121"/>
      <c r="AO135" s="121"/>
      <c r="AP135" s="121"/>
      <c r="AQ135" s="121"/>
      <c r="AR135" s="121"/>
      <c r="AS135" s="121"/>
      <c r="AT135" s="119"/>
      <c r="AU135" s="119"/>
    </row>
    <row r="136" spans="1:47">
      <c r="A136" s="117"/>
      <c r="B136" s="117"/>
      <c r="C136" s="117"/>
      <c r="D136" s="118"/>
      <c r="E136" s="118"/>
      <c r="F136" s="119"/>
      <c r="G136" s="118"/>
      <c r="H136" s="119"/>
      <c r="I136" s="119"/>
      <c r="J136" s="118"/>
      <c r="K136" s="119"/>
      <c r="L136" s="117"/>
      <c r="M136" s="118"/>
      <c r="N136" s="119"/>
      <c r="O136" s="118"/>
      <c r="P136" s="119"/>
      <c r="Q136" s="118"/>
      <c r="R136" s="119"/>
      <c r="S136" s="118"/>
      <c r="T136" s="118"/>
      <c r="U136" s="118"/>
      <c r="V136" s="118"/>
      <c r="W136" s="118"/>
      <c r="X136" s="118"/>
      <c r="Y136" s="118"/>
      <c r="Z136" s="119"/>
      <c r="AA136" s="119"/>
      <c r="AB136" s="118"/>
      <c r="AC136" s="117"/>
      <c r="AD136" s="117"/>
      <c r="AE136" s="119"/>
      <c r="AF136" s="119"/>
      <c r="AG136" s="119"/>
      <c r="AH136" s="121"/>
      <c r="AI136" s="122"/>
      <c r="AJ136" s="121"/>
      <c r="AK136" s="122"/>
      <c r="AL136" s="121"/>
      <c r="AM136" s="122"/>
      <c r="AN136" s="121"/>
      <c r="AO136" s="121"/>
      <c r="AP136" s="121"/>
      <c r="AQ136" s="121"/>
      <c r="AR136" s="121"/>
      <c r="AS136" s="121"/>
      <c r="AT136" s="119"/>
      <c r="AU136" s="119"/>
    </row>
    <row r="137" spans="1:47">
      <c r="A137" s="117"/>
      <c r="B137" s="117"/>
      <c r="C137" s="117"/>
      <c r="D137" s="118"/>
      <c r="E137" s="118"/>
      <c r="F137" s="119"/>
      <c r="G137" s="118"/>
      <c r="H137" s="119"/>
      <c r="I137" s="119"/>
      <c r="J137" s="118"/>
      <c r="K137" s="119"/>
      <c r="L137" s="117"/>
      <c r="M137" s="118"/>
      <c r="N137" s="119"/>
      <c r="O137" s="118"/>
      <c r="P137" s="119"/>
      <c r="Q137" s="118"/>
      <c r="R137" s="119"/>
      <c r="S137" s="118"/>
      <c r="T137" s="118"/>
      <c r="U137" s="118"/>
      <c r="V137" s="118"/>
      <c r="W137" s="118"/>
      <c r="X137" s="118"/>
      <c r="Y137" s="118"/>
      <c r="Z137" s="119"/>
      <c r="AA137" s="119"/>
      <c r="AB137" s="118"/>
      <c r="AC137" s="117"/>
      <c r="AD137" s="117"/>
      <c r="AE137" s="119"/>
      <c r="AF137" s="119"/>
      <c r="AG137" s="119"/>
      <c r="AH137" s="121"/>
      <c r="AI137" s="122"/>
      <c r="AJ137" s="121"/>
      <c r="AK137" s="122"/>
      <c r="AL137" s="121"/>
      <c r="AM137" s="122"/>
      <c r="AN137" s="121"/>
      <c r="AO137" s="121"/>
      <c r="AP137" s="121"/>
      <c r="AQ137" s="121"/>
      <c r="AR137" s="121"/>
      <c r="AS137" s="121"/>
      <c r="AT137" s="119"/>
      <c r="AU137" s="119"/>
    </row>
    <row r="138" spans="1:47">
      <c r="A138" s="117"/>
      <c r="B138" s="117"/>
      <c r="C138" s="117"/>
      <c r="D138" s="118"/>
      <c r="E138" s="118"/>
      <c r="F138" s="119"/>
      <c r="G138" s="118"/>
      <c r="H138" s="119"/>
      <c r="I138" s="119"/>
      <c r="J138" s="118"/>
      <c r="K138" s="119"/>
      <c r="L138" s="117"/>
      <c r="M138" s="118"/>
      <c r="N138" s="119"/>
      <c r="O138" s="118"/>
      <c r="P138" s="119"/>
      <c r="Q138" s="118"/>
      <c r="R138" s="119"/>
      <c r="S138" s="118"/>
      <c r="T138" s="118"/>
      <c r="U138" s="118"/>
      <c r="V138" s="118"/>
      <c r="W138" s="118"/>
      <c r="X138" s="118"/>
      <c r="Y138" s="118"/>
      <c r="Z138" s="119"/>
      <c r="AA138" s="119"/>
      <c r="AB138" s="118"/>
      <c r="AC138" s="117"/>
      <c r="AD138" s="117"/>
      <c r="AE138" s="119"/>
      <c r="AF138" s="119"/>
      <c r="AG138" s="119"/>
      <c r="AH138" s="121"/>
      <c r="AI138" s="122"/>
      <c r="AJ138" s="121"/>
      <c r="AK138" s="122"/>
      <c r="AL138" s="121"/>
      <c r="AM138" s="122"/>
      <c r="AN138" s="121"/>
      <c r="AO138" s="121"/>
      <c r="AP138" s="121"/>
      <c r="AQ138" s="121"/>
      <c r="AR138" s="121"/>
      <c r="AS138" s="121"/>
      <c r="AT138" s="119"/>
      <c r="AU138" s="119"/>
    </row>
    <row r="139" spans="1:47">
      <c r="A139" s="117"/>
      <c r="B139" s="117"/>
      <c r="C139" s="117"/>
      <c r="D139" s="118"/>
      <c r="E139" s="118"/>
      <c r="F139" s="119"/>
      <c r="G139" s="118"/>
      <c r="H139" s="119"/>
      <c r="I139" s="119"/>
      <c r="J139" s="118"/>
      <c r="K139" s="119"/>
      <c r="L139" s="117"/>
      <c r="M139" s="118"/>
      <c r="N139" s="119"/>
      <c r="O139" s="118"/>
      <c r="P139" s="119"/>
      <c r="Q139" s="118"/>
      <c r="R139" s="119"/>
      <c r="S139" s="118"/>
      <c r="T139" s="118"/>
      <c r="U139" s="118"/>
      <c r="V139" s="118"/>
      <c r="W139" s="118"/>
      <c r="X139" s="118"/>
      <c r="Y139" s="118"/>
      <c r="Z139" s="119"/>
      <c r="AA139" s="119"/>
      <c r="AB139" s="118"/>
      <c r="AC139" s="117"/>
      <c r="AD139" s="117"/>
      <c r="AE139" s="119"/>
      <c r="AF139" s="119"/>
      <c r="AG139" s="119"/>
      <c r="AH139" s="121"/>
      <c r="AI139" s="122"/>
      <c r="AJ139" s="121"/>
      <c r="AK139" s="122"/>
      <c r="AL139" s="121"/>
      <c r="AM139" s="122"/>
      <c r="AN139" s="121"/>
      <c r="AO139" s="121"/>
      <c r="AP139" s="121"/>
      <c r="AQ139" s="121"/>
      <c r="AR139" s="121"/>
      <c r="AS139" s="121"/>
      <c r="AT139" s="119"/>
      <c r="AU139" s="119"/>
    </row>
    <row r="140" spans="1:47">
      <c r="A140" s="117"/>
      <c r="B140" s="117"/>
      <c r="C140" s="117"/>
      <c r="D140" s="118"/>
      <c r="E140" s="118"/>
      <c r="F140" s="119"/>
      <c r="G140" s="118"/>
      <c r="H140" s="119"/>
      <c r="I140" s="119"/>
      <c r="J140" s="118"/>
      <c r="K140" s="119"/>
      <c r="L140" s="117"/>
      <c r="M140" s="118"/>
      <c r="N140" s="119"/>
      <c r="O140" s="118"/>
      <c r="P140" s="119"/>
      <c r="Q140" s="118"/>
      <c r="R140" s="119"/>
      <c r="S140" s="118"/>
      <c r="T140" s="118"/>
      <c r="U140" s="118"/>
      <c r="V140" s="118"/>
      <c r="W140" s="118"/>
      <c r="X140" s="118"/>
      <c r="Y140" s="118"/>
      <c r="Z140" s="119"/>
      <c r="AA140" s="119"/>
      <c r="AB140" s="118"/>
      <c r="AC140" s="117"/>
      <c r="AD140" s="117"/>
      <c r="AE140" s="119"/>
      <c r="AF140" s="119"/>
      <c r="AG140" s="119"/>
      <c r="AH140" s="121"/>
      <c r="AI140" s="122"/>
      <c r="AJ140" s="121"/>
      <c r="AK140" s="122"/>
      <c r="AL140" s="121"/>
      <c r="AM140" s="122"/>
      <c r="AN140" s="121"/>
      <c r="AO140" s="121"/>
      <c r="AP140" s="121"/>
      <c r="AQ140" s="121"/>
      <c r="AR140" s="121"/>
      <c r="AS140" s="121"/>
      <c r="AT140" s="119"/>
      <c r="AU140" s="119"/>
    </row>
    <row r="141" spans="1:47">
      <c r="A141" s="117"/>
      <c r="B141" s="117"/>
      <c r="C141" s="117"/>
      <c r="D141" s="118"/>
      <c r="E141" s="118"/>
      <c r="F141" s="119"/>
      <c r="G141" s="118"/>
      <c r="H141" s="119"/>
      <c r="I141" s="119"/>
      <c r="J141" s="118"/>
      <c r="K141" s="119"/>
      <c r="L141" s="117"/>
      <c r="M141" s="118"/>
      <c r="N141" s="119"/>
      <c r="O141" s="118"/>
      <c r="P141" s="119"/>
      <c r="Q141" s="118"/>
      <c r="R141" s="119"/>
      <c r="S141" s="118"/>
      <c r="T141" s="118"/>
      <c r="U141" s="118"/>
      <c r="V141" s="118"/>
      <c r="W141" s="118"/>
      <c r="X141" s="118"/>
      <c r="Y141" s="118"/>
      <c r="Z141" s="119"/>
      <c r="AA141" s="119"/>
      <c r="AB141" s="118"/>
      <c r="AC141" s="117"/>
      <c r="AD141" s="117"/>
      <c r="AE141" s="119"/>
      <c r="AF141" s="119"/>
      <c r="AG141" s="119"/>
      <c r="AH141" s="121"/>
      <c r="AI141" s="122"/>
      <c r="AJ141" s="121"/>
      <c r="AK141" s="122"/>
      <c r="AL141" s="121"/>
      <c r="AM141" s="122"/>
      <c r="AN141" s="121"/>
      <c r="AO141" s="121"/>
      <c r="AP141" s="121"/>
      <c r="AQ141" s="121"/>
      <c r="AR141" s="121"/>
      <c r="AS141" s="121"/>
      <c r="AT141" s="119"/>
      <c r="AU141" s="119"/>
    </row>
    <row r="142" spans="1:47">
      <c r="A142" s="117"/>
      <c r="B142" s="117"/>
      <c r="C142" s="117"/>
      <c r="D142" s="118"/>
      <c r="E142" s="118"/>
      <c r="F142" s="119"/>
      <c r="G142" s="118"/>
      <c r="H142" s="119"/>
      <c r="I142" s="119"/>
      <c r="J142" s="118"/>
      <c r="K142" s="119"/>
      <c r="L142" s="117"/>
      <c r="M142" s="118"/>
      <c r="N142" s="119"/>
      <c r="O142" s="118"/>
      <c r="P142" s="119"/>
      <c r="Q142" s="118"/>
      <c r="R142" s="119"/>
      <c r="S142" s="118"/>
      <c r="T142" s="118"/>
      <c r="U142" s="118"/>
      <c r="V142" s="118"/>
      <c r="W142" s="118"/>
      <c r="X142" s="118"/>
      <c r="Y142" s="118"/>
      <c r="Z142" s="119"/>
      <c r="AA142" s="119"/>
      <c r="AB142" s="118"/>
      <c r="AC142" s="117"/>
      <c r="AD142" s="117"/>
      <c r="AE142" s="119"/>
      <c r="AF142" s="119"/>
      <c r="AG142" s="119"/>
      <c r="AH142" s="121"/>
      <c r="AI142" s="122"/>
      <c r="AJ142" s="121"/>
      <c r="AK142" s="122"/>
      <c r="AL142" s="121"/>
      <c r="AM142" s="122"/>
      <c r="AN142" s="121"/>
      <c r="AO142" s="121"/>
      <c r="AP142" s="121"/>
      <c r="AQ142" s="121"/>
      <c r="AR142" s="121"/>
      <c r="AS142" s="121"/>
      <c r="AT142" s="119"/>
      <c r="AU142" s="119"/>
    </row>
    <row r="143" spans="1:47">
      <c r="A143" s="117"/>
      <c r="B143" s="117"/>
      <c r="C143" s="117"/>
      <c r="D143" s="118"/>
      <c r="E143" s="118"/>
      <c r="F143" s="119"/>
      <c r="G143" s="118"/>
      <c r="H143" s="119"/>
      <c r="I143" s="119"/>
      <c r="J143" s="118"/>
      <c r="K143" s="119"/>
      <c r="L143" s="117"/>
      <c r="M143" s="118"/>
      <c r="N143" s="119"/>
      <c r="O143" s="118"/>
      <c r="P143" s="119"/>
      <c r="Q143" s="118"/>
      <c r="R143" s="119"/>
      <c r="S143" s="118"/>
      <c r="T143" s="118"/>
      <c r="U143" s="118"/>
      <c r="V143" s="118"/>
      <c r="W143" s="118"/>
      <c r="X143" s="118"/>
      <c r="Y143" s="118"/>
      <c r="Z143" s="119"/>
      <c r="AA143" s="119"/>
      <c r="AB143" s="118"/>
      <c r="AC143" s="117"/>
      <c r="AD143" s="117"/>
      <c r="AE143" s="119"/>
      <c r="AF143" s="119"/>
      <c r="AG143" s="119"/>
      <c r="AH143" s="121"/>
      <c r="AI143" s="122"/>
      <c r="AJ143" s="121"/>
      <c r="AK143" s="122"/>
      <c r="AL143" s="121"/>
      <c r="AM143" s="122"/>
      <c r="AN143" s="121"/>
      <c r="AO143" s="121"/>
      <c r="AP143" s="121"/>
      <c r="AQ143" s="121"/>
      <c r="AR143" s="121"/>
      <c r="AS143" s="121"/>
      <c r="AT143" s="119"/>
      <c r="AU143" s="119"/>
    </row>
    <row r="144" spans="1:47">
      <c r="A144" s="117"/>
      <c r="B144" s="117"/>
      <c r="C144" s="117"/>
      <c r="D144" s="118"/>
      <c r="E144" s="118"/>
      <c r="F144" s="119"/>
      <c r="G144" s="118"/>
      <c r="H144" s="119"/>
      <c r="I144" s="119"/>
      <c r="J144" s="118"/>
      <c r="K144" s="119"/>
      <c r="L144" s="117"/>
      <c r="M144" s="118"/>
      <c r="N144" s="119"/>
      <c r="O144" s="118"/>
      <c r="P144" s="119"/>
      <c r="Q144" s="118"/>
      <c r="R144" s="119"/>
      <c r="S144" s="118"/>
      <c r="T144" s="118"/>
      <c r="U144" s="118"/>
      <c r="V144" s="118"/>
      <c r="W144" s="118"/>
      <c r="X144" s="118"/>
      <c r="Y144" s="118"/>
      <c r="Z144" s="119"/>
      <c r="AA144" s="119"/>
      <c r="AB144" s="118"/>
      <c r="AC144" s="117"/>
      <c r="AD144" s="117"/>
      <c r="AE144" s="119"/>
      <c r="AF144" s="119"/>
      <c r="AG144" s="119"/>
      <c r="AH144" s="121"/>
      <c r="AI144" s="122"/>
      <c r="AJ144" s="121"/>
      <c r="AK144" s="122"/>
      <c r="AL144" s="121"/>
      <c r="AM144" s="122"/>
      <c r="AN144" s="121"/>
      <c r="AO144" s="121"/>
      <c r="AP144" s="121"/>
      <c r="AQ144" s="121"/>
      <c r="AR144" s="121"/>
      <c r="AS144" s="121"/>
      <c r="AT144" s="119"/>
      <c r="AU144" s="119"/>
    </row>
    <row r="145" spans="1:47">
      <c r="A145" s="117"/>
      <c r="B145" s="117"/>
      <c r="C145" s="117"/>
      <c r="D145" s="118"/>
      <c r="E145" s="118"/>
      <c r="F145" s="119"/>
      <c r="G145" s="118"/>
      <c r="H145" s="119"/>
      <c r="I145" s="119"/>
      <c r="J145" s="118"/>
      <c r="K145" s="119"/>
      <c r="L145" s="117"/>
      <c r="M145" s="118"/>
      <c r="N145" s="119"/>
      <c r="O145" s="118"/>
      <c r="P145" s="119"/>
      <c r="Q145" s="118"/>
      <c r="R145" s="119"/>
      <c r="S145" s="118"/>
      <c r="T145" s="118"/>
      <c r="U145" s="118"/>
      <c r="V145" s="118"/>
      <c r="W145" s="118"/>
      <c r="X145" s="118"/>
      <c r="Y145" s="118"/>
      <c r="Z145" s="119"/>
      <c r="AA145" s="119"/>
      <c r="AB145" s="118"/>
      <c r="AC145" s="117"/>
      <c r="AD145" s="117"/>
      <c r="AE145" s="119"/>
      <c r="AF145" s="119"/>
      <c r="AG145" s="119"/>
      <c r="AH145" s="121"/>
      <c r="AI145" s="122"/>
      <c r="AJ145" s="121"/>
      <c r="AK145" s="122"/>
      <c r="AL145" s="121"/>
      <c r="AM145" s="122"/>
      <c r="AN145" s="121"/>
      <c r="AO145" s="121"/>
      <c r="AP145" s="121"/>
      <c r="AQ145" s="121"/>
      <c r="AR145" s="121"/>
      <c r="AS145" s="121"/>
      <c r="AT145" s="119"/>
      <c r="AU145" s="119"/>
    </row>
    <row r="146" spans="1:47">
      <c r="A146" s="117"/>
      <c r="B146" s="117"/>
      <c r="C146" s="117"/>
      <c r="D146" s="118"/>
      <c r="E146" s="118"/>
      <c r="F146" s="119"/>
      <c r="G146" s="118"/>
      <c r="H146" s="119"/>
      <c r="I146" s="119"/>
      <c r="J146" s="118"/>
      <c r="K146" s="119"/>
      <c r="L146" s="117"/>
      <c r="M146" s="118"/>
      <c r="N146" s="119"/>
      <c r="O146" s="118"/>
      <c r="P146" s="119"/>
      <c r="Q146" s="118"/>
      <c r="R146" s="119"/>
      <c r="S146" s="118"/>
      <c r="T146" s="118"/>
      <c r="U146" s="118"/>
      <c r="V146" s="118"/>
      <c r="W146" s="118"/>
      <c r="X146" s="118"/>
      <c r="Y146" s="118"/>
      <c r="Z146" s="119"/>
      <c r="AA146" s="119"/>
      <c r="AB146" s="118"/>
      <c r="AC146" s="117"/>
      <c r="AD146" s="117"/>
      <c r="AE146" s="119"/>
      <c r="AF146" s="119"/>
      <c r="AG146" s="119"/>
      <c r="AH146" s="121"/>
      <c r="AI146" s="122"/>
      <c r="AJ146" s="121"/>
      <c r="AK146" s="122"/>
      <c r="AL146" s="121"/>
      <c r="AM146" s="122"/>
      <c r="AN146" s="121"/>
      <c r="AO146" s="121"/>
      <c r="AP146" s="121"/>
      <c r="AQ146" s="121"/>
      <c r="AR146" s="121"/>
      <c r="AS146" s="121"/>
      <c r="AT146" s="119"/>
      <c r="AU146" s="119"/>
    </row>
    <row r="147" spans="1:47">
      <c r="A147" s="117"/>
      <c r="B147" s="117"/>
      <c r="C147" s="117"/>
      <c r="D147" s="118"/>
      <c r="E147" s="118"/>
      <c r="F147" s="119"/>
      <c r="G147" s="118"/>
      <c r="H147" s="119"/>
      <c r="I147" s="119"/>
      <c r="J147" s="118"/>
      <c r="K147" s="119"/>
      <c r="L147" s="117"/>
      <c r="M147" s="118"/>
      <c r="N147" s="119"/>
      <c r="O147" s="118"/>
      <c r="P147" s="119"/>
      <c r="Q147" s="118"/>
      <c r="R147" s="119"/>
      <c r="S147" s="118"/>
      <c r="T147" s="118"/>
      <c r="U147" s="118"/>
      <c r="V147" s="118"/>
      <c r="W147" s="118"/>
      <c r="X147" s="118"/>
      <c r="Y147" s="118"/>
      <c r="Z147" s="119"/>
      <c r="AA147" s="119"/>
      <c r="AB147" s="118"/>
      <c r="AC147" s="117"/>
      <c r="AD147" s="117"/>
      <c r="AE147" s="119"/>
      <c r="AF147" s="119"/>
      <c r="AG147" s="119"/>
      <c r="AH147" s="121"/>
      <c r="AI147" s="122"/>
      <c r="AJ147" s="121"/>
      <c r="AK147" s="122"/>
      <c r="AL147" s="121"/>
      <c r="AM147" s="122"/>
      <c r="AN147" s="121"/>
      <c r="AO147" s="121"/>
      <c r="AP147" s="121"/>
      <c r="AQ147" s="121"/>
      <c r="AR147" s="121"/>
      <c r="AS147" s="121"/>
      <c r="AT147" s="119"/>
      <c r="AU147" s="119"/>
    </row>
    <row r="148" spans="1:47">
      <c r="A148" s="117"/>
      <c r="B148" s="117"/>
      <c r="C148" s="117"/>
      <c r="D148" s="118"/>
      <c r="E148" s="118"/>
      <c r="F148" s="119"/>
      <c r="G148" s="118"/>
      <c r="H148" s="119"/>
      <c r="I148" s="119"/>
      <c r="J148" s="118"/>
      <c r="K148" s="119"/>
      <c r="L148" s="117"/>
      <c r="M148" s="118"/>
      <c r="N148" s="119"/>
      <c r="O148" s="118"/>
      <c r="P148" s="119"/>
      <c r="Q148" s="118"/>
      <c r="R148" s="119"/>
      <c r="S148" s="118"/>
      <c r="T148" s="118"/>
      <c r="U148" s="118"/>
      <c r="V148" s="118"/>
      <c r="W148" s="118"/>
      <c r="X148" s="118"/>
      <c r="Y148" s="118"/>
      <c r="Z148" s="119"/>
      <c r="AA148" s="119"/>
      <c r="AB148" s="118"/>
      <c r="AC148" s="117"/>
      <c r="AD148" s="117"/>
      <c r="AE148" s="119"/>
      <c r="AF148" s="119"/>
      <c r="AG148" s="119"/>
      <c r="AH148" s="121"/>
      <c r="AI148" s="122"/>
      <c r="AJ148" s="121"/>
      <c r="AK148" s="122"/>
      <c r="AL148" s="121"/>
      <c r="AM148" s="122"/>
      <c r="AN148" s="121"/>
      <c r="AO148" s="121"/>
      <c r="AP148" s="121"/>
      <c r="AQ148" s="121"/>
      <c r="AR148" s="121"/>
      <c r="AS148" s="121"/>
      <c r="AT148" s="119"/>
      <c r="AU148" s="119"/>
    </row>
    <row r="149" spans="1:47">
      <c r="A149" s="117"/>
      <c r="B149" s="117"/>
      <c r="C149" s="117"/>
      <c r="D149" s="118"/>
      <c r="E149" s="118"/>
      <c r="F149" s="119"/>
      <c r="G149" s="118"/>
      <c r="H149" s="119"/>
      <c r="I149" s="119"/>
      <c r="J149" s="118"/>
      <c r="K149" s="119"/>
      <c r="L149" s="117"/>
      <c r="M149" s="118"/>
      <c r="N149" s="119"/>
      <c r="O149" s="118"/>
      <c r="P149" s="119"/>
      <c r="Q149" s="118"/>
      <c r="R149" s="119"/>
      <c r="S149" s="118"/>
      <c r="T149" s="118"/>
      <c r="U149" s="118"/>
      <c r="V149" s="118"/>
      <c r="W149" s="118"/>
      <c r="X149" s="118"/>
      <c r="Y149" s="118"/>
      <c r="Z149" s="119"/>
      <c r="AA149" s="119"/>
      <c r="AB149" s="118"/>
      <c r="AC149" s="117"/>
      <c r="AD149" s="117"/>
      <c r="AE149" s="119"/>
      <c r="AF149" s="119"/>
      <c r="AG149" s="119"/>
      <c r="AH149" s="121"/>
      <c r="AI149" s="122"/>
      <c r="AJ149" s="121"/>
      <c r="AK149" s="122"/>
      <c r="AL149" s="121"/>
      <c r="AM149" s="122"/>
      <c r="AN149" s="121"/>
      <c r="AO149" s="121"/>
      <c r="AP149" s="121"/>
      <c r="AQ149" s="121"/>
      <c r="AR149" s="121"/>
      <c r="AS149" s="121"/>
      <c r="AT149" s="119"/>
      <c r="AU149" s="119"/>
    </row>
    <row r="150" spans="1:47">
      <c r="A150" s="117"/>
      <c r="B150" s="117"/>
      <c r="C150" s="117"/>
      <c r="D150" s="118"/>
      <c r="E150" s="118"/>
      <c r="F150" s="119"/>
      <c r="G150" s="118"/>
      <c r="H150" s="119"/>
      <c r="I150" s="119"/>
      <c r="J150" s="118"/>
      <c r="K150" s="119"/>
      <c r="L150" s="117"/>
      <c r="M150" s="118"/>
      <c r="N150" s="119"/>
      <c r="O150" s="118"/>
      <c r="P150" s="119"/>
      <c r="Q150" s="118"/>
      <c r="R150" s="119"/>
      <c r="S150" s="118"/>
      <c r="T150" s="118"/>
      <c r="U150" s="118"/>
      <c r="V150" s="118"/>
      <c r="W150" s="118"/>
      <c r="X150" s="118"/>
      <c r="Y150" s="118"/>
      <c r="Z150" s="119"/>
      <c r="AA150" s="119"/>
      <c r="AB150" s="118"/>
      <c r="AC150" s="117"/>
      <c r="AD150" s="117"/>
      <c r="AE150" s="119"/>
      <c r="AF150" s="119"/>
      <c r="AG150" s="119"/>
      <c r="AH150" s="121"/>
      <c r="AI150" s="122"/>
      <c r="AJ150" s="121"/>
      <c r="AK150" s="122"/>
      <c r="AL150" s="121"/>
      <c r="AM150" s="122"/>
      <c r="AN150" s="121"/>
      <c r="AO150" s="121"/>
      <c r="AP150" s="121"/>
      <c r="AQ150" s="121"/>
      <c r="AR150" s="121"/>
      <c r="AS150" s="121"/>
      <c r="AT150" s="119"/>
      <c r="AU150" s="119"/>
    </row>
    <row r="151" spans="1:47">
      <c r="A151" s="117"/>
      <c r="B151" s="117"/>
      <c r="C151" s="117"/>
      <c r="D151" s="118"/>
      <c r="E151" s="118"/>
      <c r="F151" s="119"/>
      <c r="G151" s="118"/>
      <c r="H151" s="119"/>
      <c r="I151" s="119"/>
      <c r="J151" s="118"/>
      <c r="K151" s="119"/>
      <c r="L151" s="117"/>
      <c r="M151" s="118"/>
      <c r="N151" s="119"/>
      <c r="O151" s="118"/>
      <c r="P151" s="119"/>
      <c r="Q151" s="118"/>
      <c r="R151" s="119"/>
      <c r="S151" s="118"/>
      <c r="T151" s="118"/>
      <c r="U151" s="118"/>
      <c r="V151" s="118"/>
      <c r="W151" s="118"/>
      <c r="X151" s="118"/>
      <c r="Y151" s="118"/>
      <c r="Z151" s="119"/>
      <c r="AA151" s="119"/>
      <c r="AB151" s="118"/>
      <c r="AC151" s="117"/>
      <c r="AD151" s="117"/>
      <c r="AE151" s="119"/>
      <c r="AF151" s="119"/>
      <c r="AG151" s="119"/>
      <c r="AH151" s="121"/>
      <c r="AI151" s="122"/>
      <c r="AJ151" s="121"/>
      <c r="AK151" s="122"/>
      <c r="AL151" s="121"/>
      <c r="AM151" s="122"/>
      <c r="AN151" s="121"/>
      <c r="AO151" s="121"/>
      <c r="AP151" s="121"/>
      <c r="AQ151" s="121"/>
      <c r="AR151" s="121"/>
      <c r="AS151" s="121"/>
      <c r="AT151" s="119"/>
      <c r="AU151" s="119"/>
    </row>
    <row r="152" spans="1:47">
      <c r="A152" s="117"/>
      <c r="B152" s="117"/>
      <c r="C152" s="117"/>
      <c r="D152" s="118"/>
      <c r="E152" s="118"/>
      <c r="F152" s="119"/>
      <c r="G152" s="118"/>
      <c r="H152" s="119"/>
      <c r="I152" s="119"/>
      <c r="J152" s="118"/>
      <c r="K152" s="119"/>
      <c r="L152" s="117"/>
      <c r="M152" s="118"/>
      <c r="N152" s="119"/>
      <c r="O152" s="118"/>
      <c r="P152" s="119"/>
      <c r="Q152" s="118"/>
      <c r="R152" s="119"/>
      <c r="S152" s="118"/>
      <c r="T152" s="118"/>
      <c r="U152" s="118"/>
      <c r="V152" s="118"/>
      <c r="W152" s="118"/>
      <c r="X152" s="118"/>
      <c r="Y152" s="118"/>
      <c r="Z152" s="119"/>
      <c r="AA152" s="119"/>
      <c r="AB152" s="118"/>
      <c r="AC152" s="117"/>
      <c r="AD152" s="117"/>
      <c r="AE152" s="119"/>
      <c r="AF152" s="119"/>
      <c r="AG152" s="119"/>
      <c r="AH152" s="121"/>
      <c r="AI152" s="122"/>
      <c r="AJ152" s="121"/>
      <c r="AK152" s="122"/>
      <c r="AL152" s="121"/>
      <c r="AM152" s="122"/>
      <c r="AN152" s="121"/>
      <c r="AO152" s="121"/>
      <c r="AP152" s="121"/>
      <c r="AQ152" s="121"/>
      <c r="AR152" s="121"/>
      <c r="AS152" s="121"/>
      <c r="AT152" s="119"/>
      <c r="AU152" s="119"/>
    </row>
    <row r="153" spans="1:47">
      <c r="A153" s="117"/>
      <c r="B153" s="117"/>
      <c r="C153" s="117"/>
      <c r="D153" s="118"/>
      <c r="E153" s="118"/>
      <c r="F153" s="119"/>
      <c r="G153" s="118"/>
      <c r="H153" s="119"/>
      <c r="I153" s="119"/>
      <c r="J153" s="118"/>
      <c r="K153" s="119"/>
      <c r="L153" s="117"/>
      <c r="M153" s="118"/>
      <c r="N153" s="119"/>
      <c r="O153" s="118"/>
      <c r="P153" s="119"/>
      <c r="Q153" s="118"/>
      <c r="R153" s="119"/>
      <c r="S153" s="118"/>
      <c r="T153" s="118"/>
      <c r="U153" s="118"/>
      <c r="V153" s="118"/>
      <c r="W153" s="118"/>
      <c r="X153" s="118"/>
      <c r="Y153" s="118"/>
      <c r="Z153" s="119"/>
      <c r="AA153" s="119"/>
      <c r="AB153" s="118"/>
      <c r="AC153" s="117"/>
      <c r="AD153" s="117"/>
      <c r="AE153" s="119"/>
      <c r="AF153" s="119"/>
      <c r="AG153" s="119"/>
      <c r="AH153" s="121"/>
      <c r="AI153" s="122"/>
      <c r="AJ153" s="121"/>
      <c r="AK153" s="122"/>
      <c r="AL153" s="121"/>
      <c r="AM153" s="122"/>
      <c r="AN153" s="121"/>
      <c r="AO153" s="121"/>
      <c r="AP153" s="121"/>
      <c r="AQ153" s="121"/>
      <c r="AR153" s="121"/>
      <c r="AS153" s="121"/>
      <c r="AT153" s="119"/>
      <c r="AU153" s="119"/>
    </row>
    <row r="154" spans="1:47">
      <c r="A154" s="117"/>
      <c r="B154" s="117"/>
      <c r="C154" s="117"/>
      <c r="D154" s="118"/>
      <c r="E154" s="118"/>
      <c r="F154" s="119"/>
      <c r="G154" s="118"/>
      <c r="H154" s="119"/>
      <c r="I154" s="119"/>
      <c r="J154" s="118"/>
      <c r="K154" s="119"/>
      <c r="L154" s="117"/>
      <c r="M154" s="118"/>
      <c r="N154" s="119"/>
      <c r="O154" s="118"/>
      <c r="P154" s="119"/>
      <c r="Q154" s="118"/>
      <c r="R154" s="119"/>
      <c r="S154" s="118"/>
      <c r="T154" s="118"/>
      <c r="U154" s="118"/>
      <c r="V154" s="118"/>
      <c r="W154" s="118"/>
      <c r="X154" s="118"/>
      <c r="Y154" s="118"/>
      <c r="Z154" s="119"/>
      <c r="AA154" s="119"/>
      <c r="AB154" s="118"/>
      <c r="AC154" s="117"/>
      <c r="AD154" s="117"/>
      <c r="AE154" s="119"/>
      <c r="AF154" s="119"/>
      <c r="AG154" s="119"/>
      <c r="AH154" s="121"/>
      <c r="AI154" s="122"/>
      <c r="AJ154" s="121"/>
      <c r="AK154" s="122"/>
      <c r="AL154" s="121"/>
      <c r="AM154" s="122"/>
      <c r="AN154" s="121"/>
      <c r="AO154" s="121"/>
      <c r="AP154" s="121"/>
      <c r="AQ154" s="121"/>
      <c r="AR154" s="121"/>
      <c r="AS154" s="121"/>
      <c r="AT154" s="119"/>
      <c r="AU154" s="119"/>
    </row>
    <row r="155" spans="1:47">
      <c r="A155" s="117"/>
      <c r="B155" s="117"/>
      <c r="C155" s="117"/>
      <c r="D155" s="118"/>
      <c r="E155" s="118"/>
      <c r="F155" s="119"/>
      <c r="G155" s="118"/>
      <c r="H155" s="119"/>
      <c r="I155" s="119"/>
      <c r="J155" s="118"/>
      <c r="K155" s="119"/>
      <c r="L155" s="117"/>
      <c r="M155" s="118"/>
      <c r="N155" s="119"/>
      <c r="O155" s="118"/>
      <c r="P155" s="119"/>
      <c r="Q155" s="118"/>
      <c r="R155" s="119"/>
      <c r="S155" s="118"/>
      <c r="T155" s="118"/>
      <c r="U155" s="118"/>
      <c r="V155" s="118"/>
      <c r="W155" s="118"/>
      <c r="X155" s="118"/>
      <c r="Y155" s="118"/>
      <c r="Z155" s="119"/>
      <c r="AA155" s="119"/>
      <c r="AB155" s="118"/>
      <c r="AC155" s="117"/>
      <c r="AD155" s="117"/>
      <c r="AE155" s="119"/>
      <c r="AF155" s="119"/>
      <c r="AG155" s="119"/>
      <c r="AH155" s="121"/>
      <c r="AI155" s="122"/>
      <c r="AJ155" s="121"/>
      <c r="AK155" s="122"/>
      <c r="AL155" s="121"/>
      <c r="AM155" s="122"/>
      <c r="AN155" s="121"/>
      <c r="AO155" s="121"/>
      <c r="AP155" s="121"/>
      <c r="AQ155" s="121"/>
      <c r="AR155" s="121"/>
      <c r="AS155" s="121"/>
      <c r="AT155" s="119"/>
      <c r="AU155" s="119"/>
    </row>
    <row r="156" spans="1:47">
      <c r="A156" s="117"/>
      <c r="B156" s="117"/>
      <c r="C156" s="117"/>
      <c r="D156" s="118"/>
      <c r="E156" s="118"/>
      <c r="F156" s="119"/>
      <c r="G156" s="118"/>
      <c r="H156" s="119"/>
      <c r="I156" s="119"/>
      <c r="J156" s="118"/>
      <c r="K156" s="119"/>
      <c r="L156" s="117"/>
      <c r="M156" s="118"/>
      <c r="N156" s="119"/>
      <c r="O156" s="118"/>
      <c r="P156" s="119"/>
      <c r="Q156" s="118"/>
      <c r="R156" s="119"/>
      <c r="S156" s="118"/>
      <c r="T156" s="118"/>
      <c r="U156" s="118"/>
      <c r="V156" s="118"/>
      <c r="W156" s="118"/>
      <c r="X156" s="118"/>
      <c r="Y156" s="118"/>
      <c r="Z156" s="119"/>
      <c r="AA156" s="119"/>
      <c r="AB156" s="118"/>
      <c r="AC156" s="117"/>
      <c r="AD156" s="117"/>
      <c r="AE156" s="119"/>
      <c r="AF156" s="119"/>
      <c r="AG156" s="119"/>
      <c r="AH156" s="121"/>
      <c r="AI156" s="122"/>
      <c r="AJ156" s="121"/>
      <c r="AK156" s="122"/>
      <c r="AL156" s="121"/>
      <c r="AM156" s="122"/>
      <c r="AN156" s="121"/>
      <c r="AO156" s="121"/>
      <c r="AP156" s="121"/>
      <c r="AQ156" s="121"/>
      <c r="AR156" s="121"/>
      <c r="AS156" s="121"/>
      <c r="AT156" s="119"/>
      <c r="AU156" s="119"/>
    </row>
    <row r="157" spans="1:47">
      <c r="A157" s="117"/>
      <c r="B157" s="117"/>
      <c r="C157" s="117"/>
      <c r="D157" s="118"/>
      <c r="E157" s="118"/>
      <c r="F157" s="119"/>
      <c r="G157" s="118"/>
      <c r="H157" s="119"/>
      <c r="I157" s="119"/>
      <c r="J157" s="118"/>
      <c r="K157" s="119"/>
      <c r="L157" s="117"/>
      <c r="M157" s="118"/>
      <c r="N157" s="119"/>
      <c r="O157" s="118"/>
      <c r="P157" s="119"/>
      <c r="Q157" s="118"/>
      <c r="R157" s="119"/>
      <c r="S157" s="118"/>
      <c r="T157" s="118"/>
      <c r="U157" s="118"/>
      <c r="V157" s="118"/>
      <c r="W157" s="118"/>
      <c r="X157" s="118"/>
      <c r="Y157" s="118"/>
      <c r="Z157" s="119"/>
      <c r="AA157" s="119"/>
      <c r="AB157" s="118"/>
      <c r="AC157" s="117"/>
      <c r="AD157" s="117"/>
      <c r="AE157" s="119"/>
      <c r="AF157" s="119"/>
      <c r="AG157" s="119"/>
      <c r="AH157" s="121"/>
      <c r="AI157" s="122"/>
      <c r="AJ157" s="121"/>
      <c r="AK157" s="122"/>
      <c r="AL157" s="121"/>
      <c r="AM157" s="122"/>
      <c r="AN157" s="121"/>
      <c r="AO157" s="121"/>
      <c r="AP157" s="121"/>
      <c r="AQ157" s="121"/>
      <c r="AR157" s="121"/>
      <c r="AS157" s="121"/>
      <c r="AT157" s="119"/>
      <c r="AU157" s="119"/>
    </row>
    <row r="158" spans="1:47">
      <c r="A158" s="117"/>
      <c r="B158" s="117"/>
      <c r="C158" s="117"/>
      <c r="D158" s="118"/>
      <c r="E158" s="118"/>
      <c r="F158" s="119"/>
      <c r="G158" s="118"/>
      <c r="H158" s="119"/>
      <c r="I158" s="119"/>
      <c r="J158" s="118"/>
      <c r="K158" s="119"/>
      <c r="L158" s="117"/>
      <c r="M158" s="118"/>
      <c r="N158" s="119"/>
      <c r="O158" s="118"/>
      <c r="P158" s="119"/>
      <c r="Q158" s="118"/>
      <c r="R158" s="119"/>
      <c r="S158" s="118"/>
      <c r="T158" s="118"/>
      <c r="U158" s="118"/>
      <c r="V158" s="118"/>
      <c r="W158" s="118"/>
      <c r="X158" s="118"/>
      <c r="Y158" s="118"/>
      <c r="Z158" s="119"/>
      <c r="AA158" s="119"/>
      <c r="AB158" s="118"/>
      <c r="AC158" s="117"/>
      <c r="AD158" s="117"/>
      <c r="AE158" s="119"/>
      <c r="AF158" s="119"/>
      <c r="AG158" s="119"/>
      <c r="AH158" s="121"/>
      <c r="AI158" s="122"/>
      <c r="AJ158" s="121"/>
      <c r="AK158" s="122"/>
      <c r="AL158" s="121"/>
      <c r="AM158" s="122"/>
      <c r="AN158" s="121"/>
      <c r="AO158" s="121"/>
      <c r="AP158" s="121"/>
      <c r="AQ158" s="121"/>
      <c r="AR158" s="121"/>
      <c r="AS158" s="121"/>
      <c r="AT158" s="119"/>
      <c r="AU158" s="119"/>
    </row>
    <row r="159" spans="1:47">
      <c r="A159" s="117"/>
      <c r="B159" s="117"/>
      <c r="C159" s="117"/>
      <c r="D159" s="118"/>
      <c r="E159" s="118"/>
      <c r="F159" s="119"/>
      <c r="G159" s="118"/>
      <c r="H159" s="119"/>
      <c r="I159" s="119"/>
      <c r="J159" s="118"/>
      <c r="K159" s="119"/>
      <c r="L159" s="117"/>
      <c r="M159" s="118"/>
      <c r="N159" s="119"/>
      <c r="O159" s="118"/>
      <c r="P159" s="119"/>
      <c r="Q159" s="118"/>
      <c r="R159" s="119"/>
      <c r="S159" s="118"/>
      <c r="T159" s="118"/>
      <c r="U159" s="118"/>
      <c r="V159" s="118"/>
      <c r="W159" s="118"/>
      <c r="X159" s="118"/>
      <c r="Y159" s="118"/>
      <c r="Z159" s="119"/>
      <c r="AA159" s="119"/>
      <c r="AB159" s="118"/>
      <c r="AC159" s="117"/>
      <c r="AD159" s="117"/>
      <c r="AE159" s="119"/>
      <c r="AF159" s="119"/>
      <c r="AG159" s="119"/>
      <c r="AH159" s="121"/>
      <c r="AI159" s="122"/>
      <c r="AJ159" s="121"/>
      <c r="AK159" s="122"/>
      <c r="AL159" s="121"/>
      <c r="AM159" s="122"/>
      <c r="AN159" s="121"/>
      <c r="AO159" s="121"/>
      <c r="AP159" s="121"/>
      <c r="AQ159" s="121"/>
      <c r="AR159" s="121"/>
      <c r="AS159" s="121"/>
      <c r="AT159" s="119"/>
      <c r="AU159" s="119"/>
    </row>
    <row r="160" spans="1:47">
      <c r="A160" s="117"/>
      <c r="B160" s="117"/>
      <c r="C160" s="117"/>
      <c r="D160" s="118"/>
      <c r="E160" s="118"/>
      <c r="F160" s="119"/>
      <c r="G160" s="118"/>
      <c r="H160" s="119"/>
      <c r="I160" s="119"/>
      <c r="J160" s="118"/>
      <c r="K160" s="119"/>
      <c r="L160" s="117"/>
      <c r="M160" s="118"/>
      <c r="N160" s="119"/>
      <c r="O160" s="118"/>
      <c r="P160" s="119"/>
      <c r="Q160" s="118"/>
      <c r="R160" s="119"/>
      <c r="S160" s="118"/>
      <c r="T160" s="118"/>
      <c r="U160" s="118"/>
      <c r="V160" s="118"/>
      <c r="W160" s="118"/>
      <c r="X160" s="118"/>
      <c r="Y160" s="118"/>
      <c r="Z160" s="119"/>
      <c r="AA160" s="119"/>
      <c r="AB160" s="118"/>
      <c r="AC160" s="117"/>
      <c r="AD160" s="117"/>
      <c r="AE160" s="119"/>
      <c r="AF160" s="119"/>
      <c r="AG160" s="119"/>
      <c r="AH160" s="121"/>
      <c r="AI160" s="122"/>
      <c r="AJ160" s="121"/>
      <c r="AK160" s="122"/>
      <c r="AL160" s="121"/>
      <c r="AM160" s="122"/>
      <c r="AN160" s="121"/>
      <c r="AO160" s="121"/>
      <c r="AP160" s="121"/>
      <c r="AQ160" s="121"/>
      <c r="AR160" s="121"/>
      <c r="AS160" s="121"/>
      <c r="AT160" s="119"/>
      <c r="AU160" s="119"/>
    </row>
    <row r="161" spans="1:47">
      <c r="A161" s="117"/>
      <c r="B161" s="117"/>
      <c r="C161" s="117"/>
      <c r="D161" s="118"/>
      <c r="E161" s="118"/>
      <c r="F161" s="119"/>
      <c r="G161" s="118"/>
      <c r="H161" s="119"/>
      <c r="I161" s="119"/>
      <c r="J161" s="118"/>
      <c r="K161" s="119"/>
      <c r="L161" s="117"/>
      <c r="M161" s="118"/>
      <c r="N161" s="119"/>
      <c r="O161" s="118"/>
      <c r="P161" s="119"/>
      <c r="Q161" s="118"/>
      <c r="R161" s="119"/>
      <c r="S161" s="118"/>
      <c r="T161" s="118"/>
      <c r="U161" s="118"/>
      <c r="V161" s="118"/>
      <c r="W161" s="118"/>
      <c r="X161" s="118"/>
      <c r="Y161" s="118"/>
      <c r="Z161" s="119"/>
      <c r="AA161" s="119"/>
      <c r="AB161" s="118"/>
      <c r="AC161" s="117"/>
      <c r="AD161" s="117"/>
      <c r="AE161" s="119"/>
      <c r="AF161" s="119"/>
      <c r="AG161" s="119"/>
      <c r="AH161" s="121"/>
      <c r="AI161" s="122"/>
      <c r="AJ161" s="121"/>
      <c r="AK161" s="122"/>
      <c r="AL161" s="121"/>
      <c r="AM161" s="122"/>
      <c r="AN161" s="121"/>
      <c r="AO161" s="121"/>
      <c r="AP161" s="121"/>
      <c r="AQ161" s="121"/>
      <c r="AR161" s="121"/>
      <c r="AS161" s="121"/>
      <c r="AT161" s="119"/>
      <c r="AU161" s="119"/>
    </row>
    <row r="162" spans="1:47">
      <c r="A162" s="117"/>
      <c r="B162" s="117"/>
      <c r="C162" s="117"/>
      <c r="D162" s="118"/>
      <c r="E162" s="118"/>
      <c r="F162" s="119"/>
      <c r="G162" s="118"/>
      <c r="H162" s="119"/>
      <c r="I162" s="119"/>
      <c r="J162" s="118"/>
      <c r="K162" s="119"/>
      <c r="L162" s="117"/>
      <c r="M162" s="118"/>
      <c r="N162" s="119"/>
      <c r="O162" s="118"/>
      <c r="P162" s="119"/>
      <c r="Q162" s="118"/>
      <c r="R162" s="119"/>
      <c r="S162" s="118"/>
      <c r="T162" s="118"/>
      <c r="U162" s="118"/>
      <c r="V162" s="118"/>
      <c r="W162" s="118"/>
      <c r="X162" s="118"/>
      <c r="Y162" s="118"/>
      <c r="Z162" s="119"/>
      <c r="AA162" s="119"/>
      <c r="AB162" s="118"/>
      <c r="AC162" s="117"/>
      <c r="AD162" s="117"/>
      <c r="AE162" s="119"/>
      <c r="AF162" s="119"/>
      <c r="AG162" s="119"/>
      <c r="AH162" s="121"/>
      <c r="AI162" s="122"/>
      <c r="AJ162" s="121"/>
      <c r="AK162" s="122"/>
      <c r="AL162" s="121"/>
      <c r="AM162" s="122"/>
      <c r="AN162" s="121"/>
      <c r="AO162" s="121"/>
      <c r="AP162" s="121"/>
      <c r="AQ162" s="121"/>
      <c r="AR162" s="121"/>
      <c r="AS162" s="121"/>
      <c r="AT162" s="119"/>
      <c r="AU162" s="119"/>
    </row>
    <row r="163" spans="1:47">
      <c r="A163" s="117"/>
      <c r="B163" s="117"/>
      <c r="C163" s="117"/>
      <c r="D163" s="118"/>
      <c r="E163" s="118"/>
      <c r="F163" s="119"/>
      <c r="G163" s="118"/>
      <c r="H163" s="119"/>
      <c r="I163" s="119"/>
      <c r="J163" s="118"/>
      <c r="K163" s="119"/>
      <c r="L163" s="117"/>
      <c r="M163" s="118"/>
      <c r="N163" s="119"/>
      <c r="O163" s="118"/>
      <c r="P163" s="119"/>
      <c r="Q163" s="118"/>
      <c r="R163" s="119"/>
      <c r="S163" s="118"/>
      <c r="T163" s="118"/>
      <c r="U163" s="118"/>
      <c r="V163" s="118"/>
      <c r="W163" s="118"/>
      <c r="X163" s="118"/>
      <c r="Y163" s="118"/>
      <c r="Z163" s="119"/>
      <c r="AA163" s="119"/>
      <c r="AB163" s="118"/>
      <c r="AC163" s="117"/>
      <c r="AD163" s="117"/>
      <c r="AE163" s="119"/>
      <c r="AF163" s="119"/>
      <c r="AG163" s="119"/>
      <c r="AH163" s="121"/>
      <c r="AI163" s="122"/>
      <c r="AJ163" s="121"/>
      <c r="AK163" s="122"/>
      <c r="AL163" s="121"/>
      <c r="AM163" s="122"/>
      <c r="AN163" s="121"/>
      <c r="AO163" s="121"/>
      <c r="AP163" s="121"/>
      <c r="AQ163" s="121"/>
      <c r="AR163" s="121"/>
      <c r="AS163" s="121"/>
      <c r="AT163" s="119"/>
      <c r="AU163" s="119"/>
    </row>
    <row r="164" spans="1:47">
      <c r="A164" s="117"/>
      <c r="B164" s="117"/>
      <c r="C164" s="117"/>
      <c r="D164" s="118"/>
      <c r="E164" s="118"/>
      <c r="F164" s="119"/>
      <c r="G164" s="118"/>
      <c r="H164" s="119"/>
      <c r="I164" s="119"/>
      <c r="J164" s="118"/>
      <c r="K164" s="119"/>
      <c r="L164" s="117"/>
      <c r="M164" s="118"/>
      <c r="N164" s="119"/>
      <c r="O164" s="118"/>
      <c r="P164" s="119"/>
      <c r="Q164" s="118"/>
      <c r="R164" s="119"/>
      <c r="S164" s="118"/>
      <c r="T164" s="118"/>
      <c r="U164" s="118"/>
      <c r="V164" s="118"/>
      <c r="W164" s="118"/>
      <c r="X164" s="118"/>
      <c r="Y164" s="118"/>
      <c r="Z164" s="119"/>
      <c r="AA164" s="119"/>
      <c r="AB164" s="118"/>
      <c r="AC164" s="117"/>
      <c r="AD164" s="117"/>
      <c r="AE164" s="119"/>
      <c r="AF164" s="119"/>
      <c r="AG164" s="119"/>
      <c r="AH164" s="121"/>
      <c r="AI164" s="122"/>
      <c r="AJ164" s="121"/>
      <c r="AK164" s="122"/>
      <c r="AL164" s="121"/>
      <c r="AM164" s="122"/>
      <c r="AN164" s="121"/>
      <c r="AO164" s="121"/>
      <c r="AP164" s="121"/>
      <c r="AQ164" s="121"/>
      <c r="AR164" s="121"/>
      <c r="AS164" s="121"/>
      <c r="AT164" s="119"/>
      <c r="AU164" s="119"/>
    </row>
    <row r="165" spans="1:47">
      <c r="A165" s="117"/>
      <c r="B165" s="117"/>
      <c r="C165" s="117"/>
      <c r="D165" s="118"/>
      <c r="E165" s="118"/>
      <c r="F165" s="119"/>
      <c r="G165" s="118"/>
      <c r="H165" s="119"/>
      <c r="I165" s="119"/>
      <c r="J165" s="118"/>
      <c r="K165" s="119"/>
      <c r="L165" s="117"/>
      <c r="M165" s="118"/>
      <c r="N165" s="119"/>
      <c r="O165" s="118"/>
      <c r="P165" s="119"/>
      <c r="Q165" s="118"/>
      <c r="R165" s="119"/>
      <c r="S165" s="118"/>
      <c r="T165" s="118"/>
      <c r="U165" s="118"/>
      <c r="V165" s="118"/>
      <c r="W165" s="118"/>
      <c r="X165" s="118"/>
      <c r="Y165" s="118"/>
      <c r="Z165" s="119"/>
      <c r="AA165" s="119"/>
      <c r="AB165" s="118"/>
      <c r="AC165" s="117"/>
      <c r="AD165" s="117"/>
      <c r="AE165" s="119"/>
      <c r="AF165" s="119"/>
      <c r="AG165" s="119"/>
      <c r="AH165" s="121"/>
      <c r="AI165" s="122"/>
      <c r="AJ165" s="121"/>
      <c r="AK165" s="122"/>
      <c r="AL165" s="121"/>
      <c r="AM165" s="122"/>
      <c r="AN165" s="121"/>
      <c r="AO165" s="121"/>
      <c r="AP165" s="121"/>
      <c r="AQ165" s="121"/>
      <c r="AR165" s="121"/>
      <c r="AS165" s="121"/>
      <c r="AT165" s="119"/>
      <c r="AU165" s="119"/>
    </row>
    <row r="166" spans="1:47">
      <c r="A166" s="117"/>
      <c r="B166" s="117"/>
      <c r="C166" s="117"/>
      <c r="D166" s="118"/>
      <c r="E166" s="118"/>
      <c r="F166" s="119"/>
      <c r="G166" s="118"/>
      <c r="H166" s="119"/>
      <c r="I166" s="119"/>
      <c r="J166" s="118"/>
      <c r="K166" s="119"/>
      <c r="L166" s="117"/>
      <c r="M166" s="118"/>
      <c r="N166" s="119"/>
      <c r="O166" s="118"/>
      <c r="P166" s="119"/>
      <c r="Q166" s="118"/>
      <c r="R166" s="119"/>
      <c r="S166" s="118"/>
      <c r="T166" s="118"/>
      <c r="U166" s="118"/>
      <c r="V166" s="118"/>
      <c r="W166" s="118"/>
      <c r="X166" s="118"/>
      <c r="Y166" s="118"/>
      <c r="Z166" s="119"/>
      <c r="AA166" s="119"/>
      <c r="AB166" s="118"/>
      <c r="AC166" s="117"/>
      <c r="AD166" s="117"/>
      <c r="AE166" s="119"/>
      <c r="AF166" s="119"/>
      <c r="AG166" s="119"/>
      <c r="AH166" s="121"/>
      <c r="AI166" s="122"/>
      <c r="AJ166" s="121"/>
      <c r="AK166" s="122"/>
      <c r="AL166" s="121"/>
      <c r="AM166" s="122"/>
      <c r="AN166" s="121"/>
      <c r="AO166" s="121"/>
      <c r="AP166" s="121"/>
      <c r="AQ166" s="121"/>
      <c r="AR166" s="121"/>
      <c r="AS166" s="121"/>
      <c r="AT166" s="119"/>
      <c r="AU166" s="119"/>
    </row>
    <row r="167" spans="1:47">
      <c r="A167" s="117"/>
      <c r="B167" s="117"/>
      <c r="C167" s="117"/>
      <c r="D167" s="118"/>
      <c r="E167" s="118"/>
      <c r="F167" s="119"/>
      <c r="G167" s="118"/>
      <c r="H167" s="119"/>
      <c r="I167" s="119"/>
      <c r="J167" s="118"/>
      <c r="K167" s="119"/>
      <c r="L167" s="117"/>
      <c r="M167" s="118"/>
      <c r="N167" s="119"/>
      <c r="O167" s="118"/>
      <c r="P167" s="119"/>
      <c r="Q167" s="118"/>
      <c r="R167" s="119"/>
      <c r="S167" s="118"/>
      <c r="T167" s="118"/>
      <c r="U167" s="118"/>
      <c r="V167" s="118"/>
      <c r="W167" s="118"/>
      <c r="X167" s="118"/>
      <c r="Y167" s="118"/>
      <c r="Z167" s="119"/>
      <c r="AA167" s="119"/>
      <c r="AB167" s="118"/>
      <c r="AC167" s="117"/>
      <c r="AD167" s="117"/>
      <c r="AE167" s="119"/>
      <c r="AF167" s="119"/>
      <c r="AG167" s="119"/>
      <c r="AH167" s="121"/>
      <c r="AI167" s="122"/>
      <c r="AJ167" s="121"/>
      <c r="AK167" s="122"/>
      <c r="AL167" s="121"/>
      <c r="AM167" s="122"/>
      <c r="AN167" s="121"/>
      <c r="AO167" s="121"/>
      <c r="AP167" s="121"/>
      <c r="AQ167" s="121"/>
      <c r="AR167" s="121"/>
      <c r="AS167" s="121"/>
      <c r="AT167" s="119"/>
      <c r="AU167" s="119"/>
    </row>
    <row r="168" spans="1:47">
      <c r="A168" s="117"/>
      <c r="B168" s="117"/>
      <c r="C168" s="117"/>
      <c r="D168" s="118"/>
      <c r="E168" s="118"/>
      <c r="F168" s="119"/>
      <c r="G168" s="118"/>
      <c r="H168" s="119"/>
      <c r="I168" s="119"/>
      <c r="J168" s="118"/>
      <c r="K168" s="119"/>
      <c r="L168" s="117"/>
      <c r="M168" s="118"/>
      <c r="N168" s="119"/>
      <c r="O168" s="118"/>
      <c r="P168" s="119"/>
      <c r="Q168" s="118"/>
      <c r="R168" s="119"/>
      <c r="S168" s="118"/>
      <c r="T168" s="118"/>
      <c r="U168" s="118"/>
      <c r="V168" s="118"/>
      <c r="W168" s="118"/>
      <c r="X168" s="118"/>
      <c r="Y168" s="118"/>
      <c r="Z168" s="119"/>
      <c r="AA168" s="119"/>
      <c r="AB168" s="118"/>
      <c r="AC168" s="117"/>
      <c r="AD168" s="117"/>
      <c r="AE168" s="119"/>
      <c r="AF168" s="119"/>
      <c r="AG168" s="119"/>
      <c r="AH168" s="121"/>
      <c r="AI168" s="122"/>
      <c r="AJ168" s="121"/>
      <c r="AK168" s="122"/>
      <c r="AL168" s="121"/>
      <c r="AM168" s="122"/>
      <c r="AN168" s="121"/>
      <c r="AO168" s="121"/>
      <c r="AP168" s="121"/>
      <c r="AQ168" s="121"/>
      <c r="AR168" s="121"/>
      <c r="AS168" s="121"/>
      <c r="AT168" s="119"/>
      <c r="AU168" s="119"/>
    </row>
    <row r="169" spans="1:47">
      <c r="A169" s="117"/>
      <c r="B169" s="117"/>
      <c r="C169" s="117"/>
      <c r="D169" s="118"/>
      <c r="E169" s="118"/>
      <c r="F169" s="119"/>
      <c r="G169" s="118"/>
      <c r="H169" s="119"/>
      <c r="I169" s="119"/>
      <c r="J169" s="118"/>
      <c r="K169" s="119"/>
      <c r="L169" s="117"/>
      <c r="M169" s="118"/>
      <c r="N169" s="119"/>
      <c r="O169" s="118"/>
      <c r="P169" s="119"/>
      <c r="Q169" s="118"/>
      <c r="R169" s="119"/>
      <c r="S169" s="118"/>
      <c r="T169" s="118"/>
      <c r="U169" s="118"/>
      <c r="V169" s="118"/>
      <c r="W169" s="118"/>
      <c r="X169" s="118"/>
      <c r="Y169" s="118"/>
      <c r="Z169" s="119"/>
      <c r="AA169" s="119"/>
      <c r="AB169" s="118"/>
      <c r="AC169" s="117"/>
      <c r="AD169" s="117"/>
      <c r="AE169" s="119"/>
      <c r="AF169" s="119"/>
      <c r="AG169" s="119"/>
      <c r="AH169" s="121"/>
      <c r="AI169" s="122"/>
      <c r="AJ169" s="121"/>
      <c r="AK169" s="122"/>
      <c r="AL169" s="121"/>
      <c r="AM169" s="122"/>
      <c r="AN169" s="121"/>
      <c r="AO169" s="121"/>
      <c r="AP169" s="121"/>
      <c r="AQ169" s="121"/>
      <c r="AR169" s="121"/>
      <c r="AS169" s="121"/>
      <c r="AT169" s="119"/>
      <c r="AU169" s="119"/>
    </row>
    <row r="170" spans="1:47">
      <c r="A170" s="117"/>
      <c r="B170" s="117"/>
      <c r="C170" s="117"/>
      <c r="D170" s="118"/>
      <c r="E170" s="118"/>
      <c r="F170" s="119"/>
      <c r="G170" s="118"/>
      <c r="H170" s="119"/>
      <c r="I170" s="119"/>
      <c r="J170" s="118"/>
      <c r="K170" s="119"/>
      <c r="L170" s="117"/>
      <c r="M170" s="118"/>
      <c r="N170" s="119"/>
      <c r="O170" s="118"/>
      <c r="P170" s="119"/>
      <c r="Q170" s="118"/>
      <c r="R170" s="119"/>
      <c r="S170" s="118"/>
      <c r="T170" s="118"/>
      <c r="U170" s="118"/>
      <c r="V170" s="118"/>
      <c r="W170" s="118"/>
      <c r="X170" s="118"/>
      <c r="Y170" s="118"/>
      <c r="Z170" s="119"/>
      <c r="AA170" s="119"/>
      <c r="AB170" s="118"/>
      <c r="AC170" s="117"/>
      <c r="AD170" s="117"/>
      <c r="AE170" s="119"/>
      <c r="AF170" s="119"/>
      <c r="AG170" s="119"/>
      <c r="AH170" s="121"/>
      <c r="AI170" s="122"/>
      <c r="AJ170" s="121"/>
      <c r="AK170" s="122"/>
      <c r="AL170" s="121"/>
      <c r="AM170" s="122"/>
      <c r="AN170" s="121"/>
      <c r="AO170" s="121"/>
      <c r="AP170" s="121"/>
      <c r="AQ170" s="121"/>
      <c r="AR170" s="121"/>
      <c r="AS170" s="121"/>
      <c r="AT170" s="119"/>
      <c r="AU170" s="119"/>
    </row>
    <row r="171" spans="1:47">
      <c r="A171" s="117"/>
      <c r="B171" s="117"/>
      <c r="C171" s="117"/>
      <c r="D171" s="118"/>
      <c r="E171" s="118"/>
      <c r="F171" s="119"/>
      <c r="G171" s="118"/>
      <c r="H171" s="119"/>
      <c r="I171" s="119"/>
      <c r="J171" s="118"/>
      <c r="K171" s="119"/>
      <c r="L171" s="117"/>
      <c r="M171" s="118"/>
      <c r="N171" s="119"/>
      <c r="O171" s="118"/>
      <c r="P171" s="119"/>
      <c r="Q171" s="118"/>
      <c r="R171" s="119"/>
      <c r="S171" s="118"/>
      <c r="T171" s="118"/>
      <c r="U171" s="118"/>
      <c r="V171" s="118"/>
      <c r="W171" s="118"/>
      <c r="X171" s="118"/>
      <c r="Y171" s="118"/>
      <c r="Z171" s="119"/>
      <c r="AA171" s="119"/>
      <c r="AB171" s="118"/>
      <c r="AC171" s="117"/>
      <c r="AD171" s="117"/>
      <c r="AE171" s="119"/>
      <c r="AF171" s="119"/>
      <c r="AG171" s="119"/>
      <c r="AH171" s="121"/>
      <c r="AI171" s="122"/>
      <c r="AJ171" s="121"/>
      <c r="AK171" s="122"/>
      <c r="AL171" s="121"/>
      <c r="AM171" s="122"/>
      <c r="AN171" s="121"/>
      <c r="AO171" s="121"/>
      <c r="AP171" s="121"/>
      <c r="AQ171" s="121"/>
      <c r="AR171" s="121"/>
      <c r="AS171" s="121"/>
      <c r="AT171" s="119"/>
      <c r="AU171" s="119"/>
    </row>
    <row r="172" spans="1:47">
      <c r="A172" s="117"/>
      <c r="B172" s="117"/>
      <c r="C172" s="117"/>
      <c r="D172" s="118"/>
      <c r="E172" s="118"/>
      <c r="F172" s="119"/>
      <c r="G172" s="118"/>
      <c r="H172" s="119"/>
      <c r="I172" s="119"/>
      <c r="J172" s="118"/>
      <c r="K172" s="119"/>
      <c r="L172" s="117"/>
      <c r="M172" s="118"/>
      <c r="N172" s="119"/>
      <c r="O172" s="118"/>
      <c r="P172" s="119"/>
      <c r="Q172" s="118"/>
      <c r="R172" s="119"/>
      <c r="S172" s="118"/>
      <c r="T172" s="118"/>
      <c r="U172" s="118"/>
      <c r="V172" s="118"/>
      <c r="W172" s="118"/>
      <c r="X172" s="118"/>
      <c r="Y172" s="118"/>
      <c r="Z172" s="119"/>
      <c r="AA172" s="119"/>
      <c r="AB172" s="118"/>
      <c r="AC172" s="117"/>
      <c r="AD172" s="117"/>
      <c r="AE172" s="119"/>
      <c r="AF172" s="119"/>
      <c r="AG172" s="119"/>
      <c r="AH172" s="121"/>
      <c r="AI172" s="122"/>
      <c r="AJ172" s="121"/>
      <c r="AK172" s="122"/>
      <c r="AL172" s="121"/>
      <c r="AM172" s="122"/>
      <c r="AN172" s="121"/>
      <c r="AO172" s="121"/>
      <c r="AP172" s="121"/>
      <c r="AQ172" s="121"/>
      <c r="AR172" s="121"/>
      <c r="AS172" s="121"/>
      <c r="AT172" s="119"/>
      <c r="AU172" s="119"/>
    </row>
    <row r="173" spans="1:47">
      <c r="A173" s="117"/>
      <c r="B173" s="117"/>
      <c r="C173" s="117"/>
      <c r="D173" s="118"/>
      <c r="E173" s="118"/>
      <c r="F173" s="119"/>
      <c r="G173" s="118"/>
      <c r="H173" s="119"/>
      <c r="I173" s="119"/>
      <c r="J173" s="118"/>
      <c r="K173" s="119"/>
      <c r="L173" s="117"/>
      <c r="M173" s="118"/>
      <c r="N173" s="119"/>
      <c r="O173" s="118"/>
      <c r="P173" s="119"/>
      <c r="Q173" s="118"/>
      <c r="R173" s="119"/>
      <c r="S173" s="118"/>
      <c r="T173" s="118"/>
      <c r="U173" s="118"/>
      <c r="V173" s="118"/>
      <c r="W173" s="118"/>
      <c r="X173" s="118"/>
      <c r="Y173" s="118"/>
      <c r="Z173" s="119"/>
      <c r="AA173" s="119"/>
      <c r="AB173" s="118"/>
      <c r="AC173" s="117"/>
      <c r="AD173" s="117"/>
      <c r="AE173" s="119"/>
      <c r="AF173" s="119"/>
      <c r="AG173" s="119"/>
      <c r="AH173" s="121"/>
      <c r="AI173" s="122"/>
      <c r="AJ173" s="121"/>
      <c r="AK173" s="122"/>
      <c r="AL173" s="121"/>
      <c r="AM173" s="122"/>
      <c r="AN173" s="121"/>
      <c r="AO173" s="121"/>
      <c r="AP173" s="121"/>
      <c r="AQ173" s="121"/>
      <c r="AR173" s="121"/>
      <c r="AS173" s="121"/>
      <c r="AT173" s="119"/>
      <c r="AU173" s="119"/>
    </row>
    <row r="174" spans="1:47">
      <c r="A174" s="117"/>
      <c r="B174" s="117"/>
      <c r="C174" s="117"/>
      <c r="D174" s="118"/>
      <c r="E174" s="118"/>
      <c r="F174" s="119"/>
      <c r="G174" s="118"/>
      <c r="H174" s="119"/>
      <c r="I174" s="119"/>
      <c r="J174" s="118"/>
      <c r="K174" s="119"/>
      <c r="L174" s="117"/>
      <c r="M174" s="118"/>
      <c r="N174" s="119"/>
      <c r="O174" s="118"/>
      <c r="P174" s="119"/>
      <c r="Q174" s="118"/>
      <c r="R174" s="119"/>
      <c r="S174" s="118"/>
      <c r="T174" s="118"/>
      <c r="U174" s="118"/>
      <c r="V174" s="118"/>
      <c r="W174" s="118"/>
      <c r="X174" s="118"/>
      <c r="Y174" s="118"/>
      <c r="Z174" s="119"/>
      <c r="AA174" s="119"/>
      <c r="AB174" s="118"/>
      <c r="AC174" s="117"/>
      <c r="AD174" s="117"/>
      <c r="AE174" s="119"/>
      <c r="AF174" s="119"/>
      <c r="AG174" s="119"/>
      <c r="AH174" s="121"/>
      <c r="AI174" s="122"/>
      <c r="AJ174" s="121"/>
      <c r="AK174" s="122"/>
      <c r="AL174" s="121"/>
      <c r="AM174" s="122"/>
      <c r="AN174" s="121"/>
      <c r="AO174" s="121"/>
      <c r="AP174" s="121"/>
      <c r="AQ174" s="121"/>
      <c r="AR174" s="121"/>
      <c r="AS174" s="121"/>
      <c r="AT174" s="119"/>
      <c r="AU174" s="119"/>
    </row>
    <row r="175" spans="1:47">
      <c r="A175" s="117"/>
      <c r="B175" s="117"/>
      <c r="C175" s="117"/>
      <c r="D175" s="118"/>
      <c r="E175" s="118"/>
      <c r="F175" s="119"/>
      <c r="G175" s="118"/>
      <c r="H175" s="119"/>
      <c r="I175" s="119"/>
      <c r="J175" s="118"/>
      <c r="K175" s="119"/>
      <c r="L175" s="117"/>
      <c r="M175" s="118"/>
      <c r="N175" s="119"/>
      <c r="O175" s="118"/>
      <c r="P175" s="119"/>
      <c r="Q175" s="118"/>
      <c r="R175" s="119"/>
      <c r="S175" s="118"/>
      <c r="T175" s="118"/>
      <c r="U175" s="118"/>
      <c r="V175" s="118"/>
      <c r="W175" s="118"/>
      <c r="X175" s="118"/>
      <c r="Y175" s="118"/>
      <c r="Z175" s="119"/>
      <c r="AA175" s="119"/>
      <c r="AB175" s="118"/>
      <c r="AC175" s="117"/>
      <c r="AD175" s="117"/>
      <c r="AE175" s="119"/>
      <c r="AF175" s="119"/>
      <c r="AG175" s="119"/>
      <c r="AH175" s="121"/>
      <c r="AI175" s="122"/>
      <c r="AJ175" s="121"/>
      <c r="AK175" s="122"/>
      <c r="AL175" s="121"/>
      <c r="AM175" s="122"/>
      <c r="AN175" s="121"/>
      <c r="AO175" s="121"/>
      <c r="AP175" s="121"/>
      <c r="AQ175" s="121"/>
      <c r="AR175" s="121"/>
      <c r="AS175" s="121"/>
      <c r="AT175" s="119"/>
      <c r="AU175" s="119"/>
    </row>
    <row r="176" spans="1:47">
      <c r="A176" s="117"/>
      <c r="B176" s="117"/>
      <c r="C176" s="117"/>
      <c r="D176" s="118"/>
      <c r="E176" s="118"/>
      <c r="F176" s="119"/>
      <c r="G176" s="118"/>
      <c r="H176" s="119"/>
      <c r="I176" s="119"/>
      <c r="J176" s="118"/>
      <c r="K176" s="119"/>
      <c r="L176" s="117"/>
      <c r="M176" s="118"/>
      <c r="N176" s="119"/>
      <c r="O176" s="118"/>
      <c r="P176" s="119"/>
      <c r="Q176" s="118"/>
      <c r="R176" s="119"/>
      <c r="S176" s="118"/>
      <c r="T176" s="118"/>
      <c r="U176" s="118"/>
      <c r="V176" s="118"/>
      <c r="W176" s="118"/>
      <c r="X176" s="118"/>
      <c r="Y176" s="118"/>
      <c r="Z176" s="119"/>
      <c r="AA176" s="119"/>
      <c r="AB176" s="118"/>
      <c r="AC176" s="117"/>
      <c r="AD176" s="117"/>
      <c r="AE176" s="119"/>
      <c r="AF176" s="119"/>
      <c r="AG176" s="119"/>
      <c r="AH176" s="121"/>
      <c r="AI176" s="122"/>
      <c r="AJ176" s="121"/>
      <c r="AK176" s="122"/>
      <c r="AL176" s="121"/>
      <c r="AM176" s="122"/>
      <c r="AN176" s="121"/>
      <c r="AO176" s="121"/>
      <c r="AP176" s="121"/>
      <c r="AQ176" s="121"/>
      <c r="AR176" s="121"/>
      <c r="AS176" s="121"/>
      <c r="AT176" s="119"/>
      <c r="AU176" s="119"/>
    </row>
    <row r="177" spans="1:47">
      <c r="A177" s="117"/>
      <c r="B177" s="117"/>
      <c r="C177" s="117"/>
      <c r="D177" s="118"/>
      <c r="E177" s="118"/>
      <c r="F177" s="119"/>
      <c r="G177" s="118"/>
      <c r="H177" s="119"/>
      <c r="I177" s="119"/>
      <c r="J177" s="118"/>
      <c r="K177" s="119"/>
      <c r="L177" s="117"/>
      <c r="M177" s="118"/>
      <c r="N177" s="119"/>
      <c r="O177" s="118"/>
      <c r="P177" s="119"/>
      <c r="Q177" s="118"/>
      <c r="R177" s="119"/>
      <c r="S177" s="118"/>
      <c r="T177" s="118"/>
      <c r="U177" s="118"/>
      <c r="V177" s="118"/>
      <c r="W177" s="118"/>
      <c r="X177" s="118"/>
      <c r="Y177" s="118"/>
      <c r="Z177" s="119"/>
      <c r="AA177" s="119"/>
      <c r="AB177" s="118"/>
      <c r="AC177" s="117"/>
      <c r="AD177" s="117"/>
      <c r="AE177" s="119"/>
      <c r="AF177" s="119"/>
      <c r="AG177" s="119"/>
      <c r="AH177" s="121"/>
      <c r="AI177" s="122"/>
      <c r="AJ177" s="121"/>
      <c r="AK177" s="122"/>
      <c r="AL177" s="121"/>
      <c r="AM177" s="122"/>
      <c r="AN177" s="121"/>
      <c r="AO177" s="121"/>
      <c r="AP177" s="121"/>
      <c r="AQ177" s="121"/>
      <c r="AR177" s="121"/>
      <c r="AS177" s="121"/>
      <c r="AT177" s="119"/>
      <c r="AU177" s="119"/>
    </row>
    <row r="178" spans="1:47">
      <c r="A178" s="117"/>
      <c r="B178" s="117"/>
      <c r="C178" s="117"/>
      <c r="D178" s="118"/>
      <c r="E178" s="118"/>
      <c r="F178" s="119"/>
      <c r="G178" s="118"/>
      <c r="H178" s="119"/>
      <c r="I178" s="119"/>
      <c r="J178" s="118"/>
      <c r="K178" s="119"/>
      <c r="L178" s="117"/>
      <c r="M178" s="118"/>
      <c r="N178" s="119"/>
      <c r="O178" s="118"/>
      <c r="P178" s="119"/>
      <c r="Q178" s="118"/>
      <c r="R178" s="119"/>
      <c r="S178" s="118"/>
      <c r="T178" s="118"/>
      <c r="U178" s="118"/>
      <c r="V178" s="118"/>
      <c r="W178" s="118"/>
      <c r="X178" s="118"/>
      <c r="Y178" s="118"/>
      <c r="Z178" s="119"/>
      <c r="AA178" s="119"/>
      <c r="AB178" s="118"/>
      <c r="AC178" s="117"/>
      <c r="AD178" s="117"/>
      <c r="AE178" s="119"/>
      <c r="AF178" s="119"/>
      <c r="AG178" s="119"/>
      <c r="AH178" s="121"/>
      <c r="AI178" s="122"/>
      <c r="AJ178" s="121"/>
      <c r="AK178" s="122"/>
      <c r="AL178" s="121"/>
      <c r="AM178" s="122"/>
      <c r="AN178" s="121"/>
      <c r="AO178" s="121"/>
      <c r="AP178" s="121"/>
      <c r="AQ178" s="121"/>
      <c r="AR178" s="121"/>
      <c r="AS178" s="121"/>
      <c r="AT178" s="119"/>
      <c r="AU178" s="119"/>
    </row>
    <row r="179" spans="1:47">
      <c r="A179" s="117"/>
      <c r="B179" s="117"/>
      <c r="C179" s="117"/>
      <c r="D179" s="118"/>
      <c r="E179" s="118"/>
      <c r="F179" s="119"/>
      <c r="G179" s="118"/>
      <c r="H179" s="119"/>
      <c r="I179" s="119"/>
      <c r="J179" s="118"/>
      <c r="K179" s="119"/>
      <c r="L179" s="117"/>
      <c r="M179" s="118"/>
      <c r="N179" s="119"/>
      <c r="O179" s="118"/>
      <c r="P179" s="119"/>
      <c r="Q179" s="118"/>
      <c r="R179" s="119"/>
      <c r="S179" s="118"/>
      <c r="T179" s="118"/>
      <c r="U179" s="118"/>
      <c r="V179" s="118"/>
      <c r="W179" s="118"/>
      <c r="X179" s="118"/>
      <c r="Y179" s="118"/>
      <c r="Z179" s="119"/>
      <c r="AA179" s="119"/>
      <c r="AB179" s="118"/>
      <c r="AC179" s="117"/>
      <c r="AD179" s="117"/>
      <c r="AE179" s="119"/>
      <c r="AF179" s="119"/>
      <c r="AG179" s="119"/>
      <c r="AH179" s="121"/>
      <c r="AI179" s="122"/>
      <c r="AJ179" s="121"/>
      <c r="AK179" s="122"/>
      <c r="AL179" s="121"/>
      <c r="AM179" s="122"/>
      <c r="AN179" s="121"/>
      <c r="AO179" s="121"/>
      <c r="AP179" s="121"/>
      <c r="AQ179" s="121"/>
      <c r="AR179" s="121"/>
      <c r="AS179" s="121"/>
      <c r="AT179" s="119"/>
      <c r="AU179" s="119"/>
    </row>
    <row r="180" spans="1:47">
      <c r="A180" s="117"/>
      <c r="B180" s="117"/>
      <c r="C180" s="117"/>
      <c r="D180" s="118"/>
      <c r="E180" s="118"/>
      <c r="F180" s="119"/>
      <c r="G180" s="118"/>
      <c r="H180" s="119"/>
      <c r="I180" s="119"/>
      <c r="J180" s="118"/>
      <c r="K180" s="119"/>
      <c r="L180" s="117"/>
      <c r="M180" s="118"/>
      <c r="N180" s="119"/>
      <c r="O180" s="118"/>
      <c r="P180" s="119"/>
      <c r="Q180" s="118"/>
      <c r="R180" s="119"/>
      <c r="S180" s="118"/>
      <c r="T180" s="118"/>
      <c r="U180" s="118"/>
      <c r="V180" s="118"/>
      <c r="W180" s="118"/>
      <c r="X180" s="118"/>
      <c r="Y180" s="118"/>
      <c r="Z180" s="119"/>
      <c r="AA180" s="119"/>
      <c r="AB180" s="118"/>
      <c r="AC180" s="117"/>
      <c r="AD180" s="117"/>
      <c r="AE180" s="119"/>
      <c r="AF180" s="119"/>
      <c r="AG180" s="119"/>
      <c r="AH180" s="121"/>
      <c r="AI180" s="122"/>
      <c r="AJ180" s="121"/>
      <c r="AK180" s="122"/>
      <c r="AL180" s="121"/>
      <c r="AM180" s="122"/>
      <c r="AN180" s="121"/>
      <c r="AO180" s="121"/>
      <c r="AP180" s="121"/>
      <c r="AQ180" s="121"/>
      <c r="AR180" s="121"/>
      <c r="AS180" s="121"/>
      <c r="AT180" s="119"/>
      <c r="AU180" s="119"/>
    </row>
    <row r="181" spans="1:47">
      <c r="A181" s="117"/>
      <c r="B181" s="117"/>
      <c r="C181" s="117"/>
      <c r="D181" s="118"/>
      <c r="E181" s="118"/>
      <c r="F181" s="119"/>
      <c r="G181" s="118"/>
      <c r="H181" s="119"/>
      <c r="I181" s="119"/>
      <c r="J181" s="118"/>
      <c r="K181" s="119"/>
      <c r="L181" s="117"/>
      <c r="M181" s="118"/>
      <c r="N181" s="119"/>
      <c r="O181" s="118"/>
      <c r="P181" s="119"/>
      <c r="Q181" s="118"/>
      <c r="R181" s="119"/>
      <c r="S181" s="118"/>
      <c r="T181" s="118"/>
      <c r="U181" s="118"/>
      <c r="V181" s="118"/>
      <c r="W181" s="118"/>
      <c r="X181" s="118"/>
      <c r="Y181" s="118"/>
      <c r="Z181" s="119"/>
      <c r="AA181" s="119"/>
      <c r="AB181" s="118"/>
      <c r="AC181" s="117"/>
      <c r="AD181" s="117"/>
      <c r="AE181" s="119"/>
      <c r="AF181" s="119"/>
      <c r="AG181" s="119"/>
      <c r="AH181" s="121"/>
      <c r="AI181" s="122"/>
      <c r="AJ181" s="121"/>
      <c r="AK181" s="122"/>
      <c r="AL181" s="121"/>
      <c r="AM181" s="122"/>
      <c r="AN181" s="121"/>
      <c r="AO181" s="121"/>
      <c r="AP181" s="121"/>
      <c r="AQ181" s="121"/>
      <c r="AR181" s="121"/>
      <c r="AS181" s="121"/>
      <c r="AT181" s="119"/>
      <c r="AU181" s="119"/>
    </row>
    <row r="182" spans="1:47">
      <c r="A182" s="117"/>
      <c r="B182" s="117"/>
      <c r="C182" s="117"/>
      <c r="D182" s="118"/>
      <c r="E182" s="118"/>
      <c r="F182" s="119"/>
      <c r="G182" s="118"/>
      <c r="H182" s="119"/>
      <c r="I182" s="119"/>
      <c r="J182" s="118"/>
      <c r="K182" s="119"/>
      <c r="L182" s="117"/>
      <c r="M182" s="118"/>
      <c r="N182" s="119"/>
      <c r="O182" s="118"/>
      <c r="P182" s="119"/>
      <c r="Q182" s="118"/>
      <c r="R182" s="119"/>
      <c r="S182" s="118"/>
      <c r="T182" s="118"/>
      <c r="U182" s="118"/>
      <c r="V182" s="118"/>
      <c r="W182" s="118"/>
      <c r="X182" s="118"/>
      <c r="Y182" s="118"/>
      <c r="Z182" s="119"/>
      <c r="AA182" s="119"/>
      <c r="AB182" s="118"/>
      <c r="AC182" s="117"/>
      <c r="AD182" s="117"/>
      <c r="AE182" s="119"/>
      <c r="AF182" s="119"/>
      <c r="AG182" s="119"/>
      <c r="AH182" s="121"/>
      <c r="AI182" s="122"/>
      <c r="AJ182" s="121"/>
      <c r="AK182" s="122"/>
      <c r="AL182" s="121"/>
      <c r="AM182" s="122"/>
      <c r="AN182" s="121"/>
      <c r="AO182" s="121"/>
      <c r="AP182" s="121"/>
      <c r="AQ182" s="121"/>
      <c r="AR182" s="121"/>
      <c r="AS182" s="121"/>
      <c r="AT182" s="119"/>
      <c r="AU182" s="119"/>
    </row>
    <row r="183" spans="1:47">
      <c r="A183" s="117"/>
      <c r="B183" s="117"/>
      <c r="C183" s="117"/>
      <c r="D183" s="118"/>
      <c r="E183" s="118"/>
      <c r="F183" s="119"/>
      <c r="G183" s="118"/>
      <c r="H183" s="119"/>
      <c r="I183" s="119"/>
      <c r="J183" s="118"/>
      <c r="K183" s="119"/>
      <c r="L183" s="117"/>
      <c r="M183" s="118"/>
      <c r="N183" s="119"/>
      <c r="O183" s="118"/>
      <c r="P183" s="119"/>
      <c r="Q183" s="118"/>
      <c r="R183" s="119"/>
      <c r="S183" s="118"/>
      <c r="T183" s="118"/>
      <c r="U183" s="118"/>
      <c r="V183" s="118"/>
      <c r="W183" s="118"/>
      <c r="X183" s="118"/>
      <c r="Y183" s="118"/>
      <c r="Z183" s="119"/>
      <c r="AA183" s="119"/>
      <c r="AB183" s="118"/>
      <c r="AC183" s="117"/>
      <c r="AD183" s="117"/>
      <c r="AE183" s="119"/>
      <c r="AF183" s="119"/>
      <c r="AG183" s="119"/>
      <c r="AH183" s="121"/>
      <c r="AI183" s="122"/>
      <c r="AJ183" s="121"/>
      <c r="AK183" s="122"/>
      <c r="AL183" s="121"/>
      <c r="AM183" s="122"/>
      <c r="AN183" s="121"/>
      <c r="AO183" s="121"/>
      <c r="AP183" s="121"/>
      <c r="AQ183" s="121"/>
      <c r="AR183" s="121"/>
      <c r="AS183" s="121"/>
      <c r="AT183" s="119"/>
      <c r="AU183" s="119"/>
    </row>
    <row r="184" spans="1:47">
      <c r="A184" s="117"/>
      <c r="B184" s="117"/>
      <c r="C184" s="117"/>
      <c r="D184" s="118"/>
      <c r="E184" s="118"/>
      <c r="F184" s="119"/>
      <c r="G184" s="118"/>
      <c r="H184" s="119"/>
      <c r="I184" s="119"/>
      <c r="J184" s="118"/>
      <c r="K184" s="119"/>
      <c r="L184" s="117"/>
      <c r="M184" s="118"/>
      <c r="N184" s="119"/>
      <c r="O184" s="118"/>
      <c r="P184" s="119"/>
      <c r="Q184" s="118"/>
      <c r="R184" s="119"/>
      <c r="S184" s="118"/>
      <c r="T184" s="118"/>
      <c r="U184" s="118"/>
      <c r="V184" s="118"/>
      <c r="W184" s="118"/>
      <c r="X184" s="118"/>
      <c r="Y184" s="118"/>
      <c r="Z184" s="119"/>
      <c r="AA184" s="119"/>
      <c r="AB184" s="118"/>
      <c r="AC184" s="117"/>
      <c r="AD184" s="117"/>
      <c r="AE184" s="119"/>
      <c r="AF184" s="119"/>
      <c r="AG184" s="119"/>
      <c r="AH184" s="121"/>
      <c r="AI184" s="122"/>
      <c r="AJ184" s="121"/>
      <c r="AK184" s="122"/>
      <c r="AL184" s="121"/>
      <c r="AM184" s="122"/>
      <c r="AN184" s="121"/>
      <c r="AO184" s="121"/>
      <c r="AP184" s="121"/>
      <c r="AQ184" s="121"/>
      <c r="AR184" s="121"/>
      <c r="AS184" s="121"/>
      <c r="AT184" s="119"/>
      <c r="AU184" s="119"/>
    </row>
    <row r="185" spans="1:47">
      <c r="A185" s="117"/>
      <c r="B185" s="117"/>
      <c r="C185" s="117"/>
      <c r="D185" s="118"/>
      <c r="E185" s="118"/>
      <c r="F185" s="119"/>
      <c r="G185" s="118"/>
      <c r="H185" s="119"/>
      <c r="I185" s="119"/>
      <c r="J185" s="118"/>
      <c r="K185" s="119"/>
      <c r="L185" s="117"/>
      <c r="M185" s="118"/>
      <c r="N185" s="119"/>
      <c r="O185" s="118"/>
      <c r="P185" s="119"/>
      <c r="Q185" s="118"/>
      <c r="R185" s="119"/>
      <c r="S185" s="118"/>
      <c r="T185" s="118"/>
      <c r="U185" s="118"/>
      <c r="V185" s="118"/>
      <c r="W185" s="118"/>
      <c r="X185" s="118"/>
      <c r="Y185" s="118"/>
      <c r="Z185" s="119"/>
      <c r="AA185" s="119"/>
      <c r="AB185" s="118"/>
      <c r="AC185" s="117"/>
      <c r="AD185" s="117"/>
      <c r="AE185" s="119"/>
      <c r="AF185" s="119"/>
      <c r="AG185" s="119"/>
      <c r="AH185" s="121"/>
      <c r="AI185" s="122"/>
      <c r="AJ185" s="121"/>
      <c r="AK185" s="122"/>
      <c r="AL185" s="121"/>
      <c r="AM185" s="122"/>
      <c r="AN185" s="121"/>
      <c r="AO185" s="121"/>
      <c r="AP185" s="121"/>
      <c r="AQ185" s="121"/>
      <c r="AR185" s="121"/>
      <c r="AS185" s="121"/>
      <c r="AT185" s="119"/>
      <c r="AU185" s="119"/>
    </row>
    <row r="186" spans="1:47">
      <c r="A186" s="117"/>
      <c r="B186" s="117"/>
      <c r="C186" s="117"/>
      <c r="D186" s="118"/>
      <c r="E186" s="118"/>
      <c r="F186" s="119"/>
      <c r="G186" s="118"/>
      <c r="H186" s="119"/>
      <c r="I186" s="119"/>
      <c r="J186" s="118"/>
      <c r="K186" s="119"/>
      <c r="L186" s="117"/>
      <c r="M186" s="118"/>
      <c r="N186" s="119"/>
      <c r="O186" s="118"/>
      <c r="P186" s="119"/>
      <c r="Q186" s="118"/>
      <c r="R186" s="119"/>
      <c r="S186" s="118"/>
      <c r="T186" s="118"/>
      <c r="U186" s="118"/>
      <c r="V186" s="118"/>
      <c r="W186" s="118"/>
      <c r="X186" s="118"/>
      <c r="Y186" s="118"/>
      <c r="Z186" s="119"/>
      <c r="AA186" s="119"/>
      <c r="AB186" s="118"/>
      <c r="AC186" s="117"/>
      <c r="AD186" s="117"/>
      <c r="AE186" s="119"/>
      <c r="AF186" s="119"/>
      <c r="AG186" s="119"/>
      <c r="AH186" s="121"/>
      <c r="AI186" s="122"/>
      <c r="AJ186" s="121"/>
      <c r="AK186" s="122"/>
      <c r="AL186" s="121"/>
      <c r="AM186" s="122"/>
      <c r="AN186" s="121"/>
      <c r="AO186" s="121"/>
      <c r="AP186" s="121"/>
      <c r="AQ186" s="121"/>
      <c r="AR186" s="121"/>
      <c r="AS186" s="121"/>
      <c r="AT186" s="119"/>
      <c r="AU186" s="119"/>
    </row>
    <row r="187" spans="1:47">
      <c r="A187" s="117"/>
      <c r="B187" s="117"/>
      <c r="C187" s="117"/>
      <c r="D187" s="118"/>
      <c r="E187" s="118"/>
      <c r="F187" s="119"/>
      <c r="G187" s="118"/>
      <c r="H187" s="119"/>
      <c r="I187" s="119"/>
      <c r="J187" s="118"/>
      <c r="K187" s="119"/>
      <c r="L187" s="117"/>
      <c r="M187" s="118"/>
      <c r="N187" s="119"/>
      <c r="O187" s="118"/>
      <c r="P187" s="119"/>
      <c r="Q187" s="118"/>
      <c r="R187" s="119"/>
      <c r="S187" s="118"/>
      <c r="T187" s="118"/>
      <c r="U187" s="118"/>
      <c r="V187" s="118"/>
      <c r="W187" s="118"/>
      <c r="X187" s="118"/>
      <c r="Y187" s="118"/>
      <c r="Z187" s="119"/>
      <c r="AA187" s="119"/>
      <c r="AB187" s="118"/>
      <c r="AC187" s="117"/>
      <c r="AD187" s="117"/>
      <c r="AE187" s="119"/>
      <c r="AF187" s="119"/>
      <c r="AG187" s="119"/>
      <c r="AH187" s="121"/>
      <c r="AI187" s="122"/>
      <c r="AJ187" s="121"/>
      <c r="AK187" s="122"/>
      <c r="AL187" s="121"/>
      <c r="AM187" s="122"/>
      <c r="AN187" s="121"/>
      <c r="AO187" s="121"/>
      <c r="AP187" s="121"/>
      <c r="AQ187" s="121"/>
      <c r="AR187" s="121"/>
      <c r="AS187" s="121"/>
      <c r="AT187" s="119"/>
      <c r="AU187" s="119"/>
    </row>
    <row r="188" spans="1:47">
      <c r="A188" s="117"/>
      <c r="B188" s="117"/>
      <c r="C188" s="117"/>
      <c r="D188" s="118"/>
      <c r="E188" s="118"/>
      <c r="F188" s="119"/>
      <c r="G188" s="118"/>
      <c r="H188" s="119"/>
      <c r="I188" s="119"/>
      <c r="J188" s="118"/>
      <c r="K188" s="119"/>
      <c r="L188" s="117"/>
      <c r="M188" s="118"/>
      <c r="N188" s="119"/>
      <c r="O188" s="118"/>
      <c r="P188" s="119"/>
      <c r="Q188" s="118"/>
      <c r="R188" s="119"/>
      <c r="S188" s="118"/>
      <c r="T188" s="118"/>
      <c r="U188" s="118"/>
      <c r="V188" s="118"/>
      <c r="W188" s="118"/>
      <c r="X188" s="118"/>
      <c r="Y188" s="118"/>
      <c r="Z188" s="119"/>
      <c r="AA188" s="119"/>
      <c r="AB188" s="118"/>
      <c r="AC188" s="117"/>
      <c r="AD188" s="117"/>
      <c r="AE188" s="119"/>
      <c r="AF188" s="119"/>
      <c r="AG188" s="119"/>
      <c r="AH188" s="121"/>
      <c r="AI188" s="122"/>
      <c r="AJ188" s="121"/>
      <c r="AK188" s="122"/>
      <c r="AL188" s="121"/>
      <c r="AM188" s="122"/>
      <c r="AN188" s="121"/>
      <c r="AO188" s="121"/>
      <c r="AP188" s="121"/>
      <c r="AQ188" s="121"/>
      <c r="AR188" s="121"/>
      <c r="AS188" s="121"/>
      <c r="AT188" s="119"/>
      <c r="AU188" s="119"/>
    </row>
    <row r="189" spans="1:47">
      <c r="A189" s="117"/>
      <c r="B189" s="117"/>
      <c r="C189" s="117"/>
      <c r="D189" s="118"/>
      <c r="E189" s="118"/>
      <c r="F189" s="119"/>
      <c r="G189" s="118"/>
      <c r="H189" s="119"/>
      <c r="I189" s="119"/>
      <c r="J189" s="118"/>
      <c r="K189" s="119"/>
      <c r="L189" s="117"/>
      <c r="M189" s="118"/>
      <c r="N189" s="119"/>
      <c r="O189" s="118"/>
      <c r="P189" s="119"/>
      <c r="Q189" s="118"/>
      <c r="R189" s="119"/>
      <c r="S189" s="118"/>
      <c r="T189" s="118"/>
      <c r="U189" s="118"/>
      <c r="V189" s="118"/>
      <c r="W189" s="118"/>
      <c r="X189" s="118"/>
      <c r="Y189" s="118"/>
      <c r="Z189" s="119"/>
      <c r="AA189" s="119"/>
      <c r="AB189" s="118"/>
      <c r="AC189" s="117"/>
      <c r="AD189" s="117"/>
      <c r="AE189" s="119"/>
      <c r="AF189" s="119"/>
      <c r="AG189" s="119"/>
      <c r="AH189" s="121"/>
      <c r="AI189" s="122"/>
      <c r="AJ189" s="121"/>
      <c r="AK189" s="122"/>
      <c r="AL189" s="121"/>
      <c r="AM189" s="122"/>
      <c r="AN189" s="121"/>
      <c r="AO189" s="121"/>
      <c r="AP189" s="121"/>
      <c r="AQ189" s="121"/>
      <c r="AR189" s="121"/>
      <c r="AS189" s="121"/>
      <c r="AT189" s="119"/>
      <c r="AU189" s="119"/>
    </row>
    <row r="190" spans="1:47">
      <c r="A190" s="117"/>
      <c r="B190" s="117"/>
      <c r="C190" s="117"/>
      <c r="D190" s="118"/>
      <c r="E190" s="118"/>
      <c r="F190" s="119"/>
      <c r="G190" s="118"/>
      <c r="H190" s="119"/>
      <c r="I190" s="119"/>
      <c r="J190" s="118"/>
      <c r="K190" s="119"/>
      <c r="L190" s="117"/>
      <c r="M190" s="118"/>
      <c r="N190" s="119"/>
      <c r="O190" s="118"/>
      <c r="P190" s="119"/>
      <c r="Q190" s="118"/>
      <c r="R190" s="119"/>
      <c r="S190" s="118"/>
      <c r="T190" s="118"/>
      <c r="U190" s="118"/>
      <c r="V190" s="118"/>
      <c r="W190" s="118"/>
      <c r="X190" s="118"/>
      <c r="Y190" s="118"/>
      <c r="Z190" s="119"/>
      <c r="AA190" s="119"/>
      <c r="AB190" s="118"/>
      <c r="AC190" s="117"/>
      <c r="AD190" s="117"/>
      <c r="AE190" s="119"/>
      <c r="AF190" s="119"/>
      <c r="AG190" s="119"/>
      <c r="AH190" s="121"/>
      <c r="AI190" s="122"/>
      <c r="AJ190" s="121"/>
      <c r="AK190" s="122"/>
      <c r="AL190" s="121"/>
      <c r="AM190" s="122"/>
      <c r="AN190" s="121"/>
      <c r="AO190" s="121"/>
      <c r="AP190" s="121"/>
      <c r="AQ190" s="121"/>
      <c r="AR190" s="121"/>
      <c r="AS190" s="121"/>
      <c r="AT190" s="119"/>
      <c r="AU190" s="119"/>
    </row>
    <row r="191" spans="1:47">
      <c r="A191" s="117"/>
      <c r="B191" s="117"/>
      <c r="C191" s="117"/>
      <c r="D191" s="118"/>
      <c r="E191" s="118"/>
      <c r="F191" s="119"/>
      <c r="G191" s="118"/>
      <c r="H191" s="119"/>
      <c r="I191" s="119"/>
      <c r="J191" s="118"/>
      <c r="K191" s="119"/>
      <c r="L191" s="117"/>
      <c r="M191" s="118"/>
      <c r="N191" s="119"/>
      <c r="O191" s="118"/>
      <c r="P191" s="119"/>
      <c r="Q191" s="118"/>
      <c r="R191" s="119"/>
      <c r="S191" s="118"/>
      <c r="T191" s="118"/>
      <c r="U191" s="118"/>
      <c r="V191" s="118"/>
      <c r="W191" s="118"/>
      <c r="X191" s="118"/>
      <c r="Y191" s="118"/>
      <c r="Z191" s="119"/>
      <c r="AA191" s="119"/>
      <c r="AB191" s="118"/>
      <c r="AC191" s="117"/>
      <c r="AD191" s="117"/>
      <c r="AE191" s="119"/>
      <c r="AF191" s="119"/>
      <c r="AG191" s="119"/>
      <c r="AH191" s="121"/>
      <c r="AI191" s="122"/>
      <c r="AJ191" s="121"/>
      <c r="AK191" s="122"/>
      <c r="AL191" s="121"/>
      <c r="AM191" s="122"/>
      <c r="AN191" s="121"/>
      <c r="AO191" s="121"/>
      <c r="AP191" s="121"/>
      <c r="AQ191" s="121"/>
      <c r="AR191" s="121"/>
      <c r="AS191" s="121"/>
      <c r="AT191" s="119"/>
      <c r="AU191" s="119"/>
    </row>
    <row r="192" spans="1:47">
      <c r="A192" s="117"/>
      <c r="B192" s="117"/>
      <c r="C192" s="117"/>
      <c r="D192" s="118"/>
      <c r="E192" s="118"/>
      <c r="F192" s="119"/>
      <c r="G192" s="118"/>
      <c r="H192" s="119"/>
      <c r="I192" s="119"/>
      <c r="J192" s="118"/>
      <c r="K192" s="119"/>
      <c r="L192" s="117"/>
      <c r="M192" s="118"/>
      <c r="N192" s="119"/>
      <c r="O192" s="118"/>
      <c r="P192" s="119"/>
      <c r="Q192" s="118"/>
      <c r="R192" s="119"/>
      <c r="S192" s="118"/>
      <c r="T192" s="118"/>
      <c r="U192" s="118"/>
      <c r="V192" s="118"/>
      <c r="W192" s="118"/>
      <c r="X192" s="118"/>
      <c r="Y192" s="118"/>
      <c r="Z192" s="119"/>
      <c r="AA192" s="119"/>
      <c r="AB192" s="118"/>
      <c r="AC192" s="117"/>
      <c r="AD192" s="117"/>
      <c r="AE192" s="119"/>
      <c r="AF192" s="119"/>
      <c r="AG192" s="119"/>
      <c r="AH192" s="121"/>
      <c r="AI192" s="122"/>
      <c r="AJ192" s="121"/>
      <c r="AK192" s="122"/>
      <c r="AL192" s="121"/>
      <c r="AM192" s="122"/>
      <c r="AN192" s="121"/>
      <c r="AO192" s="121"/>
      <c r="AP192" s="121"/>
      <c r="AQ192" s="121"/>
      <c r="AR192" s="121"/>
      <c r="AS192" s="121"/>
      <c r="AT192" s="119"/>
      <c r="AU192" s="119"/>
    </row>
    <row r="193" spans="1:47">
      <c r="A193" s="117"/>
      <c r="B193" s="117"/>
      <c r="C193" s="117"/>
      <c r="D193" s="118"/>
      <c r="E193" s="118"/>
      <c r="F193" s="119"/>
      <c r="G193" s="118"/>
      <c r="H193" s="119"/>
      <c r="I193" s="119"/>
      <c r="J193" s="118"/>
      <c r="K193" s="119"/>
      <c r="L193" s="117"/>
      <c r="M193" s="118"/>
      <c r="N193" s="119"/>
      <c r="O193" s="118"/>
      <c r="P193" s="119"/>
      <c r="Q193" s="118"/>
      <c r="R193" s="119"/>
      <c r="S193" s="118"/>
      <c r="T193" s="118"/>
      <c r="U193" s="118"/>
      <c r="V193" s="118"/>
      <c r="W193" s="118"/>
      <c r="X193" s="118"/>
      <c r="Y193" s="118"/>
      <c r="Z193" s="119"/>
      <c r="AA193" s="119"/>
      <c r="AB193" s="118"/>
      <c r="AC193" s="117"/>
      <c r="AD193" s="117"/>
      <c r="AE193" s="119"/>
      <c r="AF193" s="119"/>
      <c r="AG193" s="119"/>
      <c r="AH193" s="121"/>
      <c r="AI193" s="122"/>
      <c r="AJ193" s="121"/>
      <c r="AK193" s="122"/>
      <c r="AL193" s="121"/>
      <c r="AM193" s="122"/>
      <c r="AN193" s="121"/>
      <c r="AO193" s="121"/>
      <c r="AP193" s="121"/>
      <c r="AQ193" s="121"/>
      <c r="AR193" s="121"/>
      <c r="AS193" s="121"/>
      <c r="AT193" s="119"/>
      <c r="AU193" s="119"/>
    </row>
    <row r="194" spans="1:47">
      <c r="A194" s="117"/>
      <c r="B194" s="117"/>
      <c r="C194" s="117"/>
      <c r="D194" s="118"/>
      <c r="E194" s="118"/>
      <c r="F194" s="119"/>
      <c r="G194" s="118"/>
      <c r="H194" s="119"/>
      <c r="I194" s="119"/>
      <c r="J194" s="118"/>
      <c r="K194" s="119"/>
      <c r="L194" s="117"/>
      <c r="M194" s="118"/>
      <c r="N194" s="119"/>
      <c r="O194" s="118"/>
      <c r="P194" s="119"/>
      <c r="Q194" s="118"/>
      <c r="R194" s="119"/>
      <c r="S194" s="118"/>
      <c r="T194" s="118"/>
      <c r="U194" s="118"/>
      <c r="V194" s="118"/>
      <c r="W194" s="118"/>
      <c r="X194" s="118"/>
      <c r="Y194" s="118"/>
      <c r="Z194" s="119"/>
      <c r="AA194" s="119"/>
      <c r="AB194" s="118"/>
      <c r="AC194" s="117"/>
      <c r="AD194" s="117"/>
      <c r="AE194" s="119"/>
      <c r="AF194" s="119"/>
      <c r="AG194" s="119"/>
      <c r="AH194" s="121"/>
      <c r="AI194" s="122"/>
      <c r="AJ194" s="121"/>
      <c r="AK194" s="122"/>
      <c r="AL194" s="121"/>
      <c r="AM194" s="122"/>
      <c r="AN194" s="121"/>
      <c r="AO194" s="121"/>
      <c r="AP194" s="121"/>
      <c r="AQ194" s="121"/>
      <c r="AR194" s="121"/>
      <c r="AS194" s="121"/>
      <c r="AT194" s="119"/>
      <c r="AU194" s="119"/>
    </row>
    <row r="195" spans="1:47">
      <c r="A195" s="117"/>
      <c r="B195" s="117"/>
      <c r="C195" s="117"/>
      <c r="D195" s="118"/>
      <c r="E195" s="118"/>
      <c r="F195" s="119"/>
      <c r="G195" s="118"/>
      <c r="H195" s="119"/>
      <c r="I195" s="119"/>
      <c r="J195" s="118"/>
      <c r="K195" s="119"/>
      <c r="L195" s="117"/>
      <c r="M195" s="118"/>
      <c r="N195" s="119"/>
      <c r="O195" s="118"/>
      <c r="P195" s="119"/>
      <c r="Q195" s="118"/>
      <c r="R195" s="119"/>
      <c r="S195" s="118"/>
      <c r="T195" s="118"/>
      <c r="U195" s="118"/>
      <c r="V195" s="118"/>
      <c r="W195" s="118"/>
      <c r="X195" s="118"/>
      <c r="Y195" s="118"/>
      <c r="Z195" s="119"/>
      <c r="AA195" s="119"/>
      <c r="AB195" s="118"/>
      <c r="AC195" s="117"/>
      <c r="AD195" s="117"/>
      <c r="AE195" s="119"/>
      <c r="AF195" s="119"/>
      <c r="AG195" s="119"/>
      <c r="AH195" s="121"/>
      <c r="AI195" s="122"/>
      <c r="AJ195" s="121"/>
      <c r="AK195" s="122"/>
      <c r="AL195" s="121"/>
      <c r="AM195" s="122"/>
      <c r="AN195" s="121"/>
      <c r="AO195" s="121"/>
      <c r="AP195" s="121"/>
      <c r="AQ195" s="121"/>
      <c r="AR195" s="121"/>
      <c r="AS195" s="121"/>
      <c r="AT195" s="119"/>
      <c r="AU195" s="119"/>
    </row>
    <row r="196" spans="1:47">
      <c r="A196" s="117"/>
      <c r="B196" s="117"/>
      <c r="C196" s="117"/>
      <c r="D196" s="118"/>
      <c r="E196" s="118"/>
      <c r="F196" s="119"/>
      <c r="G196" s="118"/>
      <c r="H196" s="119"/>
      <c r="I196" s="119"/>
      <c r="J196" s="118"/>
      <c r="K196" s="119"/>
      <c r="L196" s="117"/>
      <c r="M196" s="118"/>
      <c r="N196" s="119"/>
      <c r="O196" s="118"/>
      <c r="P196" s="119"/>
      <c r="Q196" s="118"/>
      <c r="R196" s="119"/>
      <c r="S196" s="118"/>
      <c r="T196" s="118"/>
      <c r="U196" s="118"/>
      <c r="V196" s="118"/>
      <c r="W196" s="118"/>
      <c r="X196" s="118"/>
      <c r="Y196" s="118"/>
      <c r="Z196" s="119"/>
      <c r="AA196" s="119"/>
      <c r="AB196" s="118"/>
      <c r="AC196" s="117"/>
      <c r="AD196" s="117"/>
      <c r="AE196" s="119"/>
      <c r="AF196" s="119"/>
      <c r="AG196" s="119"/>
      <c r="AH196" s="121"/>
      <c r="AI196" s="122"/>
      <c r="AJ196" s="121"/>
      <c r="AK196" s="122"/>
      <c r="AL196" s="121"/>
      <c r="AM196" s="122"/>
      <c r="AN196" s="121"/>
      <c r="AO196" s="121"/>
      <c r="AP196" s="121"/>
      <c r="AQ196" s="121"/>
      <c r="AR196" s="121"/>
      <c r="AS196" s="121"/>
      <c r="AT196" s="119"/>
      <c r="AU196" s="119"/>
    </row>
    <row r="197" spans="1:47">
      <c r="A197" s="117"/>
      <c r="B197" s="117"/>
      <c r="C197" s="117"/>
      <c r="D197" s="118"/>
      <c r="E197" s="118"/>
      <c r="F197" s="119"/>
      <c r="G197" s="118"/>
      <c r="H197" s="119"/>
      <c r="I197" s="119"/>
      <c r="J197" s="118"/>
      <c r="K197" s="119"/>
      <c r="L197" s="117"/>
      <c r="M197" s="118"/>
      <c r="N197" s="119"/>
      <c r="O197" s="118"/>
      <c r="P197" s="119"/>
      <c r="Q197" s="118"/>
      <c r="R197" s="119"/>
      <c r="S197" s="118"/>
      <c r="T197" s="118"/>
      <c r="U197" s="118"/>
      <c r="V197" s="118"/>
      <c r="W197" s="118"/>
      <c r="X197" s="118"/>
      <c r="Y197" s="118"/>
      <c r="Z197" s="119"/>
      <c r="AA197" s="119"/>
      <c r="AB197" s="118"/>
      <c r="AC197" s="117"/>
      <c r="AD197" s="117"/>
      <c r="AE197" s="119"/>
      <c r="AF197" s="119"/>
      <c r="AG197" s="119"/>
      <c r="AH197" s="121"/>
      <c r="AI197" s="122"/>
      <c r="AJ197" s="121"/>
      <c r="AK197" s="122"/>
      <c r="AL197" s="121"/>
      <c r="AM197" s="122"/>
      <c r="AN197" s="121"/>
      <c r="AO197" s="121"/>
      <c r="AP197" s="121"/>
      <c r="AQ197" s="121"/>
      <c r="AR197" s="121"/>
      <c r="AS197" s="121"/>
      <c r="AT197" s="119"/>
      <c r="AU197" s="119"/>
    </row>
    <row r="198" spans="1:47">
      <c r="A198" s="117"/>
      <c r="B198" s="117"/>
      <c r="C198" s="117"/>
      <c r="D198" s="118"/>
      <c r="E198" s="118"/>
      <c r="F198" s="119"/>
      <c r="G198" s="118"/>
      <c r="H198" s="119"/>
      <c r="I198" s="119"/>
      <c r="J198" s="118"/>
      <c r="K198" s="119"/>
      <c r="L198" s="117"/>
      <c r="M198" s="118"/>
      <c r="N198" s="119"/>
      <c r="O198" s="118"/>
      <c r="P198" s="119"/>
      <c r="Q198" s="118"/>
      <c r="R198" s="119"/>
      <c r="S198" s="118"/>
      <c r="T198" s="118"/>
      <c r="U198" s="118"/>
      <c r="V198" s="118"/>
      <c r="W198" s="118"/>
      <c r="X198" s="118"/>
      <c r="Y198" s="118"/>
      <c r="Z198" s="119"/>
      <c r="AA198" s="119"/>
      <c r="AB198" s="118"/>
      <c r="AC198" s="117"/>
      <c r="AD198" s="117"/>
      <c r="AE198" s="119"/>
      <c r="AF198" s="119"/>
      <c r="AG198" s="119"/>
      <c r="AH198" s="121"/>
      <c r="AI198" s="122"/>
      <c r="AJ198" s="121"/>
      <c r="AK198" s="122"/>
      <c r="AL198" s="121"/>
      <c r="AM198" s="122"/>
      <c r="AN198" s="121"/>
      <c r="AO198" s="121"/>
      <c r="AP198" s="121"/>
      <c r="AQ198" s="121"/>
      <c r="AR198" s="121"/>
      <c r="AS198" s="121"/>
      <c r="AT198" s="119"/>
      <c r="AU198" s="119"/>
    </row>
    <row r="199" spans="1:47">
      <c r="A199" s="117"/>
      <c r="B199" s="117"/>
      <c r="C199" s="117"/>
      <c r="D199" s="118"/>
      <c r="E199" s="118"/>
      <c r="F199" s="119"/>
      <c r="G199" s="118"/>
      <c r="H199" s="119"/>
      <c r="I199" s="119"/>
      <c r="J199" s="118"/>
      <c r="K199" s="119"/>
      <c r="L199" s="117"/>
      <c r="M199" s="118"/>
      <c r="N199" s="119"/>
      <c r="O199" s="118"/>
      <c r="P199" s="119"/>
      <c r="Q199" s="118"/>
      <c r="R199" s="119"/>
      <c r="S199" s="118"/>
      <c r="T199" s="118"/>
      <c r="U199" s="118"/>
      <c r="V199" s="118"/>
      <c r="W199" s="118"/>
      <c r="X199" s="118"/>
      <c r="Y199" s="118"/>
      <c r="Z199" s="119"/>
      <c r="AA199" s="119"/>
      <c r="AB199" s="118"/>
      <c r="AC199" s="117"/>
      <c r="AD199" s="117"/>
      <c r="AE199" s="119"/>
      <c r="AF199" s="119"/>
      <c r="AG199" s="119"/>
      <c r="AH199" s="121"/>
      <c r="AI199" s="122"/>
      <c r="AJ199" s="121"/>
      <c r="AK199" s="122"/>
      <c r="AL199" s="121"/>
      <c r="AM199" s="122"/>
      <c r="AN199" s="121"/>
      <c r="AO199" s="121"/>
      <c r="AP199" s="121"/>
      <c r="AQ199" s="121"/>
      <c r="AR199" s="121"/>
      <c r="AS199" s="121"/>
      <c r="AT199" s="119"/>
      <c r="AU199" s="119"/>
    </row>
  </sheetData>
  <sheetProtection sort="0" autoFilter="0"/>
  <autoFilter ref="A4:AY109" xr:uid="{00000000-0009-0000-0000-000001000000}"/>
  <customSheetViews>
    <customSheetView guid="{378E6016-0BA3-40B8-909C-3DBAD733C38C}" showAutoFilter="1">
      <pane xSplit="3" ySplit="3" topLeftCell="D5" activePane="bottomRight" state="frozen"/>
      <selection pane="bottomRight" activeCell="A13" sqref="A13"/>
      <pageMargins left="0.7" right="0.7" top="0.78740157499999996" bottom="0.78740157499999996" header="0.3" footer="0.3"/>
      <autoFilter ref="A4:AY109" xr:uid="{00000000-0000-0000-0000-000000000000}"/>
    </customSheetView>
    <customSheetView guid="{0FC0AE0C-F5E8-41BC-91A4-C38D6EE7908C}" showAutoFilter="1">
      <pane xSplit="3" ySplit="4" topLeftCell="D5" activePane="bottomRight" state="frozen"/>
      <selection pane="bottomRight" activeCell="C1" sqref="C1"/>
      <pageMargins left="0.7" right="0.7" top="0.78740157499999996" bottom="0.78740157499999996" header="0.3" footer="0.3"/>
      <pageSetup paperSize="9" orientation="portrait" verticalDpi="0" r:id="rId1"/>
      <autoFilter ref="A4:AY109" xr:uid="{00000000-0000-0000-0000-000000000000}"/>
    </customSheetView>
  </customSheetViews>
  <mergeCells count="15">
    <mergeCell ref="AY2:AY4"/>
    <mergeCell ref="Q95:Q98"/>
    <mergeCell ref="R95:R98"/>
    <mergeCell ref="T2:T4"/>
    <mergeCell ref="V2:V4"/>
    <mergeCell ref="X2:X4"/>
    <mergeCell ref="M67:N76"/>
    <mergeCell ref="Y2:Y4"/>
    <mergeCell ref="AX2:AX4"/>
    <mergeCell ref="AG2:AG4"/>
    <mergeCell ref="AH2:AH4"/>
    <mergeCell ref="AI2:AN2"/>
    <mergeCell ref="AI3:AJ3"/>
    <mergeCell ref="AK3:AL3"/>
    <mergeCell ref="AM3:AN3"/>
  </mergeCells>
  <pageMargins left="0.7" right="0.7" top="0.78740157499999996" bottom="0.78740157499999996"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99"/>
  <sheetViews>
    <sheetView zoomScaleNormal="100" workbookViewId="0">
      <pane xSplit="3" ySplit="4" topLeftCell="D5" activePane="bottomRight" state="frozen"/>
      <selection pane="topRight" activeCell="D1" sqref="D1"/>
      <selection pane="bottomLeft" activeCell="A5" sqref="A5"/>
      <selection pane="bottomRight"/>
    </sheetView>
  </sheetViews>
  <sheetFormatPr baseColWidth="10" defaultRowHeight="15"/>
  <cols>
    <col min="1" max="1" width="11.42578125" style="67"/>
    <col min="2" max="2" width="6.28515625" style="67" bestFit="1" customWidth="1"/>
    <col min="3" max="3" width="23.28515625" style="67" bestFit="1" customWidth="1"/>
    <col min="4" max="4" width="11.28515625" style="67" bestFit="1" customWidth="1"/>
    <col min="5" max="5" width="15.85546875" style="67" customWidth="1"/>
    <col min="6" max="6" width="16.5703125" style="67" customWidth="1"/>
    <col min="7" max="9" width="16.85546875" style="67" customWidth="1"/>
    <col min="10" max="10" width="17.140625" style="67" customWidth="1"/>
    <col min="11" max="11" width="19.42578125" style="67" customWidth="1"/>
    <col min="12" max="12" width="16.140625" style="67" customWidth="1"/>
    <col min="13" max="14" width="21.42578125" style="67" bestFit="1" customWidth="1"/>
    <col min="15" max="15" width="17.140625" style="67" customWidth="1"/>
    <col min="16" max="16" width="16.5703125" style="67" customWidth="1"/>
    <col min="17" max="17" width="15.42578125" style="67" customWidth="1"/>
    <col min="18" max="18" width="16.28515625" style="67" customWidth="1"/>
    <col min="19" max="19" width="13.7109375" style="67" customWidth="1"/>
    <col min="20" max="20" width="16.85546875" style="67" customWidth="1"/>
    <col min="21" max="21" width="13.7109375" style="67" customWidth="1"/>
    <col min="22" max="22" width="16.85546875" style="67" customWidth="1"/>
    <col min="23" max="23" width="13.7109375" style="67" customWidth="1"/>
    <col min="24" max="24" width="16.85546875" style="67" customWidth="1"/>
    <col min="25" max="25" width="16.42578125" style="67" customWidth="1"/>
    <col min="26" max="26" width="17.5703125" style="67" customWidth="1"/>
    <col min="27" max="27" width="15" style="67" customWidth="1"/>
    <col min="28" max="28" width="19.28515625" style="67" customWidth="1"/>
    <col min="29" max="29" width="16.7109375" style="67" customWidth="1"/>
    <col min="30" max="30" width="18.42578125" style="67" customWidth="1"/>
    <col min="31" max="31" width="18.42578125" style="67" bestFit="1" customWidth="1"/>
    <col min="32" max="32" width="18.42578125" style="67" customWidth="1"/>
    <col min="33" max="34" width="18.7109375" style="67" customWidth="1"/>
    <col min="35" max="40" width="11.42578125" style="67"/>
    <col min="41" max="41" width="21.28515625" style="67" customWidth="1"/>
    <col min="42" max="42" width="16.42578125" style="67" customWidth="1"/>
    <col min="43" max="43" width="18.28515625" style="67" customWidth="1"/>
    <col min="44" max="44" width="15.7109375" style="67" customWidth="1"/>
    <col min="45" max="45" width="16.42578125" style="67" customWidth="1"/>
    <col min="46" max="46" width="15.28515625" style="67" customWidth="1"/>
    <col min="47" max="47" width="15.85546875" style="67" customWidth="1"/>
    <col min="48" max="48" width="14.42578125" style="67" customWidth="1"/>
    <col min="49" max="49" width="15" style="67" customWidth="1"/>
    <col min="50" max="51" width="14.5703125" style="67" customWidth="1"/>
    <col min="52" max="52" width="13" style="67" customWidth="1"/>
    <col min="53" max="16384" width="11.42578125" style="67"/>
  </cols>
  <sheetData>
    <row r="1" spans="1:52" ht="24" thickBot="1">
      <c r="A1" s="805">
        <v>2014</v>
      </c>
    </row>
    <row r="2" spans="1:52" ht="23.25" customHeight="1">
      <c r="A2" s="25"/>
      <c r="B2" s="26"/>
      <c r="C2" s="26"/>
      <c r="D2" s="27"/>
      <c r="E2" s="27"/>
      <c r="F2" s="28"/>
      <c r="G2" s="27"/>
      <c r="H2" s="28"/>
      <c r="I2" s="28"/>
      <c r="J2" s="27"/>
      <c r="K2" s="28"/>
      <c r="L2" s="26"/>
      <c r="M2" s="27"/>
      <c r="N2" s="28"/>
      <c r="O2" s="27"/>
      <c r="P2" s="28"/>
      <c r="Q2" s="27"/>
      <c r="R2" s="28"/>
      <c r="S2" s="27"/>
      <c r="T2" s="985" t="s">
        <v>490</v>
      </c>
      <c r="U2" s="27"/>
      <c r="V2" s="985" t="s">
        <v>491</v>
      </c>
      <c r="W2" s="27"/>
      <c r="X2" s="952" t="s">
        <v>492</v>
      </c>
      <c r="Y2" s="952" t="s">
        <v>0</v>
      </c>
      <c r="Z2" s="28"/>
      <c r="AA2" s="28"/>
      <c r="AB2" s="26"/>
      <c r="AC2" s="26"/>
      <c r="AD2" s="26"/>
      <c r="AE2" s="28"/>
      <c r="AF2" s="102"/>
      <c r="AG2" s="958" t="s">
        <v>210</v>
      </c>
      <c r="AH2" s="958" t="s">
        <v>211</v>
      </c>
      <c r="AI2" s="961" t="s">
        <v>212</v>
      </c>
      <c r="AJ2" s="962"/>
      <c r="AK2" s="962"/>
      <c r="AL2" s="962"/>
      <c r="AM2" s="962"/>
      <c r="AN2" s="963"/>
      <c r="AO2" s="28"/>
      <c r="AP2" s="28"/>
      <c r="AQ2" s="28"/>
      <c r="AR2" s="28"/>
      <c r="AS2" s="28"/>
      <c r="AT2" s="28"/>
      <c r="AU2" s="28"/>
      <c r="AV2" s="26"/>
      <c r="AW2" s="26"/>
      <c r="AX2" s="955" t="s">
        <v>213</v>
      </c>
      <c r="AY2" s="49"/>
      <c r="AZ2" s="1000" t="s">
        <v>186</v>
      </c>
    </row>
    <row r="3" spans="1:52" ht="185.25" customHeight="1">
      <c r="A3" s="44" t="s">
        <v>6</v>
      </c>
      <c r="B3" s="29" t="s">
        <v>7</v>
      </c>
      <c r="C3" s="44" t="s">
        <v>8</v>
      </c>
      <c r="D3" s="30" t="s">
        <v>214</v>
      </c>
      <c r="E3" s="31" t="s">
        <v>215</v>
      </c>
      <c r="F3" s="46" t="s">
        <v>216</v>
      </c>
      <c r="G3" s="30" t="s">
        <v>145</v>
      </c>
      <c r="H3" s="46" t="s">
        <v>146</v>
      </c>
      <c r="I3" s="46" t="s">
        <v>147</v>
      </c>
      <c r="J3" s="30" t="s">
        <v>148</v>
      </c>
      <c r="K3" s="46" t="s">
        <v>217</v>
      </c>
      <c r="L3" s="44" t="s">
        <v>150</v>
      </c>
      <c r="M3" s="30" t="s">
        <v>9</v>
      </c>
      <c r="N3" s="46" t="s">
        <v>10</v>
      </c>
      <c r="O3" s="30" t="s">
        <v>218</v>
      </c>
      <c r="P3" s="46" t="s">
        <v>219</v>
      </c>
      <c r="Q3" s="30" t="s">
        <v>220</v>
      </c>
      <c r="R3" s="46" t="s">
        <v>221</v>
      </c>
      <c r="S3" s="30" t="s">
        <v>11</v>
      </c>
      <c r="T3" s="1005"/>
      <c r="U3" s="30" t="s">
        <v>12</v>
      </c>
      <c r="V3" s="1005"/>
      <c r="W3" s="30" t="s">
        <v>13</v>
      </c>
      <c r="X3" s="953"/>
      <c r="Y3" s="953"/>
      <c r="Z3" s="46" t="s">
        <v>222</v>
      </c>
      <c r="AA3" s="46" t="s">
        <v>14</v>
      </c>
      <c r="AB3" s="44" t="s">
        <v>15</v>
      </c>
      <c r="AC3" s="44" t="s">
        <v>16</v>
      </c>
      <c r="AD3" s="44" t="s">
        <v>17</v>
      </c>
      <c r="AE3" s="46" t="s">
        <v>223</v>
      </c>
      <c r="AF3" s="43" t="s">
        <v>224</v>
      </c>
      <c r="AG3" s="1003"/>
      <c r="AH3" s="959"/>
      <c r="AI3" s="964" t="s">
        <v>18</v>
      </c>
      <c r="AJ3" s="965"/>
      <c r="AK3" s="966" t="s">
        <v>19</v>
      </c>
      <c r="AL3" s="967"/>
      <c r="AM3" s="968" t="s">
        <v>20</v>
      </c>
      <c r="AN3" s="969"/>
      <c r="AO3" s="46" t="s">
        <v>225</v>
      </c>
      <c r="AP3" s="46" t="s">
        <v>226</v>
      </c>
      <c r="AQ3" s="46" t="s">
        <v>1</v>
      </c>
      <c r="AR3" s="46" t="s">
        <v>227</v>
      </c>
      <c r="AS3" s="103" t="s">
        <v>2</v>
      </c>
      <c r="AT3" s="46" t="s">
        <v>228</v>
      </c>
      <c r="AU3" s="46" t="s">
        <v>3</v>
      </c>
      <c r="AV3" s="44" t="s">
        <v>4</v>
      </c>
      <c r="AW3" s="44" t="s">
        <v>5</v>
      </c>
      <c r="AX3" s="956"/>
      <c r="AY3" s="48" t="s">
        <v>443</v>
      </c>
      <c r="AZ3" s="1001"/>
    </row>
    <row r="4" spans="1:52" ht="15.75" thickBot="1">
      <c r="A4" s="45"/>
      <c r="B4" s="45"/>
      <c r="C4" s="45"/>
      <c r="D4" s="32"/>
      <c r="E4" s="32"/>
      <c r="F4" s="47"/>
      <c r="G4" s="32"/>
      <c r="H4" s="47"/>
      <c r="I4" s="47"/>
      <c r="J4" s="32"/>
      <c r="K4" s="47"/>
      <c r="L4" s="45"/>
      <c r="M4" s="32"/>
      <c r="N4" s="47"/>
      <c r="O4" s="32"/>
      <c r="P4" s="47"/>
      <c r="Q4" s="32"/>
      <c r="R4" s="47"/>
      <c r="S4" s="32"/>
      <c r="T4" s="1006"/>
      <c r="U4" s="32"/>
      <c r="V4" s="1006"/>
      <c r="W4" s="32"/>
      <c r="X4" s="954"/>
      <c r="Y4" s="954"/>
      <c r="Z4" s="47"/>
      <c r="AA4" s="47"/>
      <c r="AB4" s="45"/>
      <c r="AC4" s="45"/>
      <c r="AD4" s="45"/>
      <c r="AE4" s="47"/>
      <c r="AF4" s="104"/>
      <c r="AG4" s="1004"/>
      <c r="AH4" s="960"/>
      <c r="AI4" s="50" t="s">
        <v>21</v>
      </c>
      <c r="AJ4" s="33" t="s">
        <v>22</v>
      </c>
      <c r="AK4" s="82" t="s">
        <v>21</v>
      </c>
      <c r="AL4" s="93" t="s">
        <v>22</v>
      </c>
      <c r="AM4" s="83" t="s">
        <v>21</v>
      </c>
      <c r="AN4" s="94" t="s">
        <v>22</v>
      </c>
      <c r="AO4" s="47"/>
      <c r="AP4" s="47"/>
      <c r="AQ4" s="47"/>
      <c r="AR4" s="47"/>
      <c r="AS4" s="47"/>
      <c r="AT4" s="47"/>
      <c r="AU4" s="47"/>
      <c r="AV4" s="45"/>
      <c r="AW4" s="45"/>
      <c r="AX4" s="957"/>
      <c r="AY4" s="105"/>
      <c r="AZ4" s="1002"/>
    </row>
    <row r="5" spans="1:52">
      <c r="A5" s="68">
        <v>13073088</v>
      </c>
      <c r="B5" s="51">
        <v>301</v>
      </c>
      <c r="C5" s="51" t="s">
        <v>23</v>
      </c>
      <c r="D5" s="52">
        <v>57301</v>
      </c>
      <c r="E5" s="52">
        <v>-2891500</v>
      </c>
      <c r="F5" s="176">
        <v>5859296.04</v>
      </c>
      <c r="G5" s="52">
        <v>1</v>
      </c>
      <c r="H5" s="176">
        <v>2235956.64</v>
      </c>
      <c r="I5" s="176">
        <v>0</v>
      </c>
      <c r="J5" s="52">
        <v>0</v>
      </c>
      <c r="K5" s="176">
        <v>0</v>
      </c>
      <c r="L5" s="69">
        <v>2011</v>
      </c>
      <c r="M5" s="52">
        <v>0</v>
      </c>
      <c r="N5" s="176">
        <v>0</v>
      </c>
      <c r="O5" s="52">
        <v>1</v>
      </c>
      <c r="P5" s="176">
        <v>7500000</v>
      </c>
      <c r="Q5" s="52">
        <v>1</v>
      </c>
      <c r="R5" s="176">
        <v>2018310.95</v>
      </c>
      <c r="S5" s="52">
        <v>300</v>
      </c>
      <c r="T5" s="69">
        <v>0</v>
      </c>
      <c r="U5" s="52">
        <v>500</v>
      </c>
      <c r="V5" s="69">
        <v>0</v>
      </c>
      <c r="W5" s="52">
        <v>420</v>
      </c>
      <c r="X5" s="52">
        <v>0</v>
      </c>
      <c r="Y5" s="52">
        <v>0</v>
      </c>
      <c r="Z5" s="176">
        <v>98485803.469999999</v>
      </c>
      <c r="AA5" s="176">
        <v>1718.7449341198233</v>
      </c>
      <c r="AB5" s="69" t="s">
        <v>32</v>
      </c>
      <c r="AC5" s="69" t="s">
        <v>32</v>
      </c>
      <c r="AD5" s="69" t="s">
        <v>32</v>
      </c>
      <c r="AE5" s="347">
        <v>-10657531.779999999</v>
      </c>
      <c r="AF5" s="347">
        <v>-15009452.52</v>
      </c>
      <c r="AG5" s="348">
        <v>7832490.75</v>
      </c>
      <c r="AH5" s="348">
        <v>-5481689.0499999998</v>
      </c>
      <c r="AI5" s="84">
        <v>230000</v>
      </c>
      <c r="AJ5" s="85">
        <v>222556.78</v>
      </c>
      <c r="AK5" s="84">
        <v>405000</v>
      </c>
      <c r="AL5" s="86">
        <v>443012.54</v>
      </c>
      <c r="AM5" s="84">
        <v>45000</v>
      </c>
      <c r="AN5" s="87">
        <v>42155.42</v>
      </c>
      <c r="AO5" s="176">
        <v>29450146.890000001</v>
      </c>
      <c r="AP5" s="176">
        <v>36685395</v>
      </c>
      <c r="AQ5" s="176">
        <v>7235248.1099999994</v>
      </c>
      <c r="AR5" s="176">
        <v>16653776.629999999</v>
      </c>
      <c r="AS5" s="176">
        <v>53339171.630000003</v>
      </c>
      <c r="AT5" s="53">
        <v>19954661.780000001</v>
      </c>
      <c r="AU5" s="53">
        <v>33384509.850000001</v>
      </c>
      <c r="AV5" s="17">
        <v>0.54394021871646747</v>
      </c>
      <c r="AW5" s="17">
        <v>0.37410895539248928</v>
      </c>
      <c r="AX5" s="11" t="s">
        <v>25</v>
      </c>
      <c r="AY5" s="11" t="s">
        <v>25</v>
      </c>
      <c r="AZ5" s="106">
        <v>0.1033</v>
      </c>
    </row>
    <row r="6" spans="1:52">
      <c r="A6" s="72">
        <v>13073011</v>
      </c>
      <c r="B6" s="55">
        <v>311</v>
      </c>
      <c r="C6" s="55" t="s">
        <v>26</v>
      </c>
      <c r="D6" s="12" t="s">
        <v>24</v>
      </c>
      <c r="E6" s="12" t="s">
        <v>24</v>
      </c>
      <c r="F6" s="14" t="s">
        <v>24</v>
      </c>
      <c r="G6" s="12">
        <v>1</v>
      </c>
      <c r="H6" s="14" t="s">
        <v>24</v>
      </c>
      <c r="I6" s="14" t="s">
        <v>24</v>
      </c>
      <c r="J6" s="12" t="s">
        <v>24</v>
      </c>
      <c r="K6" s="14" t="s">
        <v>24</v>
      </c>
      <c r="L6" s="13" t="s">
        <v>24</v>
      </c>
      <c r="M6" s="12" t="s">
        <v>24</v>
      </c>
      <c r="N6" s="14" t="s">
        <v>24</v>
      </c>
      <c r="O6" s="12" t="s">
        <v>24</v>
      </c>
      <c r="P6" s="14" t="s">
        <v>24</v>
      </c>
      <c r="Q6" s="12" t="s">
        <v>24</v>
      </c>
      <c r="R6" s="14" t="s">
        <v>24</v>
      </c>
      <c r="S6" s="12" t="s">
        <v>24</v>
      </c>
      <c r="T6" s="13" t="s">
        <v>24</v>
      </c>
      <c r="U6" s="12" t="s">
        <v>24</v>
      </c>
      <c r="V6" s="13" t="s">
        <v>24</v>
      </c>
      <c r="W6" s="12" t="s">
        <v>24</v>
      </c>
      <c r="X6" s="12" t="s">
        <v>24</v>
      </c>
      <c r="Y6" s="12" t="s">
        <v>24</v>
      </c>
      <c r="Z6" s="14" t="s">
        <v>24</v>
      </c>
      <c r="AA6" s="14" t="s">
        <v>24</v>
      </c>
      <c r="AB6" s="13" t="s">
        <v>24</v>
      </c>
      <c r="AC6" s="13" t="s">
        <v>24</v>
      </c>
      <c r="AD6" s="13" t="s">
        <v>24</v>
      </c>
      <c r="AE6" s="14" t="s">
        <v>24</v>
      </c>
      <c r="AF6" s="14" t="s">
        <v>24</v>
      </c>
      <c r="AG6" s="14" t="s">
        <v>24</v>
      </c>
      <c r="AH6" s="14" t="s">
        <v>24</v>
      </c>
      <c r="AI6" s="12" t="s">
        <v>24</v>
      </c>
      <c r="AJ6" s="14" t="s">
        <v>24</v>
      </c>
      <c r="AK6" s="12" t="s">
        <v>24</v>
      </c>
      <c r="AL6" s="14" t="s">
        <v>24</v>
      </c>
      <c r="AM6" s="12" t="s">
        <v>24</v>
      </c>
      <c r="AN6" s="14" t="s">
        <v>24</v>
      </c>
      <c r="AO6" s="14" t="s">
        <v>24</v>
      </c>
      <c r="AP6" s="14" t="s">
        <v>24</v>
      </c>
      <c r="AQ6" s="14" t="s">
        <v>24</v>
      </c>
      <c r="AR6" s="14" t="s">
        <v>24</v>
      </c>
      <c r="AS6" s="14" t="s">
        <v>24</v>
      </c>
      <c r="AT6" s="14" t="s">
        <v>24</v>
      </c>
      <c r="AU6" s="14" t="s">
        <v>24</v>
      </c>
      <c r="AV6" s="13" t="s">
        <v>24</v>
      </c>
      <c r="AW6" s="13" t="s">
        <v>24</v>
      </c>
      <c r="AX6" s="11" t="s">
        <v>25</v>
      </c>
      <c r="AY6" s="11" t="s">
        <v>25</v>
      </c>
      <c r="AZ6" s="106" t="s">
        <v>202</v>
      </c>
    </row>
    <row r="7" spans="1:52">
      <c r="A7" s="72">
        <v>13073035</v>
      </c>
      <c r="B7" s="55">
        <v>312</v>
      </c>
      <c r="C7" s="55" t="s">
        <v>27</v>
      </c>
      <c r="D7" s="12">
        <v>9965</v>
      </c>
      <c r="E7" s="12">
        <v>-823748</v>
      </c>
      <c r="F7" s="14">
        <v>-41003</v>
      </c>
      <c r="G7" s="12">
        <v>0</v>
      </c>
      <c r="H7" s="14" t="s">
        <v>24</v>
      </c>
      <c r="I7" s="14">
        <v>-350795</v>
      </c>
      <c r="J7" s="12">
        <v>1</v>
      </c>
      <c r="K7" s="14">
        <v>2477555</v>
      </c>
      <c r="L7" s="13" t="s">
        <v>24</v>
      </c>
      <c r="M7" s="12" t="s">
        <v>24</v>
      </c>
      <c r="N7" s="14" t="s">
        <v>24</v>
      </c>
      <c r="O7" s="12">
        <v>0</v>
      </c>
      <c r="P7" s="14" t="s">
        <v>24</v>
      </c>
      <c r="Q7" s="12">
        <v>1</v>
      </c>
      <c r="R7" s="14">
        <v>2771628</v>
      </c>
      <c r="S7" s="12">
        <v>340</v>
      </c>
      <c r="T7" s="13">
        <v>0</v>
      </c>
      <c r="U7" s="12">
        <v>360</v>
      </c>
      <c r="V7" s="13">
        <v>0</v>
      </c>
      <c r="W7" s="12">
        <v>340</v>
      </c>
      <c r="X7" s="12">
        <v>0</v>
      </c>
      <c r="Y7" s="12">
        <v>0</v>
      </c>
      <c r="Z7" s="14">
        <v>8094812</v>
      </c>
      <c r="AA7" s="12">
        <v>812.32433517310585</v>
      </c>
      <c r="AB7" s="13" t="s">
        <v>28</v>
      </c>
      <c r="AC7" s="13" t="s">
        <v>28</v>
      </c>
      <c r="AD7" s="13" t="s">
        <v>28</v>
      </c>
      <c r="AE7" s="14" t="s">
        <v>24</v>
      </c>
      <c r="AF7" s="14" t="s">
        <v>24</v>
      </c>
      <c r="AG7" s="14" t="s">
        <v>24</v>
      </c>
      <c r="AH7" s="14" t="s">
        <v>24</v>
      </c>
      <c r="AI7" s="12">
        <v>24000</v>
      </c>
      <c r="AJ7" s="14">
        <v>24688</v>
      </c>
      <c r="AK7" s="12">
        <v>22800</v>
      </c>
      <c r="AL7" s="14">
        <v>22320</v>
      </c>
      <c r="AM7" s="12" t="s">
        <v>24</v>
      </c>
      <c r="AN7" s="14" t="s">
        <v>24</v>
      </c>
      <c r="AO7" s="14">
        <v>4564089</v>
      </c>
      <c r="AP7" s="14">
        <v>4684556</v>
      </c>
      <c r="AQ7" s="14">
        <v>120467</v>
      </c>
      <c r="AR7" s="14">
        <v>2415737</v>
      </c>
      <c r="AS7" s="14">
        <v>7100293</v>
      </c>
      <c r="AT7" s="14">
        <v>3246825</v>
      </c>
      <c r="AU7" s="11">
        <v>3853468</v>
      </c>
      <c r="AV7" s="107">
        <v>0.69309129830020177</v>
      </c>
      <c r="AW7" s="107">
        <v>0.4572804249064088</v>
      </c>
      <c r="AX7" s="11" t="s">
        <v>25</v>
      </c>
      <c r="AY7" s="11" t="s">
        <v>25</v>
      </c>
      <c r="AZ7" s="106" t="s">
        <v>202</v>
      </c>
    </row>
    <row r="8" spans="1:52">
      <c r="A8" s="72">
        <v>13073055</v>
      </c>
      <c r="B8" s="55">
        <v>313</v>
      </c>
      <c r="C8" s="55" t="s">
        <v>29</v>
      </c>
      <c r="D8" s="12">
        <v>4629</v>
      </c>
      <c r="E8" s="12">
        <v>-503700</v>
      </c>
      <c r="F8" s="14">
        <v>-413472.78</v>
      </c>
      <c r="G8" s="12">
        <v>0</v>
      </c>
      <c r="H8" s="14" t="s">
        <v>24</v>
      </c>
      <c r="I8" s="14">
        <v>-534596.28</v>
      </c>
      <c r="J8" s="12">
        <v>1</v>
      </c>
      <c r="K8" s="14">
        <v>1293968.82</v>
      </c>
      <c r="L8" s="13" t="s">
        <v>24</v>
      </c>
      <c r="M8" s="12">
        <v>1</v>
      </c>
      <c r="N8" s="14">
        <v>11089519.02</v>
      </c>
      <c r="O8" s="12">
        <v>0</v>
      </c>
      <c r="P8" s="14">
        <v>0</v>
      </c>
      <c r="Q8" s="12">
        <v>1</v>
      </c>
      <c r="R8" s="14">
        <v>1308782.51</v>
      </c>
      <c r="S8" s="12">
        <v>350</v>
      </c>
      <c r="T8" s="13">
        <v>0</v>
      </c>
      <c r="U8" s="12">
        <v>350</v>
      </c>
      <c r="V8" s="13">
        <v>1</v>
      </c>
      <c r="W8" s="12">
        <v>300</v>
      </c>
      <c r="X8" s="12">
        <v>1</v>
      </c>
      <c r="Y8" s="12">
        <v>0</v>
      </c>
      <c r="Z8" s="14">
        <v>3281222.46</v>
      </c>
      <c r="AA8" s="14">
        <v>708.84045366169801</v>
      </c>
      <c r="AB8" s="13" t="s">
        <v>32</v>
      </c>
      <c r="AC8" s="13" t="s">
        <v>28</v>
      </c>
      <c r="AD8" s="13" t="s">
        <v>28</v>
      </c>
      <c r="AE8" s="14">
        <v>683502.42</v>
      </c>
      <c r="AF8" s="14">
        <v>-844320.85</v>
      </c>
      <c r="AG8" s="14"/>
      <c r="AH8" s="15">
        <v>1308782.51</v>
      </c>
      <c r="AI8" s="12">
        <v>21000</v>
      </c>
      <c r="AJ8" s="16">
        <v>23010.240000000002</v>
      </c>
      <c r="AK8" s="12">
        <v>2000</v>
      </c>
      <c r="AL8" s="14">
        <v>2425.5</v>
      </c>
      <c r="AM8" s="12">
        <v>0</v>
      </c>
      <c r="AN8" s="15">
        <v>0</v>
      </c>
      <c r="AO8" s="14">
        <v>3450412.49</v>
      </c>
      <c r="AP8" s="14">
        <v>3687296.01</v>
      </c>
      <c r="AQ8" s="14">
        <v>236883.51999999955</v>
      </c>
      <c r="AR8" s="14">
        <v>391330.29</v>
      </c>
      <c r="AS8" s="14">
        <v>4078626.3</v>
      </c>
      <c r="AT8" s="11">
        <v>1964407.87</v>
      </c>
      <c r="AU8" s="11">
        <v>2114218.4299999997</v>
      </c>
      <c r="AV8" s="73">
        <v>53.275024968771092</v>
      </c>
      <c r="AW8" s="73">
        <v>48.163467930366657</v>
      </c>
      <c r="AX8" s="11" t="s">
        <v>25</v>
      </c>
      <c r="AY8" s="11" t="s">
        <v>25</v>
      </c>
      <c r="AZ8" s="106" t="s">
        <v>202</v>
      </c>
    </row>
    <row r="9" spans="1:52">
      <c r="A9" s="72">
        <v>13073070</v>
      </c>
      <c r="B9" s="55">
        <v>314</v>
      </c>
      <c r="C9" s="55" t="s">
        <v>30</v>
      </c>
      <c r="D9" s="12">
        <v>4333</v>
      </c>
      <c r="E9" s="12">
        <v>-12100</v>
      </c>
      <c r="F9" s="14">
        <v>63034.87</v>
      </c>
      <c r="G9" s="12">
        <v>0</v>
      </c>
      <c r="H9" s="14">
        <v>0</v>
      </c>
      <c r="I9" s="14">
        <v>-172244.91</v>
      </c>
      <c r="J9" s="12">
        <v>0</v>
      </c>
      <c r="K9" s="14" t="s">
        <v>24</v>
      </c>
      <c r="L9" s="13">
        <v>2012</v>
      </c>
      <c r="M9" s="12">
        <v>0</v>
      </c>
      <c r="N9" s="14">
        <v>0</v>
      </c>
      <c r="O9" s="12">
        <v>1</v>
      </c>
      <c r="P9" s="14">
        <v>2923831.25</v>
      </c>
      <c r="Q9" s="12">
        <v>1</v>
      </c>
      <c r="R9" s="14">
        <v>164895.76</v>
      </c>
      <c r="S9" s="12">
        <v>400</v>
      </c>
      <c r="T9" s="13">
        <v>0</v>
      </c>
      <c r="U9" s="12">
        <v>400</v>
      </c>
      <c r="V9" s="13">
        <v>0</v>
      </c>
      <c r="W9" s="12">
        <v>360</v>
      </c>
      <c r="X9" s="12">
        <v>0</v>
      </c>
      <c r="Y9" s="12">
        <v>0</v>
      </c>
      <c r="Z9" s="14">
        <v>4692518.9400000004</v>
      </c>
      <c r="AA9" s="14">
        <v>1082.9722917147474</v>
      </c>
      <c r="AB9" s="13" t="s">
        <v>32</v>
      </c>
      <c r="AC9" s="13" t="s">
        <v>28</v>
      </c>
      <c r="AD9" s="13" t="s">
        <v>28</v>
      </c>
      <c r="AE9" s="14">
        <v>1835.06</v>
      </c>
      <c r="AF9" s="14">
        <v>-883135.67</v>
      </c>
      <c r="AG9" s="14">
        <v>63034.87</v>
      </c>
      <c r="AH9" s="14">
        <v>-2758935.49</v>
      </c>
      <c r="AI9" s="12">
        <v>19000</v>
      </c>
      <c r="AJ9" s="14">
        <v>17551.060000000001</v>
      </c>
      <c r="AK9" s="12">
        <v>0</v>
      </c>
      <c r="AL9" s="14">
        <v>0</v>
      </c>
      <c r="AM9" s="12">
        <v>40000</v>
      </c>
      <c r="AN9" s="14">
        <v>36412.5</v>
      </c>
      <c r="AO9" s="14">
        <v>1654923</v>
      </c>
      <c r="AP9" s="14">
        <v>2175600</v>
      </c>
      <c r="AQ9" s="14">
        <v>520677</v>
      </c>
      <c r="AR9" s="14">
        <v>1220546.28</v>
      </c>
      <c r="AS9" s="14">
        <v>3396146.2800000003</v>
      </c>
      <c r="AT9" s="14">
        <v>1363886.06</v>
      </c>
      <c r="AU9" s="14">
        <v>2032260.2200000002</v>
      </c>
      <c r="AV9" s="14">
        <v>62.69</v>
      </c>
      <c r="AW9" s="14">
        <v>40.159999999999997</v>
      </c>
      <c r="AX9" s="11" t="s">
        <v>25</v>
      </c>
      <c r="AY9" s="11" t="s">
        <v>25</v>
      </c>
      <c r="AZ9" s="106" t="s">
        <v>202</v>
      </c>
    </row>
    <row r="10" spans="1:52">
      <c r="A10" s="72">
        <v>13073080</v>
      </c>
      <c r="B10" s="55">
        <v>315</v>
      </c>
      <c r="C10" s="55" t="s">
        <v>31</v>
      </c>
      <c r="D10" s="12">
        <v>9481</v>
      </c>
      <c r="E10" s="12">
        <v>-4931700</v>
      </c>
      <c r="F10" s="14">
        <v>281519.78000000003</v>
      </c>
      <c r="G10" s="12">
        <v>1</v>
      </c>
      <c r="H10" s="14">
        <v>0</v>
      </c>
      <c r="I10" s="14">
        <v>734287.55</v>
      </c>
      <c r="J10" s="12">
        <v>1</v>
      </c>
      <c r="K10" s="14">
        <v>2397651.06</v>
      </c>
      <c r="L10" s="13" t="s">
        <v>203</v>
      </c>
      <c r="M10" s="12">
        <v>1</v>
      </c>
      <c r="N10" s="14">
        <v>12806617.949999999</v>
      </c>
      <c r="O10" s="12">
        <v>0</v>
      </c>
      <c r="P10" s="14">
        <v>0</v>
      </c>
      <c r="Q10" s="12">
        <v>1</v>
      </c>
      <c r="R10" s="14">
        <v>1894610.14</v>
      </c>
      <c r="S10" s="12">
        <v>255</v>
      </c>
      <c r="T10" s="13">
        <v>1</v>
      </c>
      <c r="U10" s="12">
        <v>380</v>
      </c>
      <c r="V10" s="13">
        <v>0</v>
      </c>
      <c r="W10" s="12">
        <v>370</v>
      </c>
      <c r="X10" s="12">
        <v>0</v>
      </c>
      <c r="Y10" s="12">
        <v>0</v>
      </c>
      <c r="Z10" s="14">
        <v>13283936</v>
      </c>
      <c r="AA10" s="14">
        <v>1401.1112751819428</v>
      </c>
      <c r="AB10" s="13" t="s">
        <v>32</v>
      </c>
      <c r="AC10" s="13" t="s">
        <v>28</v>
      </c>
      <c r="AD10" s="13" t="s">
        <v>28</v>
      </c>
      <c r="AE10" s="14">
        <v>-487198.31</v>
      </c>
      <c r="AF10" s="14">
        <v>2347651.06</v>
      </c>
      <c r="AG10" s="15">
        <v>281519.78000000003</v>
      </c>
      <c r="AH10" s="15">
        <v>1894610.14</v>
      </c>
      <c r="AI10" s="12">
        <v>23000</v>
      </c>
      <c r="AJ10" s="16">
        <v>18645.990000000002</v>
      </c>
      <c r="AK10" s="12">
        <v>30000</v>
      </c>
      <c r="AL10" s="14">
        <v>42583.86</v>
      </c>
      <c r="AM10" s="12">
        <v>0</v>
      </c>
      <c r="AN10" s="15">
        <v>0</v>
      </c>
      <c r="AO10" s="14">
        <v>9396276</v>
      </c>
      <c r="AP10" s="14">
        <v>10390130.970000001</v>
      </c>
      <c r="AQ10" s="14">
        <v>993854.97000000067</v>
      </c>
      <c r="AR10" s="14">
        <v>0</v>
      </c>
      <c r="AS10" s="14">
        <v>10451360.82</v>
      </c>
      <c r="AT10" s="11">
        <v>5474823.9400000004</v>
      </c>
      <c r="AU10" s="11">
        <v>4976536.88</v>
      </c>
      <c r="AV10" s="17">
        <v>0.5269254021732509</v>
      </c>
      <c r="AW10" s="17">
        <v>0.52383838184241349</v>
      </c>
      <c r="AX10" s="11" t="s">
        <v>25</v>
      </c>
      <c r="AY10" s="11" t="s">
        <v>25</v>
      </c>
      <c r="AZ10" s="106" t="s">
        <v>202</v>
      </c>
    </row>
    <row r="11" spans="1:52">
      <c r="A11" s="72">
        <v>13073089</v>
      </c>
      <c r="B11" s="55">
        <v>316</v>
      </c>
      <c r="C11" s="55" t="s">
        <v>33</v>
      </c>
      <c r="D11" s="12">
        <v>4002</v>
      </c>
      <c r="E11" s="12">
        <v>-519700</v>
      </c>
      <c r="F11" s="14">
        <v>20389.86</v>
      </c>
      <c r="G11" s="12">
        <v>1</v>
      </c>
      <c r="H11" s="14" t="s">
        <v>24</v>
      </c>
      <c r="I11" s="14">
        <v>-287815.84999999998</v>
      </c>
      <c r="J11" s="12">
        <v>1</v>
      </c>
      <c r="K11" s="14">
        <v>2037347.79</v>
      </c>
      <c r="L11" s="13" t="s">
        <v>24</v>
      </c>
      <c r="M11" s="12">
        <v>1</v>
      </c>
      <c r="N11" s="14">
        <v>20943383.879999999</v>
      </c>
      <c r="O11" s="12">
        <v>0</v>
      </c>
      <c r="P11" s="14">
        <v>0</v>
      </c>
      <c r="Q11" s="12">
        <v>1</v>
      </c>
      <c r="R11" s="14">
        <v>1574435.33</v>
      </c>
      <c r="S11" s="12">
        <v>300</v>
      </c>
      <c r="T11" s="13">
        <v>1</v>
      </c>
      <c r="U11" s="12">
        <v>300</v>
      </c>
      <c r="V11" s="13">
        <v>0</v>
      </c>
      <c r="W11" s="12">
        <v>200</v>
      </c>
      <c r="X11" s="12">
        <v>1</v>
      </c>
      <c r="Y11" s="12">
        <v>0</v>
      </c>
      <c r="Z11" s="14">
        <v>505889.27</v>
      </c>
      <c r="AA11" s="14">
        <v>126.40911294352824</v>
      </c>
      <c r="AB11" s="13" t="s">
        <v>28</v>
      </c>
      <c r="AC11" s="13" t="s">
        <v>28</v>
      </c>
      <c r="AD11" s="13" t="s">
        <v>28</v>
      </c>
      <c r="AE11" s="14">
        <v>497397.77</v>
      </c>
      <c r="AF11" s="14"/>
      <c r="AG11" s="15">
        <v>20389.86</v>
      </c>
      <c r="AH11" s="15">
        <v>1574435.33</v>
      </c>
      <c r="AI11" s="12">
        <v>15500</v>
      </c>
      <c r="AJ11" s="16">
        <v>15358.76</v>
      </c>
      <c r="AK11" s="12">
        <v>0</v>
      </c>
      <c r="AL11" s="14">
        <v>0</v>
      </c>
      <c r="AM11" s="12">
        <v>0</v>
      </c>
      <c r="AN11" s="15">
        <v>0</v>
      </c>
      <c r="AO11" s="14">
        <v>1738776.83</v>
      </c>
      <c r="AP11" s="14">
        <v>1589934.78</v>
      </c>
      <c r="AQ11" s="14">
        <v>-148842.05000000005</v>
      </c>
      <c r="AR11" s="14">
        <v>1057617.78</v>
      </c>
      <c r="AS11" s="14">
        <v>2647552.56</v>
      </c>
      <c r="AT11" s="11">
        <v>1351587.47</v>
      </c>
      <c r="AU11" s="11">
        <v>1295965.0900000001</v>
      </c>
      <c r="AV11" s="17">
        <v>0.85008988230322247</v>
      </c>
      <c r="AW11" s="17">
        <v>0.51050449023002586</v>
      </c>
      <c r="AX11" s="11" t="s">
        <v>25</v>
      </c>
      <c r="AY11" s="11" t="s">
        <v>25</v>
      </c>
      <c r="AZ11" s="106" t="s">
        <v>202</v>
      </c>
    </row>
    <row r="12" spans="1:52">
      <c r="A12" s="72">
        <v>13073105</v>
      </c>
      <c r="B12" s="55">
        <v>317</v>
      </c>
      <c r="C12" s="55" t="s">
        <v>34</v>
      </c>
      <c r="D12" s="12">
        <v>3023</v>
      </c>
      <c r="E12" s="12">
        <v>118000</v>
      </c>
      <c r="F12" s="14">
        <v>118480.5</v>
      </c>
      <c r="G12" s="12">
        <v>1</v>
      </c>
      <c r="H12" s="14">
        <v>9433.5</v>
      </c>
      <c r="I12" s="14" t="s">
        <v>166</v>
      </c>
      <c r="J12" s="12">
        <v>1</v>
      </c>
      <c r="K12" s="14">
        <v>818177.14000000013</v>
      </c>
      <c r="L12" s="13" t="s">
        <v>166</v>
      </c>
      <c r="M12" s="12">
        <v>1</v>
      </c>
      <c r="N12" s="14">
        <v>20111530.129999999</v>
      </c>
      <c r="O12" s="12">
        <v>1</v>
      </c>
      <c r="P12" s="14">
        <v>32137.370000000112</v>
      </c>
      <c r="Q12" s="12">
        <v>1</v>
      </c>
      <c r="R12" s="14">
        <v>421748.4</v>
      </c>
      <c r="S12" s="12">
        <v>300</v>
      </c>
      <c r="T12" s="13">
        <v>0</v>
      </c>
      <c r="U12" s="12">
        <v>400</v>
      </c>
      <c r="V12" s="13">
        <v>0</v>
      </c>
      <c r="W12" s="12">
        <v>385</v>
      </c>
      <c r="X12" s="12">
        <v>0</v>
      </c>
      <c r="Y12" s="12">
        <v>0</v>
      </c>
      <c r="Z12" s="14">
        <v>2911101.96</v>
      </c>
      <c r="AA12" s="14">
        <v>962.98443929870984</v>
      </c>
      <c r="AB12" s="13" t="s">
        <v>28</v>
      </c>
      <c r="AC12" s="13" t="s">
        <v>28</v>
      </c>
      <c r="AD12" s="13" t="s">
        <v>28</v>
      </c>
      <c r="AE12" s="14">
        <v>770598.5</v>
      </c>
      <c r="AF12" s="14">
        <v>389611.02999999985</v>
      </c>
      <c r="AG12" s="15">
        <v>118480.5</v>
      </c>
      <c r="AH12" s="15">
        <v>389611.02999999985</v>
      </c>
      <c r="AI12" s="12">
        <v>7500</v>
      </c>
      <c r="AJ12" s="16">
        <v>7102.69</v>
      </c>
      <c r="AK12" s="12">
        <v>900</v>
      </c>
      <c r="AL12" s="14">
        <v>900</v>
      </c>
      <c r="AM12" s="12">
        <v>350000</v>
      </c>
      <c r="AN12" s="15">
        <v>403446.06</v>
      </c>
      <c r="AO12" s="14">
        <v>2347367.14</v>
      </c>
      <c r="AP12" s="14">
        <v>3239145.24</v>
      </c>
      <c r="AQ12" s="14">
        <v>891778.10000000009</v>
      </c>
      <c r="AR12" s="14">
        <v>189390.49</v>
      </c>
      <c r="AS12" s="14">
        <v>3428535.7300000004</v>
      </c>
      <c r="AT12" s="11">
        <v>1257952.1200000001</v>
      </c>
      <c r="AU12" s="11">
        <v>2170583.6100000003</v>
      </c>
      <c r="AV12" s="17">
        <v>0.38835928209258069</v>
      </c>
      <c r="AW12" s="17">
        <v>0.36690652192794848</v>
      </c>
      <c r="AX12" s="11" t="s">
        <v>25</v>
      </c>
      <c r="AY12" s="11" t="s">
        <v>25</v>
      </c>
      <c r="AZ12" s="106" t="s">
        <v>202</v>
      </c>
    </row>
    <row r="13" spans="1:52">
      <c r="A13" s="72">
        <v>13073005</v>
      </c>
      <c r="B13" s="55">
        <v>5351</v>
      </c>
      <c r="C13" s="55" t="s">
        <v>35</v>
      </c>
      <c r="D13" s="63">
        <v>958</v>
      </c>
      <c r="E13" s="63">
        <v>-105900</v>
      </c>
      <c r="F13" s="60">
        <v>-79341.850000000006</v>
      </c>
      <c r="G13" s="12">
        <v>1</v>
      </c>
      <c r="H13" s="108" t="s">
        <v>24</v>
      </c>
      <c r="I13" s="60">
        <v>-148596.01999999999</v>
      </c>
      <c r="J13" s="63">
        <v>1</v>
      </c>
      <c r="K13" s="60">
        <v>192207.25</v>
      </c>
      <c r="L13" s="13" t="s">
        <v>24</v>
      </c>
      <c r="M13" s="63" t="s">
        <v>229</v>
      </c>
      <c r="N13" s="60" t="s">
        <v>229</v>
      </c>
      <c r="O13" s="63">
        <v>0</v>
      </c>
      <c r="P13" s="60" t="s">
        <v>24</v>
      </c>
      <c r="Q13" s="63">
        <v>1</v>
      </c>
      <c r="R13" s="60">
        <v>192207.25</v>
      </c>
      <c r="S13" s="63">
        <v>300</v>
      </c>
      <c r="T13" s="60">
        <v>0</v>
      </c>
      <c r="U13" s="63">
        <v>320</v>
      </c>
      <c r="V13" s="60">
        <v>1</v>
      </c>
      <c r="W13" s="63">
        <v>300</v>
      </c>
      <c r="X13" s="63">
        <v>1</v>
      </c>
      <c r="Y13" s="63">
        <v>0</v>
      </c>
      <c r="Z13" s="60">
        <v>0</v>
      </c>
      <c r="AA13" s="60">
        <v>0</v>
      </c>
      <c r="AB13" s="60" t="s">
        <v>28</v>
      </c>
      <c r="AC13" s="60" t="s">
        <v>28</v>
      </c>
      <c r="AD13" s="60" t="s">
        <v>28</v>
      </c>
      <c r="AE13" s="60">
        <v>-13919.52</v>
      </c>
      <c r="AF13" s="60">
        <v>-149112.04999999999</v>
      </c>
      <c r="AG13" s="75">
        <v>-79341.850000000006</v>
      </c>
      <c r="AH13" s="75">
        <v>192207.25</v>
      </c>
      <c r="AI13" s="63">
        <v>3600</v>
      </c>
      <c r="AJ13" s="78">
        <v>3786.52</v>
      </c>
      <c r="AK13" s="63">
        <v>0</v>
      </c>
      <c r="AL13" s="60">
        <v>0</v>
      </c>
      <c r="AM13" s="63">
        <v>0</v>
      </c>
      <c r="AN13" s="75">
        <v>0</v>
      </c>
      <c r="AO13" s="60">
        <v>292260.21000000002</v>
      </c>
      <c r="AP13" s="60">
        <v>294917.93</v>
      </c>
      <c r="AQ13" s="60">
        <v>2657.7199999999721</v>
      </c>
      <c r="AR13" s="60">
        <v>326660.2</v>
      </c>
      <c r="AS13" s="60">
        <v>621578.13</v>
      </c>
      <c r="AT13" s="60">
        <v>283440.58</v>
      </c>
      <c r="AU13" s="60">
        <v>338137.55</v>
      </c>
      <c r="AV13" s="60">
        <v>96.108290194495822</v>
      </c>
      <c r="AW13" s="60">
        <v>45.600153274375984</v>
      </c>
      <c r="AX13" s="60">
        <v>109925.99</v>
      </c>
      <c r="AY13" s="109">
        <v>18.23</v>
      </c>
      <c r="AZ13" s="106" t="s">
        <v>202</v>
      </c>
    </row>
    <row r="14" spans="1:52">
      <c r="A14" s="72">
        <v>13073037</v>
      </c>
      <c r="B14" s="55">
        <v>5351</v>
      </c>
      <c r="C14" s="55" t="s">
        <v>36</v>
      </c>
      <c r="D14" s="63">
        <v>743</v>
      </c>
      <c r="E14" s="63">
        <v>-30200</v>
      </c>
      <c r="F14" s="60">
        <v>17495.59</v>
      </c>
      <c r="G14" s="63">
        <v>1</v>
      </c>
      <c r="H14" s="60">
        <v>67225.17</v>
      </c>
      <c r="I14" s="60" t="s">
        <v>24</v>
      </c>
      <c r="J14" s="63">
        <v>1</v>
      </c>
      <c r="K14" s="60">
        <v>218592.33</v>
      </c>
      <c r="L14" s="13" t="s">
        <v>24</v>
      </c>
      <c r="M14" s="63" t="s">
        <v>229</v>
      </c>
      <c r="N14" s="60" t="s">
        <v>229</v>
      </c>
      <c r="O14" s="63">
        <v>0</v>
      </c>
      <c r="P14" s="60" t="s">
        <v>24</v>
      </c>
      <c r="Q14" s="63">
        <v>1</v>
      </c>
      <c r="R14" s="60">
        <v>218592.33</v>
      </c>
      <c r="S14" s="63">
        <v>300</v>
      </c>
      <c r="T14" s="60">
        <v>0</v>
      </c>
      <c r="U14" s="63">
        <v>350</v>
      </c>
      <c r="V14" s="60">
        <v>0</v>
      </c>
      <c r="W14" s="63">
        <v>380</v>
      </c>
      <c r="X14" s="63">
        <v>0</v>
      </c>
      <c r="Y14" s="63">
        <v>0</v>
      </c>
      <c r="Z14" s="60">
        <v>256988.35</v>
      </c>
      <c r="AA14" s="60">
        <v>345.87934051144009</v>
      </c>
      <c r="AB14" s="60" t="s">
        <v>28</v>
      </c>
      <c r="AC14" s="60" t="s">
        <v>28</v>
      </c>
      <c r="AD14" s="60" t="s">
        <v>28</v>
      </c>
      <c r="AE14" s="60">
        <v>12388.1</v>
      </c>
      <c r="AF14" s="60">
        <v>48572.58</v>
      </c>
      <c r="AG14" s="75">
        <v>17495.59</v>
      </c>
      <c r="AH14" s="75">
        <v>218592.33</v>
      </c>
      <c r="AI14" s="63">
        <v>2700</v>
      </c>
      <c r="AJ14" s="78">
        <v>2842.39</v>
      </c>
      <c r="AK14" s="63">
        <v>0</v>
      </c>
      <c r="AL14" s="60">
        <v>0</v>
      </c>
      <c r="AM14" s="63">
        <v>0</v>
      </c>
      <c r="AN14" s="75">
        <v>0</v>
      </c>
      <c r="AO14" s="60">
        <v>256992.52</v>
      </c>
      <c r="AP14" s="60">
        <v>314714.28999999998</v>
      </c>
      <c r="AQ14" s="60">
        <v>57721.76999999999</v>
      </c>
      <c r="AR14" s="60">
        <v>236554.05</v>
      </c>
      <c r="AS14" s="60">
        <v>551268.34</v>
      </c>
      <c r="AT14" s="60">
        <v>233120.56</v>
      </c>
      <c r="AU14" s="60">
        <v>318147.77999999997</v>
      </c>
      <c r="AV14" s="60">
        <v>74.073713017607176</v>
      </c>
      <c r="AW14" s="60">
        <v>42.288037074648621</v>
      </c>
      <c r="AX14" s="60">
        <v>90410.51</v>
      </c>
      <c r="AY14" s="109">
        <v>18.23</v>
      </c>
      <c r="AZ14" s="106" t="s">
        <v>202</v>
      </c>
    </row>
    <row r="15" spans="1:52">
      <c r="A15" s="72">
        <v>13073044</v>
      </c>
      <c r="B15" s="55">
        <v>5351</v>
      </c>
      <c r="C15" s="55" t="s">
        <v>37</v>
      </c>
      <c r="D15" s="63">
        <v>633</v>
      </c>
      <c r="E15" s="63">
        <v>-38000</v>
      </c>
      <c r="F15" s="60">
        <v>-3741.71</v>
      </c>
      <c r="G15" s="12">
        <v>1</v>
      </c>
      <c r="H15" s="60" t="s">
        <v>24</v>
      </c>
      <c r="I15" s="60">
        <v>-146284.88</v>
      </c>
      <c r="J15" s="63">
        <v>1</v>
      </c>
      <c r="K15" s="60">
        <v>22087</v>
      </c>
      <c r="L15" s="13" t="s">
        <v>24</v>
      </c>
      <c r="M15" s="63" t="s">
        <v>229</v>
      </c>
      <c r="N15" s="60" t="s">
        <v>229</v>
      </c>
      <c r="O15" s="63">
        <v>0</v>
      </c>
      <c r="P15" s="60" t="s">
        <v>24</v>
      </c>
      <c r="Q15" s="63">
        <v>1</v>
      </c>
      <c r="R15" s="60">
        <v>22087</v>
      </c>
      <c r="S15" s="63">
        <v>320</v>
      </c>
      <c r="T15" s="60">
        <v>0</v>
      </c>
      <c r="U15" s="63">
        <v>350</v>
      </c>
      <c r="V15" s="60">
        <v>0</v>
      </c>
      <c r="W15" s="63">
        <v>300</v>
      </c>
      <c r="X15" s="63">
        <v>1</v>
      </c>
      <c r="Y15" s="63">
        <v>0</v>
      </c>
      <c r="Z15" s="60">
        <v>13833.22</v>
      </c>
      <c r="AA15" s="60">
        <v>21.853428120063189</v>
      </c>
      <c r="AB15" s="60" t="s">
        <v>28</v>
      </c>
      <c r="AC15" s="60" t="s">
        <v>28</v>
      </c>
      <c r="AD15" s="60" t="s">
        <v>28</v>
      </c>
      <c r="AE15" s="60">
        <v>-26342.05</v>
      </c>
      <c r="AF15" s="60">
        <v>-127728.22</v>
      </c>
      <c r="AG15" s="75">
        <v>-3741.71</v>
      </c>
      <c r="AH15" s="75">
        <v>22087</v>
      </c>
      <c r="AI15" s="63">
        <v>1800</v>
      </c>
      <c r="AJ15" s="78">
        <v>2029.15</v>
      </c>
      <c r="AK15" s="63">
        <v>0</v>
      </c>
      <c r="AL15" s="60">
        <v>0</v>
      </c>
      <c r="AM15" s="63">
        <v>0</v>
      </c>
      <c r="AN15" s="75">
        <v>0</v>
      </c>
      <c r="AO15" s="60">
        <v>280892.28999999998</v>
      </c>
      <c r="AP15" s="60">
        <v>304394.34999999998</v>
      </c>
      <c r="AQ15" s="60">
        <v>23502.059999999998</v>
      </c>
      <c r="AR15" s="60">
        <v>170008.7</v>
      </c>
      <c r="AS15" s="60">
        <v>474403.05</v>
      </c>
      <c r="AT15" s="60">
        <v>215343.8</v>
      </c>
      <c r="AU15" s="60">
        <v>259059.25</v>
      </c>
      <c r="AV15" s="60">
        <v>70.745005615248772</v>
      </c>
      <c r="AW15" s="60">
        <v>45.392583373989694</v>
      </c>
      <c r="AX15" s="60">
        <v>83516.19</v>
      </c>
      <c r="AY15" s="109">
        <v>18.23</v>
      </c>
      <c r="AZ15" s="106" t="s">
        <v>202</v>
      </c>
    </row>
    <row r="16" spans="1:52">
      <c r="A16" s="72">
        <v>13073046</v>
      </c>
      <c r="B16" s="55">
        <v>5351</v>
      </c>
      <c r="C16" s="55" t="s">
        <v>38</v>
      </c>
      <c r="D16" s="63">
        <v>1766</v>
      </c>
      <c r="E16" s="63">
        <v>-316700</v>
      </c>
      <c r="F16" s="60">
        <v>-261462.94</v>
      </c>
      <c r="G16" s="12">
        <v>1</v>
      </c>
      <c r="H16" s="60" t="s">
        <v>24</v>
      </c>
      <c r="I16" s="60">
        <v>-401054.76</v>
      </c>
      <c r="J16" s="63">
        <v>0</v>
      </c>
      <c r="K16" s="60">
        <v>0</v>
      </c>
      <c r="L16" s="13" t="s">
        <v>24</v>
      </c>
      <c r="M16" s="63" t="s">
        <v>229</v>
      </c>
      <c r="N16" s="60" t="s">
        <v>229</v>
      </c>
      <c r="O16" s="63">
        <v>0</v>
      </c>
      <c r="P16" s="60" t="s">
        <v>24</v>
      </c>
      <c r="Q16" s="63">
        <v>0</v>
      </c>
      <c r="R16" s="60">
        <v>0</v>
      </c>
      <c r="S16" s="63">
        <v>300</v>
      </c>
      <c r="T16" s="60">
        <v>0</v>
      </c>
      <c r="U16" s="63">
        <v>350</v>
      </c>
      <c r="V16" s="60">
        <v>0</v>
      </c>
      <c r="W16" s="63">
        <v>300</v>
      </c>
      <c r="X16" s="63">
        <v>1</v>
      </c>
      <c r="Y16" s="63">
        <v>0</v>
      </c>
      <c r="Z16" s="60">
        <v>893827.56</v>
      </c>
      <c r="AA16" s="60">
        <v>506.13112117780298</v>
      </c>
      <c r="AB16" s="60" t="s">
        <v>28</v>
      </c>
      <c r="AC16" s="60" t="s">
        <v>28</v>
      </c>
      <c r="AD16" s="60" t="s">
        <v>28</v>
      </c>
      <c r="AE16" s="60">
        <v>-317414.65999999997</v>
      </c>
      <c r="AF16" s="60">
        <v>-411381.45</v>
      </c>
      <c r="AG16" s="75">
        <v>-261462.94</v>
      </c>
      <c r="AH16" s="75">
        <v>-87626.86</v>
      </c>
      <c r="AI16" s="63">
        <v>4700</v>
      </c>
      <c r="AJ16" s="78">
        <v>4906.6400000000003</v>
      </c>
      <c r="AK16" s="63">
        <v>0</v>
      </c>
      <c r="AL16" s="60">
        <v>0</v>
      </c>
      <c r="AM16" s="63">
        <v>0</v>
      </c>
      <c r="AN16" s="75">
        <v>0</v>
      </c>
      <c r="AO16" s="60">
        <v>1582389.17</v>
      </c>
      <c r="AP16" s="60">
        <v>1504772.78</v>
      </c>
      <c r="AQ16" s="60">
        <v>-77616.389999999898</v>
      </c>
      <c r="AR16" s="60">
        <v>0</v>
      </c>
      <c r="AS16" s="60">
        <v>1504772.78</v>
      </c>
      <c r="AT16" s="60">
        <v>755344.76</v>
      </c>
      <c r="AU16" s="60">
        <v>749428.02</v>
      </c>
      <c r="AV16" s="60">
        <v>50.196599117110566</v>
      </c>
      <c r="AW16" s="60">
        <v>50.196599117110566</v>
      </c>
      <c r="AX16" s="60">
        <v>292943.28999999998</v>
      </c>
      <c r="AY16" s="109">
        <v>18.23</v>
      </c>
      <c r="AZ16" s="106" t="s">
        <v>202</v>
      </c>
    </row>
    <row r="17" spans="1:52">
      <c r="A17" s="72">
        <v>13073066</v>
      </c>
      <c r="B17" s="55">
        <v>5351</v>
      </c>
      <c r="C17" s="55" t="s">
        <v>39</v>
      </c>
      <c r="D17" s="63">
        <v>1003</v>
      </c>
      <c r="E17" s="63">
        <v>-461300</v>
      </c>
      <c r="F17" s="60">
        <v>-96998.17</v>
      </c>
      <c r="G17" s="12">
        <v>1</v>
      </c>
      <c r="H17" s="60" t="s">
        <v>24</v>
      </c>
      <c r="I17" s="60">
        <v>-73525.19</v>
      </c>
      <c r="J17" s="63">
        <v>1</v>
      </c>
      <c r="K17" s="60">
        <v>118151.54</v>
      </c>
      <c r="L17" s="13" t="s">
        <v>24</v>
      </c>
      <c r="M17" s="63" t="s">
        <v>229</v>
      </c>
      <c r="N17" s="60" t="s">
        <v>229</v>
      </c>
      <c r="O17" s="63">
        <v>0</v>
      </c>
      <c r="P17" s="60" t="s">
        <v>24</v>
      </c>
      <c r="Q17" s="63">
        <v>1</v>
      </c>
      <c r="R17" s="60">
        <v>118151.54</v>
      </c>
      <c r="S17" s="63">
        <v>300</v>
      </c>
      <c r="T17" s="60">
        <v>0</v>
      </c>
      <c r="U17" s="63">
        <v>350</v>
      </c>
      <c r="V17" s="60">
        <v>0</v>
      </c>
      <c r="W17" s="63">
        <v>300</v>
      </c>
      <c r="X17" s="63">
        <v>1</v>
      </c>
      <c r="Y17" s="63">
        <v>0</v>
      </c>
      <c r="Z17" s="60">
        <v>69615</v>
      </c>
      <c r="AA17" s="60">
        <v>69.406779661016955</v>
      </c>
      <c r="AB17" s="60" t="s">
        <v>28</v>
      </c>
      <c r="AC17" s="60" t="s">
        <v>28</v>
      </c>
      <c r="AD17" s="60" t="s">
        <v>28</v>
      </c>
      <c r="AE17" s="60">
        <v>-87141.39</v>
      </c>
      <c r="AF17" s="60">
        <v>-85290.99</v>
      </c>
      <c r="AG17" s="75">
        <v>-96998.11</v>
      </c>
      <c r="AH17" s="75">
        <v>118151.54</v>
      </c>
      <c r="AI17" s="63">
        <v>3300</v>
      </c>
      <c r="AJ17" s="78">
        <v>3541.66</v>
      </c>
      <c r="AK17" s="63">
        <v>0</v>
      </c>
      <c r="AL17" s="60">
        <v>0</v>
      </c>
      <c r="AM17" s="63">
        <v>0</v>
      </c>
      <c r="AN17" s="75">
        <v>0</v>
      </c>
      <c r="AO17" s="60">
        <v>429191.05</v>
      </c>
      <c r="AP17" s="60">
        <v>434458.47</v>
      </c>
      <c r="AQ17" s="60">
        <v>5267.4199999999837</v>
      </c>
      <c r="AR17" s="60">
        <v>272977.44</v>
      </c>
      <c r="AS17" s="60">
        <v>707435.90999999992</v>
      </c>
      <c r="AT17" s="60">
        <v>331655.52</v>
      </c>
      <c r="AU17" s="60">
        <v>375780.3899999999</v>
      </c>
      <c r="AV17" s="60">
        <v>76.337680791445976</v>
      </c>
      <c r="AW17" s="60">
        <v>46.881352121353302</v>
      </c>
      <c r="AX17" s="60">
        <v>128625.05</v>
      </c>
      <c r="AY17" s="109">
        <v>18.23</v>
      </c>
      <c r="AZ17" s="106" t="s">
        <v>202</v>
      </c>
    </row>
    <row r="18" spans="1:52">
      <c r="A18" s="72">
        <v>13073068</v>
      </c>
      <c r="B18" s="55">
        <v>5351</v>
      </c>
      <c r="C18" s="55" t="s">
        <v>40</v>
      </c>
      <c r="D18" s="63">
        <v>2014</v>
      </c>
      <c r="E18" s="63">
        <v>-41700</v>
      </c>
      <c r="F18" s="60">
        <v>92409.25</v>
      </c>
      <c r="G18" s="63">
        <v>1</v>
      </c>
      <c r="H18" s="60">
        <v>51401.440000000002</v>
      </c>
      <c r="I18" s="60" t="s">
        <v>24</v>
      </c>
      <c r="J18" s="63">
        <v>1</v>
      </c>
      <c r="K18" s="60">
        <v>118605.46</v>
      </c>
      <c r="L18" s="13" t="s">
        <v>24</v>
      </c>
      <c r="M18" s="63" t="s">
        <v>229</v>
      </c>
      <c r="N18" s="60" t="s">
        <v>229</v>
      </c>
      <c r="O18" s="63">
        <v>0</v>
      </c>
      <c r="P18" s="60" t="s">
        <v>24</v>
      </c>
      <c r="Q18" s="63">
        <v>1</v>
      </c>
      <c r="R18" s="60">
        <v>118605.46</v>
      </c>
      <c r="S18" s="63">
        <v>300</v>
      </c>
      <c r="T18" s="60">
        <v>0</v>
      </c>
      <c r="U18" s="63">
        <v>350</v>
      </c>
      <c r="V18" s="60">
        <v>0</v>
      </c>
      <c r="W18" s="63">
        <v>380</v>
      </c>
      <c r="X18" s="63">
        <v>0</v>
      </c>
      <c r="Y18" s="63">
        <v>0</v>
      </c>
      <c r="Z18" s="60">
        <v>1262482.54</v>
      </c>
      <c r="AA18" s="60">
        <v>626.85329692154914</v>
      </c>
      <c r="AB18" s="60" t="s">
        <v>28</v>
      </c>
      <c r="AC18" s="60" t="s">
        <v>28</v>
      </c>
      <c r="AD18" s="60" t="s">
        <v>28</v>
      </c>
      <c r="AE18" s="60">
        <v>125741.98</v>
      </c>
      <c r="AF18" s="60">
        <v>-72609.48</v>
      </c>
      <c r="AG18" s="75">
        <v>92409.29</v>
      </c>
      <c r="AH18" s="75">
        <v>45995.58</v>
      </c>
      <c r="AI18" s="63">
        <v>4100</v>
      </c>
      <c r="AJ18" s="78">
        <v>4319.1400000000003</v>
      </c>
      <c r="AK18" s="63">
        <v>0</v>
      </c>
      <c r="AL18" s="60">
        <v>0</v>
      </c>
      <c r="AM18" s="63">
        <v>0</v>
      </c>
      <c r="AN18" s="75">
        <v>0</v>
      </c>
      <c r="AO18" s="60">
        <v>785706.72</v>
      </c>
      <c r="AP18" s="60">
        <v>825748.33</v>
      </c>
      <c r="AQ18" s="60">
        <v>40041.609999999986</v>
      </c>
      <c r="AR18" s="60">
        <v>585345.87</v>
      </c>
      <c r="AS18" s="60">
        <v>1411094.2</v>
      </c>
      <c r="AT18" s="60">
        <v>642499.88</v>
      </c>
      <c r="AU18" s="60">
        <v>768594.32</v>
      </c>
      <c r="AV18" s="60">
        <v>77.808196112246449</v>
      </c>
      <c r="AW18" s="60">
        <v>45.532033226413944</v>
      </c>
      <c r="AX18" s="60">
        <v>249178.97</v>
      </c>
      <c r="AY18" s="109">
        <v>18.23</v>
      </c>
      <c r="AZ18" s="106" t="s">
        <v>202</v>
      </c>
    </row>
    <row r="19" spans="1:52" ht="15" customHeight="1">
      <c r="A19" s="72">
        <v>13073009</v>
      </c>
      <c r="B19" s="55">
        <v>5352</v>
      </c>
      <c r="C19" s="55" t="s">
        <v>41</v>
      </c>
      <c r="D19" s="12">
        <v>8543</v>
      </c>
      <c r="E19" s="12">
        <v>-285530</v>
      </c>
      <c r="F19" s="14">
        <v>596368.87</v>
      </c>
      <c r="G19" s="12">
        <v>0</v>
      </c>
      <c r="H19" s="14">
        <v>0</v>
      </c>
      <c r="I19" s="14">
        <v>-523755.88</v>
      </c>
      <c r="J19" s="12">
        <v>0</v>
      </c>
      <c r="K19" s="14">
        <v>-387410.89</v>
      </c>
      <c r="L19" s="7" t="s">
        <v>230</v>
      </c>
      <c r="M19" s="12">
        <v>1</v>
      </c>
      <c r="N19" s="376">
        <v>95066.12</v>
      </c>
      <c r="O19" s="12">
        <v>0</v>
      </c>
      <c r="P19" s="14">
        <v>0</v>
      </c>
      <c r="Q19" s="12">
        <v>1</v>
      </c>
      <c r="R19" s="14">
        <v>833596.7</v>
      </c>
      <c r="S19" s="12">
        <v>250</v>
      </c>
      <c r="T19" s="13">
        <v>1</v>
      </c>
      <c r="U19" s="12">
        <v>360</v>
      </c>
      <c r="V19" s="13">
        <v>0</v>
      </c>
      <c r="W19" s="12">
        <v>345</v>
      </c>
      <c r="X19" s="12">
        <v>0</v>
      </c>
      <c r="Y19" s="12">
        <v>0</v>
      </c>
      <c r="Z19" s="14">
        <v>10188572.67</v>
      </c>
      <c r="AA19" s="14">
        <v>1192.6223422685239</v>
      </c>
      <c r="AB19" s="13" t="s">
        <v>32</v>
      </c>
      <c r="AC19" s="13" t="s">
        <v>28</v>
      </c>
      <c r="AD19" s="375" t="s">
        <v>32</v>
      </c>
      <c r="AE19" s="14">
        <v>1017038.54</v>
      </c>
      <c r="AF19" s="14">
        <v>136344.99</v>
      </c>
      <c r="AG19" s="15">
        <v>596368.87</v>
      </c>
      <c r="AH19" s="15">
        <v>833596.7</v>
      </c>
      <c r="AI19" s="12">
        <v>25500</v>
      </c>
      <c r="AJ19" s="16">
        <v>26838.89</v>
      </c>
      <c r="AK19" s="12">
        <v>75000</v>
      </c>
      <c r="AL19" s="14">
        <v>58787.88</v>
      </c>
      <c r="AM19" s="12">
        <v>35000</v>
      </c>
      <c r="AN19" s="15">
        <v>41877.9</v>
      </c>
      <c r="AO19" s="14">
        <v>3423680</v>
      </c>
      <c r="AP19" s="14">
        <v>3684003</v>
      </c>
      <c r="AQ19" s="14">
        <v>260323</v>
      </c>
      <c r="AR19" s="14">
        <v>2396255</v>
      </c>
      <c r="AS19" s="14">
        <v>6080258</v>
      </c>
      <c r="AT19" s="11">
        <v>2858994.05</v>
      </c>
      <c r="AU19" s="11">
        <v>3221263.95</v>
      </c>
      <c r="AV19" s="17">
        <v>0.77605638486179296</v>
      </c>
      <c r="AW19" s="17">
        <v>0.47020933157770606</v>
      </c>
      <c r="AX19" s="11">
        <v>1137688.8799999999</v>
      </c>
      <c r="AY19" s="42">
        <v>18.702999999999999</v>
      </c>
      <c r="AZ19" s="379">
        <v>5.2</v>
      </c>
    </row>
    <row r="20" spans="1:52">
      <c r="A20" s="72">
        <v>13073018</v>
      </c>
      <c r="B20" s="55">
        <v>5352</v>
      </c>
      <c r="C20" s="55" t="s">
        <v>42</v>
      </c>
      <c r="D20" s="12">
        <v>462</v>
      </c>
      <c r="E20" s="12">
        <v>-51820</v>
      </c>
      <c r="F20" s="14">
        <v>-11692.72</v>
      </c>
      <c r="G20" s="12">
        <v>0</v>
      </c>
      <c r="H20" s="14">
        <v>0</v>
      </c>
      <c r="I20" s="14">
        <v>-35120.32</v>
      </c>
      <c r="J20" s="12">
        <v>0</v>
      </c>
      <c r="K20" s="14">
        <v>-23368.67</v>
      </c>
      <c r="L20" s="7" t="s">
        <v>230</v>
      </c>
      <c r="M20" s="12">
        <v>1</v>
      </c>
      <c r="N20" s="377">
        <v>1042904.34</v>
      </c>
      <c r="O20" s="12">
        <v>0</v>
      </c>
      <c r="P20" s="14">
        <v>0</v>
      </c>
      <c r="Q20" s="12">
        <v>0</v>
      </c>
      <c r="R20" s="14">
        <v>0</v>
      </c>
      <c r="S20" s="12">
        <v>250</v>
      </c>
      <c r="T20" s="13">
        <v>1</v>
      </c>
      <c r="U20" s="12">
        <v>350</v>
      </c>
      <c r="V20" s="13">
        <v>0</v>
      </c>
      <c r="W20" s="12">
        <v>340</v>
      </c>
      <c r="X20" s="12">
        <v>0</v>
      </c>
      <c r="Y20" s="12">
        <v>0</v>
      </c>
      <c r="Z20" s="14">
        <v>403387.78</v>
      </c>
      <c r="AA20" s="14">
        <v>873.133722943723</v>
      </c>
      <c r="AB20" s="13" t="s">
        <v>32</v>
      </c>
      <c r="AC20" s="13" t="s">
        <v>28</v>
      </c>
      <c r="AD20" s="375" t="s">
        <v>32</v>
      </c>
      <c r="AE20" s="14">
        <v>-18895.73</v>
      </c>
      <c r="AF20" s="14">
        <v>8751.65</v>
      </c>
      <c r="AG20" s="15">
        <v>-11692.72</v>
      </c>
      <c r="AH20" s="15">
        <v>-22603.99</v>
      </c>
      <c r="AI20" s="12">
        <v>2600</v>
      </c>
      <c r="AJ20" s="16">
        <v>2568.0700000000002</v>
      </c>
      <c r="AK20" s="12">
        <v>0</v>
      </c>
      <c r="AL20" s="14">
        <v>0</v>
      </c>
      <c r="AM20" s="12">
        <v>1720</v>
      </c>
      <c r="AN20" s="15">
        <v>2049.6999999999998</v>
      </c>
      <c r="AO20" s="14">
        <v>180530</v>
      </c>
      <c r="AP20" s="14">
        <v>185713</v>
      </c>
      <c r="AQ20" s="14">
        <v>5183</v>
      </c>
      <c r="AR20" s="14">
        <v>131920.54999999999</v>
      </c>
      <c r="AS20" s="14">
        <v>317633.55</v>
      </c>
      <c r="AT20" s="11">
        <v>162574.62</v>
      </c>
      <c r="AU20" s="11">
        <v>155058.93</v>
      </c>
      <c r="AV20" s="17">
        <v>0.87540786051595743</v>
      </c>
      <c r="AW20" s="17">
        <v>0.51183075591353622</v>
      </c>
      <c r="AX20" s="11">
        <v>64694.04</v>
      </c>
      <c r="AY20" s="42">
        <v>18.702999999999999</v>
      </c>
      <c r="AZ20" s="379">
        <v>2.63</v>
      </c>
    </row>
    <row r="21" spans="1:52">
      <c r="A21" s="72">
        <v>13073025</v>
      </c>
      <c r="B21" s="55">
        <v>5352</v>
      </c>
      <c r="C21" s="55" t="s">
        <v>43</v>
      </c>
      <c r="D21" s="12">
        <v>774</v>
      </c>
      <c r="E21" s="12">
        <v>85900</v>
      </c>
      <c r="F21" s="14">
        <v>42104.13</v>
      </c>
      <c r="G21" s="12">
        <v>0</v>
      </c>
      <c r="H21" s="14">
        <v>0</v>
      </c>
      <c r="I21" s="14">
        <v>-2822.25</v>
      </c>
      <c r="J21" s="12">
        <v>1</v>
      </c>
      <c r="K21" s="14">
        <v>304994.74</v>
      </c>
      <c r="L21" s="13" t="s">
        <v>24</v>
      </c>
      <c r="M21" s="12">
        <v>1</v>
      </c>
      <c r="N21" s="377">
        <v>2122329.11</v>
      </c>
      <c r="O21" s="12">
        <v>1</v>
      </c>
      <c r="P21" s="14">
        <v>-135298.63</v>
      </c>
      <c r="Q21" s="12">
        <v>1</v>
      </c>
      <c r="R21" s="14">
        <v>68399.320000000007</v>
      </c>
      <c r="S21" s="12">
        <v>350</v>
      </c>
      <c r="T21" s="13">
        <v>0</v>
      </c>
      <c r="U21" s="12">
        <v>350</v>
      </c>
      <c r="V21" s="13">
        <v>0</v>
      </c>
      <c r="W21" s="12">
        <v>350</v>
      </c>
      <c r="X21" s="12">
        <v>0</v>
      </c>
      <c r="Y21" s="12">
        <v>0</v>
      </c>
      <c r="Z21" s="14">
        <v>1258500.3799999999</v>
      </c>
      <c r="AA21" s="14">
        <v>1625.9694832041341</v>
      </c>
      <c r="AB21" s="13" t="s">
        <v>28</v>
      </c>
      <c r="AC21" s="13" t="s">
        <v>28</v>
      </c>
      <c r="AD21" s="13" t="s">
        <v>28</v>
      </c>
      <c r="AE21" s="14">
        <v>-87879.96</v>
      </c>
      <c r="AF21" s="14">
        <v>307816.99</v>
      </c>
      <c r="AG21" s="15">
        <v>42104.13</v>
      </c>
      <c r="AH21" s="15">
        <v>-66899.31</v>
      </c>
      <c r="AI21" s="12">
        <v>3010</v>
      </c>
      <c r="AJ21" s="16">
        <v>2996.67</v>
      </c>
      <c r="AK21" s="12">
        <v>0</v>
      </c>
      <c r="AL21" s="14">
        <v>0</v>
      </c>
      <c r="AM21" s="12">
        <v>29020</v>
      </c>
      <c r="AN21" s="15">
        <v>30171.96</v>
      </c>
      <c r="AO21" s="14">
        <v>237657</v>
      </c>
      <c r="AP21" s="14">
        <v>269084</v>
      </c>
      <c r="AQ21" s="14">
        <v>31427</v>
      </c>
      <c r="AR21" s="14">
        <v>264046.40000000002</v>
      </c>
      <c r="AS21" s="14">
        <v>533130.4</v>
      </c>
      <c r="AT21" s="11">
        <v>241538.45</v>
      </c>
      <c r="AU21" s="11">
        <v>291591.95</v>
      </c>
      <c r="AV21" s="17">
        <v>0.89763215204174163</v>
      </c>
      <c r="AW21" s="17">
        <v>0.45305698193162497</v>
      </c>
      <c r="AX21" s="11">
        <v>96115.93</v>
      </c>
      <c r="AY21" s="42">
        <v>18.702999999999999</v>
      </c>
      <c r="AZ21" s="379">
        <v>1.84</v>
      </c>
    </row>
    <row r="22" spans="1:52">
      <c r="A22" s="72">
        <v>13073042</v>
      </c>
      <c r="B22" s="55">
        <v>5352</v>
      </c>
      <c r="C22" s="55" t="s">
        <v>44</v>
      </c>
      <c r="D22" s="12">
        <v>214</v>
      </c>
      <c r="E22" s="12">
        <v>-7600</v>
      </c>
      <c r="F22" s="14">
        <v>21262.76</v>
      </c>
      <c r="G22" s="12">
        <v>1</v>
      </c>
      <c r="H22" s="14">
        <v>21072.54</v>
      </c>
      <c r="I22" s="14">
        <v>0</v>
      </c>
      <c r="J22" s="12">
        <v>1</v>
      </c>
      <c r="K22" s="14">
        <v>83821.5</v>
      </c>
      <c r="L22" s="13" t="s">
        <v>24</v>
      </c>
      <c r="M22" s="12">
        <v>1</v>
      </c>
      <c r="N22" s="377">
        <v>808554.01</v>
      </c>
      <c r="O22" s="12">
        <v>0</v>
      </c>
      <c r="P22" s="14">
        <v>0</v>
      </c>
      <c r="Q22" s="12">
        <v>1</v>
      </c>
      <c r="R22" s="14">
        <v>70055.97</v>
      </c>
      <c r="S22" s="12">
        <v>350</v>
      </c>
      <c r="T22" s="13">
        <v>0</v>
      </c>
      <c r="U22" s="12">
        <v>350</v>
      </c>
      <c r="V22" s="13">
        <v>0</v>
      </c>
      <c r="W22" s="12">
        <v>350</v>
      </c>
      <c r="X22" s="12">
        <v>0</v>
      </c>
      <c r="Y22" s="12">
        <v>0</v>
      </c>
      <c r="Z22" s="14">
        <v>950.84</v>
      </c>
      <c r="AA22" s="14">
        <v>4.4431775700934582</v>
      </c>
      <c r="AB22" s="13" t="s">
        <v>28</v>
      </c>
      <c r="AC22" s="13" t="s">
        <v>28</v>
      </c>
      <c r="AD22" s="13" t="s">
        <v>28</v>
      </c>
      <c r="AE22" s="14">
        <v>23397.75</v>
      </c>
      <c r="AF22" s="14">
        <v>62748.959999999999</v>
      </c>
      <c r="AG22" s="15">
        <v>21262.76</v>
      </c>
      <c r="AH22" s="15">
        <v>70055.97</v>
      </c>
      <c r="AI22" s="12">
        <v>1000</v>
      </c>
      <c r="AJ22" s="16">
        <v>962.87</v>
      </c>
      <c r="AK22" s="12">
        <v>0</v>
      </c>
      <c r="AL22" s="14">
        <v>0</v>
      </c>
      <c r="AM22" s="12">
        <v>1290</v>
      </c>
      <c r="AN22" s="15">
        <v>1863.93</v>
      </c>
      <c r="AO22" s="14">
        <v>104074</v>
      </c>
      <c r="AP22" s="14">
        <v>116064</v>
      </c>
      <c r="AQ22" s="14">
        <v>11990</v>
      </c>
      <c r="AR22" s="14">
        <v>48387.74</v>
      </c>
      <c r="AS22" s="14">
        <v>164451.74</v>
      </c>
      <c r="AT22" s="11">
        <v>77080.92</v>
      </c>
      <c r="AU22" s="11">
        <v>87370.819999999992</v>
      </c>
      <c r="AV22" s="17">
        <v>0.66412427626137305</v>
      </c>
      <c r="AW22" s="17">
        <v>0.46871452986754658</v>
      </c>
      <c r="AX22" s="11">
        <v>30673.11</v>
      </c>
      <c r="AY22" s="42">
        <v>18.702999999999999</v>
      </c>
      <c r="AZ22" s="379">
        <v>4.47</v>
      </c>
    </row>
    <row r="23" spans="1:52">
      <c r="A23" s="72">
        <v>13073043</v>
      </c>
      <c r="B23" s="55">
        <v>5352</v>
      </c>
      <c r="C23" s="55" t="s">
        <v>45</v>
      </c>
      <c r="D23" s="12">
        <v>508</v>
      </c>
      <c r="E23" s="12">
        <v>-33870</v>
      </c>
      <c r="F23" s="14">
        <v>51577.4</v>
      </c>
      <c r="G23" s="12">
        <v>1</v>
      </c>
      <c r="H23" s="14">
        <v>50847.47</v>
      </c>
      <c r="I23" s="14">
        <v>0</v>
      </c>
      <c r="J23" s="12">
        <v>1</v>
      </c>
      <c r="K23" s="14">
        <v>141457.28</v>
      </c>
      <c r="L23" s="13" t="s">
        <v>24</v>
      </c>
      <c r="M23" s="12">
        <v>1</v>
      </c>
      <c r="N23" s="377">
        <v>1355397.81</v>
      </c>
      <c r="O23" s="12">
        <v>0</v>
      </c>
      <c r="P23" s="14">
        <v>0</v>
      </c>
      <c r="Q23" s="12">
        <v>1</v>
      </c>
      <c r="R23" s="14">
        <v>333487.53000000003</v>
      </c>
      <c r="S23" s="12">
        <v>265</v>
      </c>
      <c r="T23" s="13">
        <v>1</v>
      </c>
      <c r="U23" s="12">
        <v>350</v>
      </c>
      <c r="V23" s="13">
        <v>0</v>
      </c>
      <c r="W23" s="12">
        <v>340</v>
      </c>
      <c r="X23" s="12">
        <v>0</v>
      </c>
      <c r="Y23" s="12">
        <v>0</v>
      </c>
      <c r="Z23" s="14">
        <v>295000</v>
      </c>
      <c r="AA23" s="14">
        <v>580.70866141732279</v>
      </c>
      <c r="AB23" s="13" t="s">
        <v>32</v>
      </c>
      <c r="AC23" s="13" t="s">
        <v>28</v>
      </c>
      <c r="AD23" s="375" t="s">
        <v>28</v>
      </c>
      <c r="AE23" s="14">
        <v>25925.33</v>
      </c>
      <c r="AF23" s="14">
        <v>90609.81</v>
      </c>
      <c r="AG23" s="15">
        <v>51577.4</v>
      </c>
      <c r="AH23" s="15">
        <v>333487.53000000003</v>
      </c>
      <c r="AI23" s="12">
        <v>2580</v>
      </c>
      <c r="AJ23" s="16">
        <v>2568.34</v>
      </c>
      <c r="AK23" s="12">
        <v>0</v>
      </c>
      <c r="AL23" s="14">
        <v>0</v>
      </c>
      <c r="AM23" s="12">
        <v>3620</v>
      </c>
      <c r="AN23" s="8">
        <v>3810.1</v>
      </c>
      <c r="AO23" s="14">
        <v>179884</v>
      </c>
      <c r="AP23" s="14">
        <v>212815</v>
      </c>
      <c r="AQ23" s="14">
        <v>32931</v>
      </c>
      <c r="AR23" s="14">
        <v>159122.93</v>
      </c>
      <c r="AS23" s="14">
        <v>371937.93</v>
      </c>
      <c r="AT23" s="11">
        <v>162584.93</v>
      </c>
      <c r="AU23" s="11">
        <v>209353</v>
      </c>
      <c r="AV23" s="17">
        <v>0.76397307520616498</v>
      </c>
      <c r="AW23" s="17">
        <v>0.43712920056311544</v>
      </c>
      <c r="AX23" s="11">
        <v>64698.080000000002</v>
      </c>
      <c r="AY23" s="42">
        <v>18.702999999999999</v>
      </c>
      <c r="AZ23" s="379">
        <v>1.95</v>
      </c>
    </row>
    <row r="24" spans="1:52">
      <c r="A24" s="72">
        <v>13073051</v>
      </c>
      <c r="B24" s="55">
        <v>5352</v>
      </c>
      <c r="C24" s="55" t="s">
        <v>46</v>
      </c>
      <c r="D24" s="12">
        <v>586</v>
      </c>
      <c r="E24" s="12">
        <v>13060</v>
      </c>
      <c r="F24" s="14">
        <v>98577.44</v>
      </c>
      <c r="G24" s="12">
        <v>0</v>
      </c>
      <c r="H24" s="14">
        <v>0</v>
      </c>
      <c r="I24" s="14">
        <v>-38993.51</v>
      </c>
      <c r="J24" s="12">
        <v>0</v>
      </c>
      <c r="K24" s="14">
        <v>-71213.759999999995</v>
      </c>
      <c r="L24" s="7" t="s">
        <v>231</v>
      </c>
      <c r="M24" s="328">
        <v>0</v>
      </c>
      <c r="N24" s="377">
        <v>-94662.44</v>
      </c>
      <c r="O24" s="12">
        <v>1</v>
      </c>
      <c r="P24" s="14">
        <v>-197809.79</v>
      </c>
      <c r="Q24" s="12">
        <v>0</v>
      </c>
      <c r="R24" s="14">
        <v>0</v>
      </c>
      <c r="S24" s="12">
        <v>240</v>
      </c>
      <c r="T24" s="13">
        <v>1</v>
      </c>
      <c r="U24" s="12">
        <v>354</v>
      </c>
      <c r="V24" s="13">
        <v>0</v>
      </c>
      <c r="W24" s="12">
        <v>339</v>
      </c>
      <c r="X24" s="12">
        <v>0</v>
      </c>
      <c r="Y24" s="12">
        <v>0</v>
      </c>
      <c r="Z24" s="14">
        <v>1673903.47</v>
      </c>
      <c r="AA24" s="14">
        <v>2856.4905631399315</v>
      </c>
      <c r="AB24" s="13" t="s">
        <v>32</v>
      </c>
      <c r="AC24" s="13" t="s">
        <v>28</v>
      </c>
      <c r="AD24" s="375" t="s">
        <v>32</v>
      </c>
      <c r="AE24" s="14">
        <v>177209.34</v>
      </c>
      <c r="AF24" s="14">
        <v>-32220.25</v>
      </c>
      <c r="AG24" s="15">
        <v>98577.44</v>
      </c>
      <c r="AH24" s="15">
        <v>-197809.79</v>
      </c>
      <c r="AI24" s="12">
        <v>4970</v>
      </c>
      <c r="AJ24" s="16">
        <v>3980.04</v>
      </c>
      <c r="AK24" s="12">
        <v>0</v>
      </c>
      <c r="AL24" s="14">
        <v>0</v>
      </c>
      <c r="AM24" s="12">
        <v>1350</v>
      </c>
      <c r="AN24" s="15">
        <v>2380.73</v>
      </c>
      <c r="AO24" s="14">
        <v>194637</v>
      </c>
      <c r="AP24" s="14">
        <v>213032</v>
      </c>
      <c r="AQ24" s="14">
        <v>18395</v>
      </c>
      <c r="AR24" s="14">
        <v>194161.44</v>
      </c>
      <c r="AS24" s="14">
        <v>407193.44</v>
      </c>
      <c r="AT24" s="11">
        <v>179914.83</v>
      </c>
      <c r="AU24" s="11">
        <v>227278.61000000002</v>
      </c>
      <c r="AV24" s="17">
        <v>0.84454368357805398</v>
      </c>
      <c r="AW24" s="17">
        <v>0.44184117995614069</v>
      </c>
      <c r="AX24" s="11">
        <v>71594.17</v>
      </c>
      <c r="AY24" s="42">
        <v>18.702999999999999</v>
      </c>
      <c r="AZ24" s="379">
        <v>4.3099999999999996</v>
      </c>
    </row>
    <row r="25" spans="1:52">
      <c r="A25" s="72">
        <v>13073053</v>
      </c>
      <c r="B25" s="55">
        <v>5352</v>
      </c>
      <c r="C25" s="55" t="s">
        <v>47</v>
      </c>
      <c r="D25" s="12">
        <v>581</v>
      </c>
      <c r="E25" s="9">
        <v>11100</v>
      </c>
      <c r="F25" s="14">
        <v>36418.769999999997</v>
      </c>
      <c r="G25" s="12">
        <v>1</v>
      </c>
      <c r="H25" s="14">
        <v>16566.13</v>
      </c>
      <c r="I25" s="14">
        <v>0</v>
      </c>
      <c r="J25" s="12">
        <v>1</v>
      </c>
      <c r="K25" s="14">
        <v>62717.24</v>
      </c>
      <c r="L25" s="13" t="s">
        <v>24</v>
      </c>
      <c r="M25" s="12">
        <v>1</v>
      </c>
      <c r="N25" s="377">
        <v>1446094.22</v>
      </c>
      <c r="O25" s="12">
        <v>0</v>
      </c>
      <c r="P25" s="14">
        <v>0</v>
      </c>
      <c r="Q25" s="12">
        <v>1</v>
      </c>
      <c r="R25" s="14">
        <v>209809.88</v>
      </c>
      <c r="S25" s="12">
        <v>280</v>
      </c>
      <c r="T25" s="13">
        <v>0</v>
      </c>
      <c r="U25" s="12">
        <v>350</v>
      </c>
      <c r="V25" s="13">
        <v>0</v>
      </c>
      <c r="W25" s="12">
        <v>340</v>
      </c>
      <c r="X25" s="12">
        <v>0</v>
      </c>
      <c r="Y25" s="12">
        <v>0</v>
      </c>
      <c r="Z25" s="14">
        <v>369662.51</v>
      </c>
      <c r="AA25" s="14">
        <v>636.25216867469885</v>
      </c>
      <c r="AB25" s="13" t="s">
        <v>28</v>
      </c>
      <c r="AC25" s="13" t="s">
        <v>28</v>
      </c>
      <c r="AD25" s="13" t="s">
        <v>28</v>
      </c>
      <c r="AE25" s="14">
        <v>-31148.13</v>
      </c>
      <c r="AF25" s="14">
        <v>46151.11</v>
      </c>
      <c r="AG25" s="15">
        <v>36418.769999999997</v>
      </c>
      <c r="AH25" s="15">
        <v>209809.88</v>
      </c>
      <c r="AI25" s="12">
        <v>2300</v>
      </c>
      <c r="AJ25" s="16">
        <v>2362.2800000000002</v>
      </c>
      <c r="AK25" s="12">
        <v>0</v>
      </c>
      <c r="AL25" s="14">
        <v>0</v>
      </c>
      <c r="AM25" s="12">
        <v>4500</v>
      </c>
      <c r="AN25" s="15">
        <v>5500.33</v>
      </c>
      <c r="AO25" s="14">
        <v>132998</v>
      </c>
      <c r="AP25" s="14">
        <v>155261</v>
      </c>
      <c r="AQ25" s="14">
        <v>22263</v>
      </c>
      <c r="AR25" s="14">
        <v>212959.58</v>
      </c>
      <c r="AS25" s="14">
        <v>368220.57999999996</v>
      </c>
      <c r="AT25" s="11">
        <v>155244.64000000001</v>
      </c>
      <c r="AU25" s="11">
        <v>212975.93999999994</v>
      </c>
      <c r="AV25" s="17">
        <v>0.99989462904399695</v>
      </c>
      <c r="AW25" s="17">
        <v>0.42160772219738513</v>
      </c>
      <c r="AX25" s="11">
        <v>61777.11</v>
      </c>
      <c r="AY25" s="42">
        <v>18.702999999999999</v>
      </c>
      <c r="AZ25" s="379">
        <v>0.43</v>
      </c>
    </row>
    <row r="26" spans="1:52">
      <c r="A26" s="72">
        <v>13073069</v>
      </c>
      <c r="B26" s="55">
        <v>5352</v>
      </c>
      <c r="C26" s="55" t="s">
        <v>48</v>
      </c>
      <c r="D26" s="12">
        <v>742</v>
      </c>
      <c r="E26" s="9">
        <v>31900</v>
      </c>
      <c r="F26" s="14">
        <v>78871.37</v>
      </c>
      <c r="G26" s="12">
        <v>0</v>
      </c>
      <c r="H26" s="14">
        <v>0</v>
      </c>
      <c r="I26" s="14">
        <v>-20743.2</v>
      </c>
      <c r="J26" s="12">
        <v>1</v>
      </c>
      <c r="K26" s="14">
        <v>31511.47</v>
      </c>
      <c r="L26" s="13" t="s">
        <v>24</v>
      </c>
      <c r="M26" s="12">
        <v>1</v>
      </c>
      <c r="N26" s="377">
        <v>1677143.65</v>
      </c>
      <c r="O26" s="12">
        <v>0</v>
      </c>
      <c r="P26" s="14">
        <v>0</v>
      </c>
      <c r="Q26" s="12">
        <v>1</v>
      </c>
      <c r="R26" s="14">
        <v>151850.59</v>
      </c>
      <c r="S26" s="12">
        <v>400</v>
      </c>
      <c r="T26" s="13">
        <v>0</v>
      </c>
      <c r="U26" s="12">
        <v>350</v>
      </c>
      <c r="V26" s="13">
        <v>0</v>
      </c>
      <c r="W26" s="12">
        <v>339</v>
      </c>
      <c r="X26" s="12">
        <v>0</v>
      </c>
      <c r="Y26" s="12">
        <v>0</v>
      </c>
      <c r="Z26" s="14">
        <v>388989.51</v>
      </c>
      <c r="AA26" s="14">
        <v>524.24462264150941</v>
      </c>
      <c r="AB26" s="13" t="s">
        <v>28</v>
      </c>
      <c r="AC26" s="13" t="s">
        <v>28</v>
      </c>
      <c r="AD26" s="13" t="s">
        <v>28</v>
      </c>
      <c r="AE26" s="14">
        <v>36924.239999999998</v>
      </c>
      <c r="AF26" s="14">
        <v>52254.67</v>
      </c>
      <c r="AG26" s="15">
        <v>78871.37</v>
      </c>
      <c r="AH26" s="15">
        <v>151850.59</v>
      </c>
      <c r="AI26" s="12">
        <v>2100</v>
      </c>
      <c r="AJ26" s="16">
        <v>1906.97</v>
      </c>
      <c r="AK26" s="12">
        <v>0</v>
      </c>
      <c r="AL26" s="14">
        <v>0</v>
      </c>
      <c r="AM26" s="12">
        <v>17060</v>
      </c>
      <c r="AN26" s="15">
        <v>17557.22</v>
      </c>
      <c r="AO26" s="14">
        <v>270465</v>
      </c>
      <c r="AP26" s="14">
        <v>306423</v>
      </c>
      <c r="AQ26" s="14">
        <v>35958</v>
      </c>
      <c r="AR26" s="14">
        <v>214268.9</v>
      </c>
      <c r="AS26" s="14">
        <v>520691.9</v>
      </c>
      <c r="AT26" s="11">
        <v>236970.33</v>
      </c>
      <c r="AU26" s="11">
        <v>283721.57000000007</v>
      </c>
      <c r="AV26" s="17">
        <v>0.77334380904827638</v>
      </c>
      <c r="AW26" s="17">
        <v>0.45510661871252456</v>
      </c>
      <c r="AX26" s="11">
        <v>94298.26</v>
      </c>
      <c r="AY26" s="42">
        <v>18.702999999999999</v>
      </c>
      <c r="AZ26" s="379">
        <v>1.22</v>
      </c>
    </row>
    <row r="27" spans="1:52">
      <c r="A27" s="72">
        <v>13073077</v>
      </c>
      <c r="B27" s="55">
        <v>5352</v>
      </c>
      <c r="C27" s="55" t="s">
        <v>49</v>
      </c>
      <c r="D27" s="12">
        <v>1523</v>
      </c>
      <c r="E27" s="9">
        <v>170180</v>
      </c>
      <c r="F27" s="14">
        <v>237363.9</v>
      </c>
      <c r="G27" s="12">
        <v>1</v>
      </c>
      <c r="H27" s="14">
        <v>139157.25</v>
      </c>
      <c r="I27" s="14">
        <v>0</v>
      </c>
      <c r="J27" s="12">
        <v>1</v>
      </c>
      <c r="K27" s="14">
        <v>396464.21</v>
      </c>
      <c r="L27" s="13" t="s">
        <v>24</v>
      </c>
      <c r="M27" s="12">
        <v>1</v>
      </c>
      <c r="N27" s="377">
        <v>5730361.9400000004</v>
      </c>
      <c r="O27" s="12">
        <v>0</v>
      </c>
      <c r="P27" s="14">
        <v>0</v>
      </c>
      <c r="Q27" s="12">
        <v>1</v>
      </c>
      <c r="R27" s="14">
        <v>685701.99</v>
      </c>
      <c r="S27" s="12">
        <v>300</v>
      </c>
      <c r="T27" s="13">
        <v>0</v>
      </c>
      <c r="U27" s="12">
        <v>350</v>
      </c>
      <c r="V27" s="13">
        <v>0</v>
      </c>
      <c r="W27" s="12">
        <v>300</v>
      </c>
      <c r="X27" s="12">
        <v>1</v>
      </c>
      <c r="Y27" s="12">
        <v>0</v>
      </c>
      <c r="Z27" s="14">
        <v>551469.51</v>
      </c>
      <c r="AA27" s="14">
        <v>362.09422849638872</v>
      </c>
      <c r="AB27" s="13" t="s">
        <v>28</v>
      </c>
      <c r="AC27" s="13" t="s">
        <v>28</v>
      </c>
      <c r="AD27" s="13" t="s">
        <v>28</v>
      </c>
      <c r="AE27" s="14">
        <v>102167.16</v>
      </c>
      <c r="AF27" s="14">
        <v>257306.96</v>
      </c>
      <c r="AG27" s="15">
        <v>269791.46999999997</v>
      </c>
      <c r="AH27" s="15">
        <v>685701.99</v>
      </c>
      <c r="AI27" s="12">
        <v>5200</v>
      </c>
      <c r="AJ27" s="16">
        <v>5780.78</v>
      </c>
      <c r="AK27" s="12">
        <v>0</v>
      </c>
      <c r="AL27" s="14">
        <v>0</v>
      </c>
      <c r="AM27" s="12">
        <v>17500</v>
      </c>
      <c r="AN27" s="15">
        <v>19133.55</v>
      </c>
      <c r="AO27" s="14">
        <v>380752</v>
      </c>
      <c r="AP27" s="14">
        <v>558632</v>
      </c>
      <c r="AQ27" s="14">
        <v>177880</v>
      </c>
      <c r="AR27" s="14">
        <v>522616.15</v>
      </c>
      <c r="AS27" s="14">
        <v>1081248.1499999999</v>
      </c>
      <c r="AT27" s="11">
        <v>459309.1</v>
      </c>
      <c r="AU27" s="11">
        <v>621939.04999999993</v>
      </c>
      <c r="AV27" s="17">
        <v>0.82220334674705342</v>
      </c>
      <c r="AW27" s="17">
        <v>0.42479527016994206</v>
      </c>
      <c r="AX27" s="11">
        <v>182774.64</v>
      </c>
      <c r="AY27" s="42">
        <v>18.702999999999999</v>
      </c>
      <c r="AZ27" s="379">
        <v>1.17</v>
      </c>
    </row>
    <row r="28" spans="1:52">
      <c r="A28" s="72">
        <v>13073094</v>
      </c>
      <c r="B28" s="55">
        <v>5352</v>
      </c>
      <c r="C28" s="55" t="s">
        <v>50</v>
      </c>
      <c r="D28" s="12">
        <v>1170</v>
      </c>
      <c r="E28" s="9">
        <v>107760</v>
      </c>
      <c r="F28" s="14">
        <v>50105.11</v>
      </c>
      <c r="G28" s="12">
        <v>0</v>
      </c>
      <c r="H28" s="14">
        <v>0</v>
      </c>
      <c r="I28" s="14">
        <v>125837.68</v>
      </c>
      <c r="J28" s="12">
        <v>0</v>
      </c>
      <c r="K28" s="14">
        <v>-33945.39</v>
      </c>
      <c r="L28" s="13" t="s">
        <v>24</v>
      </c>
      <c r="M28" s="12">
        <v>1</v>
      </c>
      <c r="N28" s="378">
        <v>4327504.49</v>
      </c>
      <c r="O28" s="12">
        <v>0</v>
      </c>
      <c r="P28" s="14">
        <v>0</v>
      </c>
      <c r="Q28" s="12">
        <v>1</v>
      </c>
      <c r="R28" s="14">
        <v>353689.49</v>
      </c>
      <c r="S28" s="12">
        <v>200</v>
      </c>
      <c r="T28" s="13">
        <v>1</v>
      </c>
      <c r="U28" s="12">
        <v>300</v>
      </c>
      <c r="V28" s="13">
        <v>1</v>
      </c>
      <c r="W28" s="12">
        <v>300</v>
      </c>
      <c r="X28" s="12">
        <v>1</v>
      </c>
      <c r="Y28" s="12">
        <v>1</v>
      </c>
      <c r="Z28" s="14">
        <v>1084666.6000000001</v>
      </c>
      <c r="AA28" s="14">
        <v>927.06547008547011</v>
      </c>
      <c r="AB28" s="13" t="s">
        <v>28</v>
      </c>
      <c r="AC28" s="13" t="s">
        <v>28</v>
      </c>
      <c r="AD28" s="13" t="s">
        <v>28</v>
      </c>
      <c r="AE28" s="14">
        <v>295840.08</v>
      </c>
      <c r="AF28" s="14">
        <v>91892.29</v>
      </c>
      <c r="AG28" s="15">
        <v>57654.89</v>
      </c>
      <c r="AH28" s="15">
        <v>353689.49</v>
      </c>
      <c r="AI28" s="12">
        <v>4880</v>
      </c>
      <c r="AJ28" s="16">
        <v>4374.66</v>
      </c>
      <c r="AK28" s="12">
        <v>0</v>
      </c>
      <c r="AL28" s="14">
        <v>0</v>
      </c>
      <c r="AM28" s="12">
        <v>0</v>
      </c>
      <c r="AN28" s="15">
        <v>0</v>
      </c>
      <c r="AO28" s="14">
        <v>461347</v>
      </c>
      <c r="AP28" s="14">
        <v>619806</v>
      </c>
      <c r="AQ28" s="14">
        <v>158459</v>
      </c>
      <c r="AR28" s="14">
        <v>323521.2</v>
      </c>
      <c r="AS28" s="14">
        <v>943327.2</v>
      </c>
      <c r="AT28" s="11">
        <v>394301.32</v>
      </c>
      <c r="AU28" s="11">
        <v>549025.87999999989</v>
      </c>
      <c r="AV28" s="17">
        <v>0.63616893027818378</v>
      </c>
      <c r="AW28" s="17">
        <v>0.41798998269105359</v>
      </c>
      <c r="AX28" s="11">
        <v>156905.76999999999</v>
      </c>
      <c r="AY28" s="42">
        <v>18.702999999999999</v>
      </c>
      <c r="AZ28" s="379">
        <v>8.6</v>
      </c>
    </row>
    <row r="29" spans="1:52">
      <c r="A29" s="72">
        <v>13073010</v>
      </c>
      <c r="B29" s="55">
        <v>5353</v>
      </c>
      <c r="C29" s="55" t="s">
        <v>51</v>
      </c>
      <c r="D29" s="12">
        <v>13564</v>
      </c>
      <c r="E29" s="12">
        <v>-546800</v>
      </c>
      <c r="F29" s="14">
        <v>974948.26</v>
      </c>
      <c r="G29" s="12">
        <v>1</v>
      </c>
      <c r="H29" s="14">
        <v>208824.44</v>
      </c>
      <c r="I29" s="14">
        <v>0</v>
      </c>
      <c r="J29" s="12">
        <v>1</v>
      </c>
      <c r="K29" s="14">
        <v>74676.600000000006</v>
      </c>
      <c r="L29" s="13" t="s">
        <v>170</v>
      </c>
      <c r="M29" s="12">
        <v>1</v>
      </c>
      <c r="N29" s="14">
        <v>46383643.600000001</v>
      </c>
      <c r="O29" s="12">
        <v>0</v>
      </c>
      <c r="P29" s="14">
        <v>0</v>
      </c>
      <c r="Q29" s="12">
        <v>1</v>
      </c>
      <c r="R29" s="14">
        <v>5411961.1299999999</v>
      </c>
      <c r="S29" s="12">
        <v>200</v>
      </c>
      <c r="T29" s="13">
        <v>1</v>
      </c>
      <c r="U29" s="12">
        <v>350</v>
      </c>
      <c r="V29" s="13">
        <v>0</v>
      </c>
      <c r="W29" s="12">
        <v>400</v>
      </c>
      <c r="X29" s="12">
        <v>0</v>
      </c>
      <c r="Y29" s="12">
        <v>0</v>
      </c>
      <c r="Z29" s="14">
        <v>230800</v>
      </c>
      <c r="AA29" s="14">
        <v>17.015629607785314</v>
      </c>
      <c r="AB29" s="13" t="s">
        <v>28</v>
      </c>
      <c r="AC29" s="13" t="s">
        <v>28</v>
      </c>
      <c r="AD29" s="13" t="s">
        <v>28</v>
      </c>
      <c r="AE29" s="14">
        <v>9091.1299999999992</v>
      </c>
      <c r="AF29" s="14">
        <v>74676.600000000006</v>
      </c>
      <c r="AG29" s="15">
        <v>94695.62</v>
      </c>
      <c r="AH29" s="15">
        <v>5337284.53</v>
      </c>
      <c r="AI29" s="12">
        <v>29200</v>
      </c>
      <c r="AJ29" s="16">
        <v>28150.25</v>
      </c>
      <c r="AK29" s="12">
        <v>86000</v>
      </c>
      <c r="AL29" s="14">
        <v>110494.05</v>
      </c>
      <c r="AM29" s="12">
        <v>0</v>
      </c>
      <c r="AN29" s="15">
        <v>0</v>
      </c>
      <c r="AO29" s="14">
        <v>7066456.79</v>
      </c>
      <c r="AP29" s="14">
        <v>7756128</v>
      </c>
      <c r="AQ29" s="14">
        <v>689671.21</v>
      </c>
      <c r="AR29" s="14">
        <v>2771714.26</v>
      </c>
      <c r="AS29" s="14">
        <v>10527842.26</v>
      </c>
      <c r="AT29" s="11">
        <v>4694400</v>
      </c>
      <c r="AU29" s="11">
        <v>5833442.2599999998</v>
      </c>
      <c r="AV29" s="17">
        <v>0.60525045486613938</v>
      </c>
      <c r="AW29" s="17">
        <v>0.44590333746128907</v>
      </c>
      <c r="AX29" s="11">
        <v>2595800</v>
      </c>
      <c r="AY29" s="110">
        <v>25.989000000000001</v>
      </c>
      <c r="AZ29" s="106" t="s">
        <v>202</v>
      </c>
    </row>
    <row r="30" spans="1:52">
      <c r="A30" s="72">
        <v>13073014</v>
      </c>
      <c r="B30" s="55">
        <v>5353</v>
      </c>
      <c r="C30" s="55" t="s">
        <v>52</v>
      </c>
      <c r="D30" s="12">
        <v>244</v>
      </c>
      <c r="E30" s="12">
        <v>-10600</v>
      </c>
      <c r="F30" s="14">
        <v>27736.25</v>
      </c>
      <c r="G30" s="12">
        <v>1</v>
      </c>
      <c r="H30" s="14">
        <v>27736.25</v>
      </c>
      <c r="I30" s="14">
        <v>0</v>
      </c>
      <c r="J30" s="12">
        <v>1</v>
      </c>
      <c r="K30" s="14">
        <v>59424.87</v>
      </c>
      <c r="L30" s="13" t="s">
        <v>170</v>
      </c>
      <c r="M30" s="12">
        <v>1</v>
      </c>
      <c r="N30" s="14">
        <v>826690.3</v>
      </c>
      <c r="O30" s="12">
        <v>0</v>
      </c>
      <c r="P30" s="14">
        <v>0</v>
      </c>
      <c r="Q30" s="12">
        <v>1</v>
      </c>
      <c r="R30" s="14">
        <v>115582.03</v>
      </c>
      <c r="S30" s="12">
        <v>400</v>
      </c>
      <c r="T30" s="13">
        <v>0</v>
      </c>
      <c r="U30" s="12">
        <v>350</v>
      </c>
      <c r="V30" s="13">
        <v>0</v>
      </c>
      <c r="W30" s="12">
        <v>250</v>
      </c>
      <c r="X30" s="12">
        <v>1</v>
      </c>
      <c r="Y30" s="12">
        <v>0</v>
      </c>
      <c r="Z30" s="14">
        <v>0</v>
      </c>
      <c r="AA30" s="14">
        <v>0</v>
      </c>
      <c r="AB30" s="13" t="s">
        <v>28</v>
      </c>
      <c r="AC30" s="13" t="s">
        <v>28</v>
      </c>
      <c r="AD30" s="13" t="s">
        <v>28</v>
      </c>
      <c r="AE30" s="14">
        <v>6100.41</v>
      </c>
      <c r="AF30" s="14">
        <v>100170.93</v>
      </c>
      <c r="AG30" s="15">
        <v>27736.25</v>
      </c>
      <c r="AH30" s="15">
        <v>115582.03</v>
      </c>
      <c r="AI30" s="12">
        <v>9000</v>
      </c>
      <c r="AJ30" s="16">
        <v>8547.19</v>
      </c>
      <c r="AK30" s="12">
        <v>4000</v>
      </c>
      <c r="AL30" s="14">
        <v>4533.62</v>
      </c>
      <c r="AM30" s="12">
        <v>0</v>
      </c>
      <c r="AN30" s="15">
        <v>0</v>
      </c>
      <c r="AO30" s="14">
        <v>97510.47</v>
      </c>
      <c r="AP30" s="14">
        <v>95538</v>
      </c>
      <c r="AQ30" s="14">
        <v>-1972.4700000000012</v>
      </c>
      <c r="AR30" s="14">
        <v>62710.83</v>
      </c>
      <c r="AS30" s="14">
        <v>158248.83000000002</v>
      </c>
      <c r="AT30" s="11">
        <v>78800</v>
      </c>
      <c r="AU30" s="11">
        <v>79448.830000000016</v>
      </c>
      <c r="AV30" s="17">
        <v>0.8248026963093219</v>
      </c>
      <c r="AW30" s="17">
        <v>0.49794996904558469</v>
      </c>
      <c r="AX30" s="11">
        <v>43600</v>
      </c>
      <c r="AY30" s="110">
        <v>25.989000000000001</v>
      </c>
      <c r="AZ30" s="106" t="s">
        <v>202</v>
      </c>
    </row>
    <row r="31" spans="1:52">
      <c r="A31" s="72">
        <v>13073027</v>
      </c>
      <c r="B31" s="55">
        <v>5353</v>
      </c>
      <c r="C31" s="55" t="s">
        <v>53</v>
      </c>
      <c r="D31" s="12">
        <v>2222</v>
      </c>
      <c r="E31" s="12">
        <v>-205700</v>
      </c>
      <c r="F31" s="14">
        <v>59966.52</v>
      </c>
      <c r="G31" s="12">
        <v>0</v>
      </c>
      <c r="H31" s="14">
        <v>0</v>
      </c>
      <c r="I31" s="14">
        <v>-111350.67</v>
      </c>
      <c r="J31" s="12">
        <v>1</v>
      </c>
      <c r="K31" s="14">
        <v>525927.54</v>
      </c>
      <c r="L31" s="13" t="s">
        <v>170</v>
      </c>
      <c r="M31" s="12">
        <v>1</v>
      </c>
      <c r="N31" s="14">
        <v>7241633.5300000003</v>
      </c>
      <c r="O31" s="12">
        <v>0</v>
      </c>
      <c r="P31" s="14">
        <v>0</v>
      </c>
      <c r="Q31" s="12">
        <v>0</v>
      </c>
      <c r="R31" s="14">
        <v>-398764.16</v>
      </c>
      <c r="S31" s="12">
        <v>250</v>
      </c>
      <c r="T31" s="13">
        <v>0</v>
      </c>
      <c r="U31" s="12">
        <v>350</v>
      </c>
      <c r="V31" s="13">
        <v>0</v>
      </c>
      <c r="W31" s="12">
        <v>350</v>
      </c>
      <c r="X31" s="12">
        <v>0</v>
      </c>
      <c r="Y31" s="12">
        <v>0</v>
      </c>
      <c r="Z31" s="14">
        <v>1104789.8999999999</v>
      </c>
      <c r="AA31" s="14">
        <v>497.20517551755171</v>
      </c>
      <c r="AB31" s="13" t="s">
        <v>28</v>
      </c>
      <c r="AC31" s="13" t="s">
        <v>28</v>
      </c>
      <c r="AD31" s="13" t="s">
        <v>28</v>
      </c>
      <c r="AE31" s="14">
        <v>106722.55</v>
      </c>
      <c r="AF31" s="14">
        <v>-1191497.04</v>
      </c>
      <c r="AG31" s="15">
        <v>59966.52</v>
      </c>
      <c r="AH31" s="15">
        <v>-398764.16</v>
      </c>
      <c r="AI31" s="12">
        <v>2500</v>
      </c>
      <c r="AJ31" s="16">
        <v>2118.75</v>
      </c>
      <c r="AK31" s="12">
        <v>0</v>
      </c>
      <c r="AL31" s="14">
        <v>0</v>
      </c>
      <c r="AM31" s="12">
        <v>0</v>
      </c>
      <c r="AN31" s="15">
        <v>0</v>
      </c>
      <c r="AO31" s="14">
        <v>891904.14</v>
      </c>
      <c r="AP31" s="14">
        <v>916687</v>
      </c>
      <c r="AQ31" s="14">
        <v>24782.859999999986</v>
      </c>
      <c r="AR31" s="14">
        <v>599983.89</v>
      </c>
      <c r="AS31" s="14">
        <v>1516670.8900000001</v>
      </c>
      <c r="AT31" s="11">
        <v>746900</v>
      </c>
      <c r="AU31" s="11">
        <v>769770.89000000013</v>
      </c>
      <c r="AV31" s="17">
        <v>0.81478192665544513</v>
      </c>
      <c r="AW31" s="17">
        <v>0.49246016714938068</v>
      </c>
      <c r="AX31" s="11">
        <v>413000</v>
      </c>
      <c r="AY31" s="110">
        <v>25.989000000000001</v>
      </c>
      <c r="AZ31" s="106" t="s">
        <v>202</v>
      </c>
    </row>
    <row r="32" spans="1:52">
      <c r="A32" s="72">
        <v>13073038</v>
      </c>
      <c r="B32" s="55">
        <v>5353</v>
      </c>
      <c r="C32" s="55" t="s">
        <v>54</v>
      </c>
      <c r="D32" s="12">
        <v>601</v>
      </c>
      <c r="E32" s="12">
        <v>-98200</v>
      </c>
      <c r="F32" s="14">
        <v>62186.68</v>
      </c>
      <c r="G32" s="12">
        <v>1</v>
      </c>
      <c r="H32" s="14">
        <v>43508.88</v>
      </c>
      <c r="I32" s="14">
        <v>0</v>
      </c>
      <c r="J32" s="12">
        <v>1</v>
      </c>
      <c r="K32" s="14">
        <v>397041.71</v>
      </c>
      <c r="L32" s="13" t="s">
        <v>170</v>
      </c>
      <c r="M32" s="12">
        <v>1</v>
      </c>
      <c r="N32" s="14">
        <v>2082365.26</v>
      </c>
      <c r="O32" s="12">
        <v>0</v>
      </c>
      <c r="P32" s="14">
        <v>0</v>
      </c>
      <c r="Q32" s="12">
        <v>1</v>
      </c>
      <c r="R32" s="14">
        <v>328930.13</v>
      </c>
      <c r="S32" s="12">
        <v>200</v>
      </c>
      <c r="T32" s="13">
        <v>1</v>
      </c>
      <c r="U32" s="12">
        <v>300</v>
      </c>
      <c r="V32" s="13">
        <v>1</v>
      </c>
      <c r="W32" s="12">
        <v>300</v>
      </c>
      <c r="X32" s="12">
        <v>1</v>
      </c>
      <c r="Y32" s="12">
        <v>1</v>
      </c>
      <c r="Z32" s="14">
        <v>286543.82</v>
      </c>
      <c r="AA32" s="14">
        <v>476.77840266222961</v>
      </c>
      <c r="AB32" s="13" t="s">
        <v>28</v>
      </c>
      <c r="AC32" s="13" t="s">
        <v>28</v>
      </c>
      <c r="AD32" s="13" t="s">
        <v>28</v>
      </c>
      <c r="AE32" s="14">
        <v>58089.8</v>
      </c>
      <c r="AF32" s="14">
        <v>-163923.06</v>
      </c>
      <c r="AG32" s="15">
        <v>62186.68</v>
      </c>
      <c r="AH32" s="15">
        <v>328930.13</v>
      </c>
      <c r="AI32" s="12">
        <v>1700</v>
      </c>
      <c r="AJ32" s="16">
        <v>1629.5</v>
      </c>
      <c r="AK32" s="12">
        <v>200</v>
      </c>
      <c r="AL32" s="14">
        <v>437.77</v>
      </c>
      <c r="AM32" s="12">
        <v>0</v>
      </c>
      <c r="AN32" s="15">
        <v>0</v>
      </c>
      <c r="AO32" s="14">
        <v>317292.76</v>
      </c>
      <c r="AP32" s="14">
        <v>288696</v>
      </c>
      <c r="AQ32" s="14">
        <v>-28596.760000000009</v>
      </c>
      <c r="AR32" s="14">
        <v>136294.20000000001</v>
      </c>
      <c r="AS32" s="14">
        <v>424990.2</v>
      </c>
      <c r="AT32" s="11">
        <v>231200</v>
      </c>
      <c r="AU32" s="11">
        <v>193790.2</v>
      </c>
      <c r="AV32" s="17">
        <v>0.80084240862360412</v>
      </c>
      <c r="AW32" s="17">
        <v>0.54401254428925649</v>
      </c>
      <c r="AX32" s="11">
        <v>127900</v>
      </c>
      <c r="AY32" s="110">
        <v>25.989000000000001</v>
      </c>
      <c r="AZ32" s="106" t="s">
        <v>202</v>
      </c>
    </row>
    <row r="33" spans="1:52">
      <c r="A33" s="72">
        <v>13073049</v>
      </c>
      <c r="B33" s="55">
        <v>5353</v>
      </c>
      <c r="C33" s="55" t="s">
        <v>55</v>
      </c>
      <c r="D33" s="12">
        <v>256</v>
      </c>
      <c r="E33" s="12">
        <v>-74000</v>
      </c>
      <c r="F33" s="14">
        <v>-47317.2</v>
      </c>
      <c r="G33" s="12">
        <v>0</v>
      </c>
      <c r="H33" s="14">
        <v>0</v>
      </c>
      <c r="I33" s="14">
        <v>-47317.2</v>
      </c>
      <c r="J33" s="12">
        <v>1</v>
      </c>
      <c r="K33" s="14">
        <v>192437.48</v>
      </c>
      <c r="L33" s="13" t="s">
        <v>170</v>
      </c>
      <c r="M33" s="12">
        <v>1</v>
      </c>
      <c r="N33" s="14">
        <v>1351588.39</v>
      </c>
      <c r="O33" s="12">
        <v>0</v>
      </c>
      <c r="P33" s="14">
        <v>0</v>
      </c>
      <c r="Q33" s="12">
        <v>1</v>
      </c>
      <c r="R33" s="14">
        <v>136590.18</v>
      </c>
      <c r="S33" s="12">
        <v>300</v>
      </c>
      <c r="T33" s="13">
        <v>0</v>
      </c>
      <c r="U33" s="12">
        <v>320</v>
      </c>
      <c r="V33" s="13">
        <v>1</v>
      </c>
      <c r="W33" s="12">
        <v>300</v>
      </c>
      <c r="X33" s="12">
        <v>1</v>
      </c>
      <c r="Y33" s="12">
        <v>0</v>
      </c>
      <c r="Z33" s="14">
        <v>0</v>
      </c>
      <c r="AA33" s="14">
        <v>0</v>
      </c>
      <c r="AB33" s="13" t="s">
        <v>28</v>
      </c>
      <c r="AC33" s="13" t="s">
        <v>28</v>
      </c>
      <c r="AD33" s="13" t="s">
        <v>28</v>
      </c>
      <c r="AE33" s="14">
        <v>-57275.45</v>
      </c>
      <c r="AF33" s="14">
        <v>-29967.4</v>
      </c>
      <c r="AG33" s="15">
        <v>-47317.2</v>
      </c>
      <c r="AH33" s="15">
        <v>136590.18</v>
      </c>
      <c r="AI33" s="12">
        <v>1000</v>
      </c>
      <c r="AJ33" s="16">
        <v>703</v>
      </c>
      <c r="AK33" s="12">
        <v>0</v>
      </c>
      <c r="AL33" s="14">
        <v>0</v>
      </c>
      <c r="AM33" s="12">
        <v>0</v>
      </c>
      <c r="AN33" s="15">
        <v>0</v>
      </c>
      <c r="AO33" s="14">
        <v>171972.86</v>
      </c>
      <c r="AP33" s="14">
        <v>165306</v>
      </c>
      <c r="AQ33" s="14">
        <v>-6666.859999999986</v>
      </c>
      <c r="AR33" s="14">
        <v>23169.72</v>
      </c>
      <c r="AS33" s="14">
        <v>188475.72</v>
      </c>
      <c r="AT33" s="11">
        <v>95600</v>
      </c>
      <c r="AU33" s="11">
        <v>92875.72</v>
      </c>
      <c r="AV33" s="17">
        <v>0.57832141604055509</v>
      </c>
      <c r="AW33" s="17">
        <v>0.5072271377979084</v>
      </c>
      <c r="AX33" s="11">
        <v>52900</v>
      </c>
      <c r="AY33" s="110">
        <v>25.989000000000001</v>
      </c>
      <c r="AZ33" s="106" t="s">
        <v>202</v>
      </c>
    </row>
    <row r="34" spans="1:52">
      <c r="A34" s="72">
        <v>13073063</v>
      </c>
      <c r="B34" s="55">
        <v>5353</v>
      </c>
      <c r="C34" s="55" t="s">
        <v>56</v>
      </c>
      <c r="D34" s="12">
        <v>759</v>
      </c>
      <c r="E34" s="12">
        <v>-108200</v>
      </c>
      <c r="F34" s="14">
        <v>51438.27</v>
      </c>
      <c r="G34" s="12">
        <v>1</v>
      </c>
      <c r="H34" s="14">
        <v>36590.35</v>
      </c>
      <c r="I34" s="14">
        <v>0</v>
      </c>
      <c r="J34" s="12">
        <v>0</v>
      </c>
      <c r="K34" s="14">
        <v>-189339.86</v>
      </c>
      <c r="L34" s="13" t="s">
        <v>169</v>
      </c>
      <c r="M34" s="12">
        <v>1</v>
      </c>
      <c r="N34" s="14">
        <v>862452.3</v>
      </c>
      <c r="O34" s="12">
        <v>1</v>
      </c>
      <c r="P34" s="14">
        <v>80000</v>
      </c>
      <c r="Q34" s="12">
        <v>1</v>
      </c>
      <c r="R34" s="14">
        <v>94046.84</v>
      </c>
      <c r="S34" s="12">
        <v>300</v>
      </c>
      <c r="T34" s="13">
        <v>0</v>
      </c>
      <c r="U34" s="12">
        <v>350</v>
      </c>
      <c r="V34" s="13">
        <v>0</v>
      </c>
      <c r="W34" s="12">
        <v>300</v>
      </c>
      <c r="X34" s="12">
        <v>1</v>
      </c>
      <c r="Y34" s="12">
        <v>0</v>
      </c>
      <c r="Z34" s="14">
        <v>253972.13</v>
      </c>
      <c r="AA34" s="14">
        <v>334.61413702239787</v>
      </c>
      <c r="AB34" s="13" t="s">
        <v>28</v>
      </c>
      <c r="AC34" s="13" t="s">
        <v>28</v>
      </c>
      <c r="AD34" s="13" t="s">
        <v>28</v>
      </c>
      <c r="AE34" s="14">
        <v>40611.07</v>
      </c>
      <c r="AF34" s="14">
        <v>84078.44</v>
      </c>
      <c r="AG34" s="15">
        <v>51438.27</v>
      </c>
      <c r="AH34" s="15">
        <v>94446.88</v>
      </c>
      <c r="AI34" s="12">
        <v>3000</v>
      </c>
      <c r="AJ34" s="16">
        <v>3337.9</v>
      </c>
      <c r="AK34" s="12">
        <v>0</v>
      </c>
      <c r="AL34" s="14">
        <v>0</v>
      </c>
      <c r="AM34" s="12">
        <v>0</v>
      </c>
      <c r="AN34" s="15">
        <v>0</v>
      </c>
      <c r="AO34" s="14">
        <v>355627.34</v>
      </c>
      <c r="AP34" s="14">
        <v>352294</v>
      </c>
      <c r="AQ34" s="14">
        <v>-3333.3400000000256</v>
      </c>
      <c r="AR34" s="14">
        <v>175956.53</v>
      </c>
      <c r="AS34" s="14">
        <v>528250.53</v>
      </c>
      <c r="AT34" s="11">
        <v>243300</v>
      </c>
      <c r="AU34" s="11">
        <v>284950.53000000003</v>
      </c>
      <c r="AV34" s="17">
        <v>0.69061636019915185</v>
      </c>
      <c r="AW34" s="17">
        <v>0.46057691603262563</v>
      </c>
      <c r="AX34" s="11">
        <v>134600</v>
      </c>
      <c r="AY34" s="110">
        <v>25.989000000000001</v>
      </c>
      <c r="AZ34" s="106" t="s">
        <v>202</v>
      </c>
    </row>
    <row r="35" spans="1:52">
      <c r="A35" s="72">
        <v>13073064</v>
      </c>
      <c r="B35" s="55">
        <v>5353</v>
      </c>
      <c r="C35" s="55" t="s">
        <v>57</v>
      </c>
      <c r="D35" s="12">
        <v>459</v>
      </c>
      <c r="E35" s="12">
        <v>-83900</v>
      </c>
      <c r="F35" s="14">
        <v>-32475.77</v>
      </c>
      <c r="G35" s="12">
        <v>0</v>
      </c>
      <c r="H35" s="14">
        <v>0</v>
      </c>
      <c r="I35" s="14">
        <v>-50092.82</v>
      </c>
      <c r="J35" s="12">
        <v>0</v>
      </c>
      <c r="K35" s="14">
        <v>-21148.97</v>
      </c>
      <c r="L35" s="13" t="s">
        <v>230</v>
      </c>
      <c r="M35" s="12">
        <v>1</v>
      </c>
      <c r="N35" s="14">
        <v>1058872.8500000001</v>
      </c>
      <c r="O35" s="12">
        <v>0</v>
      </c>
      <c r="P35" s="14">
        <v>0</v>
      </c>
      <c r="Q35" s="12">
        <v>0</v>
      </c>
      <c r="R35" s="14">
        <v>-56247.78</v>
      </c>
      <c r="S35" s="12">
        <v>300</v>
      </c>
      <c r="T35" s="13">
        <v>0</v>
      </c>
      <c r="U35" s="12">
        <v>360</v>
      </c>
      <c r="V35" s="13">
        <v>0</v>
      </c>
      <c r="W35" s="12">
        <v>300</v>
      </c>
      <c r="X35" s="12">
        <v>1</v>
      </c>
      <c r="Y35" s="12">
        <v>0</v>
      </c>
      <c r="Z35" s="14">
        <v>183211.44</v>
      </c>
      <c r="AA35" s="14">
        <v>399.15346405228757</v>
      </c>
      <c r="AB35" s="13" t="s">
        <v>28</v>
      </c>
      <c r="AC35" s="13" t="s">
        <v>28</v>
      </c>
      <c r="AD35" s="13" t="s">
        <v>28</v>
      </c>
      <c r="AE35" s="14">
        <v>-60377.05</v>
      </c>
      <c r="AF35" s="14">
        <v>-115824.93</v>
      </c>
      <c r="AG35" s="15">
        <v>27101.38</v>
      </c>
      <c r="AH35" s="15">
        <v>-56247.78</v>
      </c>
      <c r="AI35" s="12">
        <v>1700</v>
      </c>
      <c r="AJ35" s="16">
        <v>1659.16</v>
      </c>
      <c r="AK35" s="12">
        <v>0</v>
      </c>
      <c r="AL35" s="14">
        <v>0</v>
      </c>
      <c r="AM35" s="12">
        <v>0</v>
      </c>
      <c r="AN35" s="15">
        <v>0</v>
      </c>
      <c r="AO35" s="14">
        <v>168304.39</v>
      </c>
      <c r="AP35" s="14">
        <v>167502</v>
      </c>
      <c r="AQ35" s="14">
        <v>-802.39000000001397</v>
      </c>
      <c r="AR35" s="14">
        <v>141965.23000000001</v>
      </c>
      <c r="AS35" s="14">
        <v>309467.23</v>
      </c>
      <c r="AT35" s="11">
        <v>157100</v>
      </c>
      <c r="AU35" s="11">
        <v>152367.22999999998</v>
      </c>
      <c r="AV35" s="17">
        <v>0.93789924896419152</v>
      </c>
      <c r="AW35" s="17">
        <v>0.50764664161694928</v>
      </c>
      <c r="AX35" s="11">
        <v>86900</v>
      </c>
      <c r="AY35" s="110">
        <v>25.989000000000001</v>
      </c>
      <c r="AZ35" s="106" t="s">
        <v>202</v>
      </c>
    </row>
    <row r="36" spans="1:52">
      <c r="A36" s="72">
        <v>13073065</v>
      </c>
      <c r="B36" s="55">
        <v>5353</v>
      </c>
      <c r="C36" s="55" t="s">
        <v>58</v>
      </c>
      <c r="D36" s="12">
        <v>1033</v>
      </c>
      <c r="E36" s="12">
        <v>-16800</v>
      </c>
      <c r="F36" s="14">
        <v>-28949.87</v>
      </c>
      <c r="G36" s="12">
        <v>0</v>
      </c>
      <c r="H36" s="14">
        <v>0</v>
      </c>
      <c r="I36" s="14">
        <v>-42340.93</v>
      </c>
      <c r="J36" s="12">
        <v>1</v>
      </c>
      <c r="K36" s="14">
        <v>554420.69999999995</v>
      </c>
      <c r="L36" s="13" t="s">
        <v>170</v>
      </c>
      <c r="M36" s="12">
        <v>1</v>
      </c>
      <c r="N36" s="14">
        <v>4395480.25</v>
      </c>
      <c r="O36" s="12">
        <v>0</v>
      </c>
      <c r="P36" s="14">
        <v>0</v>
      </c>
      <c r="Q36" s="12">
        <v>1</v>
      </c>
      <c r="R36" s="14">
        <v>107351.03</v>
      </c>
      <c r="S36" s="12">
        <v>200</v>
      </c>
      <c r="T36" s="13">
        <v>1</v>
      </c>
      <c r="U36" s="12">
        <v>300</v>
      </c>
      <c r="V36" s="13">
        <v>1</v>
      </c>
      <c r="W36" s="12">
        <v>300</v>
      </c>
      <c r="X36" s="12">
        <v>1</v>
      </c>
      <c r="Y36" s="12">
        <v>1</v>
      </c>
      <c r="Z36" s="14">
        <v>506716.44</v>
      </c>
      <c r="AA36" s="14">
        <v>490.52898354307843</v>
      </c>
      <c r="AB36" s="13" t="s">
        <v>28</v>
      </c>
      <c r="AC36" s="13" t="s">
        <v>28</v>
      </c>
      <c r="AD36" s="13" t="s">
        <v>28</v>
      </c>
      <c r="AE36" s="14">
        <v>-60392.54</v>
      </c>
      <c r="AF36" s="14">
        <v>-150265.48000000001</v>
      </c>
      <c r="AG36" s="15">
        <v>-28949.87</v>
      </c>
      <c r="AH36" s="15">
        <v>107351.03</v>
      </c>
      <c r="AI36" s="12">
        <v>4800</v>
      </c>
      <c r="AJ36" s="16">
        <v>4563.41</v>
      </c>
      <c r="AK36" s="12">
        <v>0</v>
      </c>
      <c r="AL36" s="14">
        <v>0</v>
      </c>
      <c r="AM36" s="12">
        <v>0</v>
      </c>
      <c r="AN36" s="15">
        <v>0</v>
      </c>
      <c r="AO36" s="14">
        <v>554208.25</v>
      </c>
      <c r="AP36" s="14">
        <v>521028</v>
      </c>
      <c r="AQ36" s="14">
        <v>-33180.25</v>
      </c>
      <c r="AR36" s="14">
        <v>198056.74</v>
      </c>
      <c r="AS36" s="14">
        <v>719084.74</v>
      </c>
      <c r="AT36" s="11">
        <v>353300</v>
      </c>
      <c r="AU36" s="11">
        <v>365784.74</v>
      </c>
      <c r="AV36" s="17">
        <v>0.67808255986242583</v>
      </c>
      <c r="AW36" s="17">
        <v>0.49131900643587573</v>
      </c>
      <c r="AX36" s="11">
        <v>195400</v>
      </c>
      <c r="AY36" s="110">
        <v>25.989000000000001</v>
      </c>
      <c r="AZ36" s="106" t="s">
        <v>202</v>
      </c>
    </row>
    <row r="37" spans="1:52">
      <c r="A37" s="72">
        <v>13073072</v>
      </c>
      <c r="B37" s="55">
        <v>5353</v>
      </c>
      <c r="C37" s="55" t="s">
        <v>59</v>
      </c>
      <c r="D37" s="12">
        <v>232</v>
      </c>
      <c r="E37" s="12">
        <v>395500</v>
      </c>
      <c r="F37" s="14">
        <v>465644.83</v>
      </c>
      <c r="G37" s="12">
        <v>1</v>
      </c>
      <c r="H37" s="14">
        <v>412168.18</v>
      </c>
      <c r="I37" s="14">
        <v>0</v>
      </c>
      <c r="J37" s="12">
        <v>1</v>
      </c>
      <c r="K37" s="14">
        <v>1062639.71</v>
      </c>
      <c r="L37" s="13" t="s">
        <v>170</v>
      </c>
      <c r="M37" s="12">
        <v>1</v>
      </c>
      <c r="N37" s="14">
        <v>2760823.24</v>
      </c>
      <c r="O37" s="12">
        <v>0</v>
      </c>
      <c r="P37" s="14">
        <v>0</v>
      </c>
      <c r="Q37" s="12">
        <v>1</v>
      </c>
      <c r="R37" s="14">
        <v>360819.81</v>
      </c>
      <c r="S37" s="12">
        <v>300</v>
      </c>
      <c r="T37" s="13">
        <v>0</v>
      </c>
      <c r="U37" s="12">
        <v>300</v>
      </c>
      <c r="V37" s="13">
        <v>1</v>
      </c>
      <c r="W37" s="12">
        <v>300</v>
      </c>
      <c r="X37" s="12">
        <v>1</v>
      </c>
      <c r="Y37" s="12">
        <v>0</v>
      </c>
      <c r="Z37" s="14">
        <v>864470.44</v>
      </c>
      <c r="AA37" s="14">
        <v>3726.1656896551722</v>
      </c>
      <c r="AB37" s="13" t="s">
        <v>28</v>
      </c>
      <c r="AC37" s="13" t="s">
        <v>28</v>
      </c>
      <c r="AD37" s="13" t="s">
        <v>28</v>
      </c>
      <c r="AE37" s="14">
        <v>99941.4</v>
      </c>
      <c r="AF37" s="14">
        <v>356367.37</v>
      </c>
      <c r="AG37" s="15">
        <v>4331.8500000000004</v>
      </c>
      <c r="AH37" s="15">
        <v>356367.37</v>
      </c>
      <c r="AI37" s="12">
        <v>500</v>
      </c>
      <c r="AJ37" s="16">
        <v>488.59</v>
      </c>
      <c r="AK37" s="12">
        <v>0</v>
      </c>
      <c r="AL37" s="14">
        <v>0</v>
      </c>
      <c r="AM37" s="12">
        <v>0</v>
      </c>
      <c r="AN37" s="15">
        <v>0</v>
      </c>
      <c r="AO37" s="14">
        <v>-12057.41</v>
      </c>
      <c r="AP37" s="14">
        <v>-9830</v>
      </c>
      <c r="AQ37" s="14">
        <v>2227.41</v>
      </c>
      <c r="AR37" s="14">
        <v>123828.88</v>
      </c>
      <c r="AS37" s="14">
        <v>113998.88</v>
      </c>
      <c r="AT37" s="11">
        <v>0</v>
      </c>
      <c r="AU37" s="11">
        <v>113998.88</v>
      </c>
      <c r="AV37" s="17">
        <v>0</v>
      </c>
      <c r="AW37" s="17">
        <v>0</v>
      </c>
      <c r="AX37" s="11">
        <v>0</v>
      </c>
      <c r="AY37" s="110">
        <v>25.989000000000001</v>
      </c>
      <c r="AZ37" s="106" t="s">
        <v>202</v>
      </c>
    </row>
    <row r="38" spans="1:52">
      <c r="A38" s="72">
        <v>13073074</v>
      </c>
      <c r="B38" s="55">
        <v>5353</v>
      </c>
      <c r="C38" s="55" t="s">
        <v>60</v>
      </c>
      <c r="D38" s="12">
        <v>319</v>
      </c>
      <c r="E38" s="12">
        <v>-149400</v>
      </c>
      <c r="F38" s="14">
        <v>-15606.98</v>
      </c>
      <c r="G38" s="12">
        <v>0</v>
      </c>
      <c r="H38" s="14">
        <v>0</v>
      </c>
      <c r="I38" s="14">
        <v>-48275.65</v>
      </c>
      <c r="J38" s="12">
        <v>1</v>
      </c>
      <c r="K38" s="14">
        <v>148917.64000000001</v>
      </c>
      <c r="L38" s="13" t="s">
        <v>170</v>
      </c>
      <c r="M38" s="12">
        <v>1</v>
      </c>
      <c r="N38" s="14">
        <v>497412.27</v>
      </c>
      <c r="O38" s="12">
        <v>0</v>
      </c>
      <c r="P38" s="14">
        <v>0</v>
      </c>
      <c r="Q38" s="12">
        <v>1</v>
      </c>
      <c r="R38" s="14">
        <v>419204.81</v>
      </c>
      <c r="S38" s="12">
        <v>275</v>
      </c>
      <c r="T38" s="13">
        <v>0</v>
      </c>
      <c r="U38" s="12">
        <v>375</v>
      </c>
      <c r="V38" s="13">
        <v>0</v>
      </c>
      <c r="W38" s="12">
        <v>300</v>
      </c>
      <c r="X38" s="12">
        <v>1</v>
      </c>
      <c r="Y38" s="12">
        <v>0</v>
      </c>
      <c r="Z38" s="14">
        <v>413313.06</v>
      </c>
      <c r="AA38" s="14">
        <v>1295.6522257053291</v>
      </c>
      <c r="AB38" s="13" t="s">
        <v>28</v>
      </c>
      <c r="AC38" s="13" t="s">
        <v>28</v>
      </c>
      <c r="AD38" s="13" t="s">
        <v>28</v>
      </c>
      <c r="AE38" s="14">
        <v>65344.19</v>
      </c>
      <c r="AF38" s="14">
        <v>223848.39</v>
      </c>
      <c r="AG38" s="15">
        <v>195356.42</v>
      </c>
      <c r="AH38" s="15">
        <v>419204.81</v>
      </c>
      <c r="AI38" s="12">
        <v>2500</v>
      </c>
      <c r="AJ38" s="16">
        <v>2450</v>
      </c>
      <c r="AK38" s="12">
        <v>0</v>
      </c>
      <c r="AL38" s="14">
        <v>0</v>
      </c>
      <c r="AM38" s="12">
        <v>0</v>
      </c>
      <c r="AN38" s="15">
        <v>0</v>
      </c>
      <c r="AO38" s="14">
        <v>113158.71</v>
      </c>
      <c r="AP38" s="14">
        <v>115575</v>
      </c>
      <c r="AQ38" s="14">
        <v>2416.2899999999936</v>
      </c>
      <c r="AR38" s="14">
        <v>92357.91</v>
      </c>
      <c r="AS38" s="14">
        <v>207932.91</v>
      </c>
      <c r="AT38" s="11">
        <v>99800</v>
      </c>
      <c r="AU38" s="11">
        <v>108132.91</v>
      </c>
      <c r="AV38" s="17">
        <v>0.86350854423534507</v>
      </c>
      <c r="AW38" s="17">
        <v>0.47996250329012369</v>
      </c>
      <c r="AX38" s="11">
        <v>55100</v>
      </c>
      <c r="AY38" s="110">
        <v>25.989000000000001</v>
      </c>
      <c r="AZ38" s="106" t="s">
        <v>202</v>
      </c>
    </row>
    <row r="39" spans="1:52">
      <c r="A39" s="72">
        <v>13073083</v>
      </c>
      <c r="B39" s="55">
        <v>5353</v>
      </c>
      <c r="C39" s="55" t="s">
        <v>61</v>
      </c>
      <c r="D39" s="12">
        <v>855</v>
      </c>
      <c r="E39" s="12">
        <v>-121300</v>
      </c>
      <c r="F39" s="14">
        <v>-28887.66</v>
      </c>
      <c r="G39" s="12">
        <v>0</v>
      </c>
      <c r="H39" s="14">
        <v>0</v>
      </c>
      <c r="I39" s="14">
        <v>-68844.429999999993</v>
      </c>
      <c r="J39" s="12">
        <v>0</v>
      </c>
      <c r="K39" s="14">
        <v>-144450.4</v>
      </c>
      <c r="L39" s="13" t="s">
        <v>169</v>
      </c>
      <c r="M39" s="12">
        <v>1</v>
      </c>
      <c r="N39" s="14">
        <v>2189126.0499999998</v>
      </c>
      <c r="O39" s="12">
        <v>1</v>
      </c>
      <c r="P39" s="14">
        <v>80000</v>
      </c>
      <c r="Q39" s="12">
        <v>0</v>
      </c>
      <c r="R39" s="14">
        <v>-58044.01</v>
      </c>
      <c r="S39" s="12">
        <v>300</v>
      </c>
      <c r="T39" s="13">
        <v>0</v>
      </c>
      <c r="U39" s="12">
        <v>350</v>
      </c>
      <c r="V39" s="13">
        <v>0</v>
      </c>
      <c r="W39" s="12">
        <v>350</v>
      </c>
      <c r="X39" s="12">
        <v>0</v>
      </c>
      <c r="Y39" s="12">
        <v>0</v>
      </c>
      <c r="Z39" s="14">
        <v>643180.57999999996</v>
      </c>
      <c r="AA39" s="14">
        <v>752.25798830409349</v>
      </c>
      <c r="AB39" s="13" t="s">
        <v>32</v>
      </c>
      <c r="AC39" s="13" t="s">
        <v>28</v>
      </c>
      <c r="AD39" s="13" t="s">
        <v>28</v>
      </c>
      <c r="AE39" s="14">
        <v>-48518.83</v>
      </c>
      <c r="AF39" s="14">
        <v>-39286.9</v>
      </c>
      <c r="AG39" s="15">
        <v>-28887.66</v>
      </c>
      <c r="AH39" s="15">
        <v>-138044.01</v>
      </c>
      <c r="AI39" s="12">
        <v>3000</v>
      </c>
      <c r="AJ39" s="16">
        <v>3257.51</v>
      </c>
      <c r="AK39" s="12">
        <v>3500</v>
      </c>
      <c r="AL39" s="14">
        <v>3467.61</v>
      </c>
      <c r="AM39" s="12">
        <v>0</v>
      </c>
      <c r="AN39" s="15">
        <v>0</v>
      </c>
      <c r="AO39" s="14">
        <v>427374.16</v>
      </c>
      <c r="AP39" s="14">
        <v>444940</v>
      </c>
      <c r="AQ39" s="14">
        <v>17565.840000000026</v>
      </c>
      <c r="AR39" s="14">
        <v>187867.05</v>
      </c>
      <c r="AS39" s="14">
        <v>632807.05000000005</v>
      </c>
      <c r="AT39" s="11">
        <v>311400</v>
      </c>
      <c r="AU39" s="11">
        <v>321407.05000000005</v>
      </c>
      <c r="AV39" s="17">
        <v>0.69986964534543983</v>
      </c>
      <c r="AW39" s="17">
        <v>0.49209312696500457</v>
      </c>
      <c r="AX39" s="11">
        <v>172200</v>
      </c>
      <c r="AY39" s="110">
        <v>25.989000000000001</v>
      </c>
      <c r="AZ39" s="106" t="s">
        <v>202</v>
      </c>
    </row>
    <row r="40" spans="1:52">
      <c r="A40" s="72">
        <v>13073002</v>
      </c>
      <c r="B40" s="55">
        <v>5354</v>
      </c>
      <c r="C40" s="55" t="s">
        <v>62</v>
      </c>
      <c r="D40" s="12">
        <v>638</v>
      </c>
      <c r="E40" s="12">
        <v>78900</v>
      </c>
      <c r="F40" s="14">
        <v>570172</v>
      </c>
      <c r="G40" s="12">
        <v>1</v>
      </c>
      <c r="H40" s="14" t="s">
        <v>24</v>
      </c>
      <c r="I40" s="14" t="s">
        <v>24</v>
      </c>
      <c r="J40" s="12" t="s">
        <v>24</v>
      </c>
      <c r="K40" s="14" t="s">
        <v>24</v>
      </c>
      <c r="L40" s="12" t="s">
        <v>24</v>
      </c>
      <c r="M40" s="12" t="s">
        <v>24</v>
      </c>
      <c r="N40" s="14" t="s">
        <v>24</v>
      </c>
      <c r="O40" s="12" t="s">
        <v>28</v>
      </c>
      <c r="P40" s="14">
        <v>0</v>
      </c>
      <c r="Q40" s="12" t="s">
        <v>24</v>
      </c>
      <c r="R40" s="14" t="s">
        <v>24</v>
      </c>
      <c r="S40" s="12">
        <v>280</v>
      </c>
      <c r="T40" s="13">
        <v>0</v>
      </c>
      <c r="U40" s="12">
        <v>360</v>
      </c>
      <c r="V40" s="13">
        <v>0</v>
      </c>
      <c r="W40" s="12">
        <v>330</v>
      </c>
      <c r="X40" s="12">
        <v>0</v>
      </c>
      <c r="Y40" s="12">
        <v>0</v>
      </c>
      <c r="Z40" s="14" t="s">
        <v>24</v>
      </c>
      <c r="AA40" s="14">
        <v>0</v>
      </c>
      <c r="AB40" s="13" t="s">
        <v>28</v>
      </c>
      <c r="AC40" s="13" t="s">
        <v>24</v>
      </c>
      <c r="AD40" s="13" t="s">
        <v>24</v>
      </c>
      <c r="AE40" s="14" t="s">
        <v>24</v>
      </c>
      <c r="AF40" s="14" t="s">
        <v>24</v>
      </c>
      <c r="AG40" s="15">
        <v>570172</v>
      </c>
      <c r="AH40" s="15">
        <v>3802746</v>
      </c>
      <c r="AI40" s="12">
        <v>1700</v>
      </c>
      <c r="AJ40" s="16">
        <v>1563</v>
      </c>
      <c r="AK40" s="12">
        <v>0</v>
      </c>
      <c r="AL40" s="14">
        <v>0</v>
      </c>
      <c r="AM40" s="12">
        <v>190000</v>
      </c>
      <c r="AN40" s="15">
        <v>242454</v>
      </c>
      <c r="AO40" s="14">
        <v>639189</v>
      </c>
      <c r="AP40" s="14" t="s">
        <v>24</v>
      </c>
      <c r="AQ40" s="14" t="s">
        <v>24</v>
      </c>
      <c r="AR40" s="14" t="s">
        <v>24</v>
      </c>
      <c r="AS40" s="14" t="s">
        <v>24</v>
      </c>
      <c r="AT40" s="11">
        <v>307700</v>
      </c>
      <c r="AU40" s="11" t="s">
        <v>24</v>
      </c>
      <c r="AV40" s="17" t="s">
        <v>24</v>
      </c>
      <c r="AW40" s="71" t="s">
        <v>24</v>
      </c>
      <c r="AX40" s="11">
        <v>208100</v>
      </c>
      <c r="AY40" s="110">
        <v>31.79</v>
      </c>
      <c r="AZ40" s="106" t="s">
        <v>202</v>
      </c>
    </row>
    <row r="41" spans="1:52">
      <c r="A41" s="72">
        <v>13073012</v>
      </c>
      <c r="B41" s="55">
        <v>5354</v>
      </c>
      <c r="C41" s="55" t="s">
        <v>63</v>
      </c>
      <c r="D41" s="12">
        <v>1101</v>
      </c>
      <c r="E41" s="12">
        <v>-66100</v>
      </c>
      <c r="F41" s="14">
        <v>279580</v>
      </c>
      <c r="G41" s="12">
        <v>1</v>
      </c>
      <c r="H41" s="14" t="s">
        <v>24</v>
      </c>
      <c r="I41" s="14" t="s">
        <v>24</v>
      </c>
      <c r="J41" s="12" t="s">
        <v>24</v>
      </c>
      <c r="K41" s="14" t="s">
        <v>24</v>
      </c>
      <c r="L41" s="12" t="s">
        <v>24</v>
      </c>
      <c r="M41" s="12" t="s">
        <v>24</v>
      </c>
      <c r="N41" s="14">
        <v>8542013</v>
      </c>
      <c r="O41" s="12" t="s">
        <v>28</v>
      </c>
      <c r="P41" s="14">
        <v>0</v>
      </c>
      <c r="Q41" s="12" t="s">
        <v>24</v>
      </c>
      <c r="R41" s="14">
        <v>1078885</v>
      </c>
      <c r="S41" s="12">
        <v>250</v>
      </c>
      <c r="T41" s="13">
        <v>1</v>
      </c>
      <c r="U41" s="12">
        <v>360</v>
      </c>
      <c r="V41" s="13">
        <v>0</v>
      </c>
      <c r="W41" s="12">
        <v>360</v>
      </c>
      <c r="X41" s="12">
        <v>0</v>
      </c>
      <c r="Y41" s="12">
        <v>0</v>
      </c>
      <c r="Z41" s="14">
        <v>2048875</v>
      </c>
      <c r="AA41" s="14">
        <v>1860.9218891916439</v>
      </c>
      <c r="AB41" s="13" t="s">
        <v>28</v>
      </c>
      <c r="AC41" s="13" t="s">
        <v>24</v>
      </c>
      <c r="AD41" s="13" t="s">
        <v>24</v>
      </c>
      <c r="AE41" s="14">
        <v>194527</v>
      </c>
      <c r="AF41" s="14">
        <v>-145154</v>
      </c>
      <c r="AG41" s="15">
        <v>279580</v>
      </c>
      <c r="AH41" s="15">
        <v>1078885</v>
      </c>
      <c r="AI41" s="12">
        <v>3900</v>
      </c>
      <c r="AJ41" s="16">
        <v>3735</v>
      </c>
      <c r="AK41" s="12">
        <v>0</v>
      </c>
      <c r="AL41" s="14">
        <v>0</v>
      </c>
      <c r="AM41" s="12">
        <v>146000</v>
      </c>
      <c r="AN41" s="15">
        <v>199150</v>
      </c>
      <c r="AO41" s="14">
        <v>508789</v>
      </c>
      <c r="AP41" s="14">
        <v>1016919</v>
      </c>
      <c r="AQ41" s="14" t="s">
        <v>24</v>
      </c>
      <c r="AR41" s="14">
        <v>297986.68</v>
      </c>
      <c r="AS41" s="14" t="s">
        <v>24</v>
      </c>
      <c r="AT41" s="11">
        <v>379339</v>
      </c>
      <c r="AU41" s="11">
        <v>935566.67999999993</v>
      </c>
      <c r="AV41" s="17">
        <v>0.37302774360593127</v>
      </c>
      <c r="AW41" s="71" t="s">
        <v>24</v>
      </c>
      <c r="AX41" s="11">
        <v>256500</v>
      </c>
      <c r="AY41" s="110">
        <v>31.79</v>
      </c>
      <c r="AZ41" s="106" t="s">
        <v>202</v>
      </c>
    </row>
    <row r="42" spans="1:52">
      <c r="A42" s="72">
        <v>13073017</v>
      </c>
      <c r="B42" s="55">
        <v>5354</v>
      </c>
      <c r="C42" s="55" t="s">
        <v>64</v>
      </c>
      <c r="D42" s="12">
        <v>1503</v>
      </c>
      <c r="E42" s="12">
        <v>-153700</v>
      </c>
      <c r="F42" s="14">
        <v>269151</v>
      </c>
      <c r="G42" s="12">
        <v>1</v>
      </c>
      <c r="H42" s="14" t="s">
        <v>24</v>
      </c>
      <c r="I42" s="14" t="s">
        <v>24</v>
      </c>
      <c r="J42" s="12" t="s">
        <v>24</v>
      </c>
      <c r="K42" s="14" t="s">
        <v>24</v>
      </c>
      <c r="L42" s="12" t="s">
        <v>24</v>
      </c>
      <c r="M42" s="12" t="s">
        <v>24</v>
      </c>
      <c r="N42" s="14">
        <v>16619730</v>
      </c>
      <c r="O42" s="12" t="s">
        <v>28</v>
      </c>
      <c r="P42" s="14">
        <v>0</v>
      </c>
      <c r="Q42" s="12" t="s">
        <v>24</v>
      </c>
      <c r="R42" s="14">
        <v>2167664</v>
      </c>
      <c r="S42" s="12">
        <v>250</v>
      </c>
      <c r="T42" s="13">
        <v>1</v>
      </c>
      <c r="U42" s="12">
        <v>360</v>
      </c>
      <c r="V42" s="13">
        <v>0</v>
      </c>
      <c r="W42" s="12">
        <v>360</v>
      </c>
      <c r="X42" s="12">
        <v>0</v>
      </c>
      <c r="Y42" s="12">
        <v>0</v>
      </c>
      <c r="Z42" s="14">
        <v>1470554</v>
      </c>
      <c r="AA42" s="14">
        <v>978.41250831669993</v>
      </c>
      <c r="AB42" s="13" t="s">
        <v>28</v>
      </c>
      <c r="AC42" s="13" t="s">
        <v>24</v>
      </c>
      <c r="AD42" s="13" t="s">
        <v>24</v>
      </c>
      <c r="AE42" s="14">
        <v>163187</v>
      </c>
      <c r="AF42" s="14">
        <v>-243515</v>
      </c>
      <c r="AG42" s="15">
        <v>269151</v>
      </c>
      <c r="AH42" s="15">
        <v>2167664</v>
      </c>
      <c r="AI42" s="12">
        <v>4500</v>
      </c>
      <c r="AJ42" s="16">
        <v>4779</v>
      </c>
      <c r="AK42" s="12">
        <v>0</v>
      </c>
      <c r="AL42" s="14">
        <v>0</v>
      </c>
      <c r="AM42" s="12">
        <v>248000</v>
      </c>
      <c r="AN42" s="15">
        <v>251953</v>
      </c>
      <c r="AO42" s="14">
        <v>978223</v>
      </c>
      <c r="AP42" s="14">
        <v>1397162</v>
      </c>
      <c r="AQ42" s="14" t="s">
        <v>24</v>
      </c>
      <c r="AR42" s="14">
        <v>191396.57</v>
      </c>
      <c r="AS42" s="14" t="s">
        <v>24</v>
      </c>
      <c r="AT42" s="11">
        <v>607105</v>
      </c>
      <c r="AU42" s="11">
        <v>981453.57000000007</v>
      </c>
      <c r="AV42" s="17">
        <v>0.43452727743812097</v>
      </c>
      <c r="AW42" s="71" t="s">
        <v>24</v>
      </c>
      <c r="AX42" s="11">
        <v>410600</v>
      </c>
      <c r="AY42" s="110">
        <v>31.79</v>
      </c>
      <c r="AZ42" s="106" t="s">
        <v>202</v>
      </c>
    </row>
    <row r="43" spans="1:52">
      <c r="A43" s="72">
        <v>13073067</v>
      </c>
      <c r="B43" s="55">
        <v>5354</v>
      </c>
      <c r="C43" s="55" t="s">
        <v>65</v>
      </c>
      <c r="D43" s="12">
        <v>1498</v>
      </c>
      <c r="E43" s="12">
        <v>12400</v>
      </c>
      <c r="F43" s="14">
        <v>743547</v>
      </c>
      <c r="G43" s="12">
        <v>1</v>
      </c>
      <c r="H43" s="14" t="s">
        <v>24</v>
      </c>
      <c r="I43" s="14" t="s">
        <v>24</v>
      </c>
      <c r="J43" s="12" t="s">
        <v>24</v>
      </c>
      <c r="K43" s="14" t="s">
        <v>24</v>
      </c>
      <c r="L43" s="12" t="s">
        <v>24</v>
      </c>
      <c r="M43" s="12" t="s">
        <v>24</v>
      </c>
      <c r="N43" s="14">
        <v>31802395</v>
      </c>
      <c r="O43" s="12" t="s">
        <v>28</v>
      </c>
      <c r="P43" s="14">
        <v>0</v>
      </c>
      <c r="Q43" s="12" t="s">
        <v>24</v>
      </c>
      <c r="R43" s="14">
        <v>2814856</v>
      </c>
      <c r="S43" s="12">
        <v>250</v>
      </c>
      <c r="T43" s="13">
        <v>1</v>
      </c>
      <c r="U43" s="12">
        <v>360</v>
      </c>
      <c r="V43" s="13">
        <v>0</v>
      </c>
      <c r="W43" s="12">
        <v>360</v>
      </c>
      <c r="X43" s="12">
        <v>0</v>
      </c>
      <c r="Y43" s="12">
        <v>0</v>
      </c>
      <c r="Z43" s="14">
        <v>684098</v>
      </c>
      <c r="AA43" s="14">
        <v>456.67423230974634</v>
      </c>
      <c r="AB43" s="13" t="s">
        <v>28</v>
      </c>
      <c r="AC43" s="13" t="s">
        <v>24</v>
      </c>
      <c r="AD43" s="13" t="s">
        <v>24</v>
      </c>
      <c r="AE43" s="14">
        <v>211438</v>
      </c>
      <c r="AF43" s="14">
        <v>-279963</v>
      </c>
      <c r="AG43" s="15">
        <v>743547</v>
      </c>
      <c r="AH43" s="15">
        <v>2814856</v>
      </c>
      <c r="AI43" s="12">
        <v>5800</v>
      </c>
      <c r="AJ43" s="16">
        <v>6099</v>
      </c>
      <c r="AK43" s="12">
        <v>0</v>
      </c>
      <c r="AL43" s="14">
        <v>0</v>
      </c>
      <c r="AM43" s="12">
        <v>240000</v>
      </c>
      <c r="AN43" s="15">
        <v>289563</v>
      </c>
      <c r="AO43" s="14">
        <v>1347534</v>
      </c>
      <c r="AP43" s="14">
        <v>1923572</v>
      </c>
      <c r="AQ43" s="14" t="s">
        <v>24</v>
      </c>
      <c r="AR43" s="14" t="s">
        <v>24</v>
      </c>
      <c r="AS43" s="14" t="s">
        <v>24</v>
      </c>
      <c r="AT43" s="11">
        <v>706755</v>
      </c>
      <c r="AU43" s="11" t="s">
        <v>24</v>
      </c>
      <c r="AV43" s="17">
        <v>0.36741801190701467</v>
      </c>
      <c r="AW43" s="71" t="s">
        <v>24</v>
      </c>
      <c r="AX43" s="11">
        <v>478000</v>
      </c>
      <c r="AY43" s="110">
        <v>31.79</v>
      </c>
      <c r="AZ43" s="106" t="s">
        <v>202</v>
      </c>
    </row>
    <row r="44" spans="1:52">
      <c r="A44" s="72">
        <v>13073100</v>
      </c>
      <c r="B44" s="55">
        <v>5354</v>
      </c>
      <c r="C44" s="55" t="s">
        <v>66</v>
      </c>
      <c r="D44" s="12">
        <v>715</v>
      </c>
      <c r="E44" s="12">
        <v>40100</v>
      </c>
      <c r="F44" s="14">
        <v>71363.5</v>
      </c>
      <c r="G44" s="12">
        <v>1</v>
      </c>
      <c r="H44" s="14" t="s">
        <v>24</v>
      </c>
      <c r="I44" s="14" t="s">
        <v>24</v>
      </c>
      <c r="J44" s="12" t="s">
        <v>24</v>
      </c>
      <c r="K44" s="14" t="s">
        <v>24</v>
      </c>
      <c r="L44" s="12" t="s">
        <v>24</v>
      </c>
      <c r="M44" s="12" t="s">
        <v>24</v>
      </c>
      <c r="N44" s="14">
        <v>5959786</v>
      </c>
      <c r="O44" s="12" t="s">
        <v>28</v>
      </c>
      <c r="P44" s="14">
        <v>0</v>
      </c>
      <c r="Q44" s="12" t="s">
        <v>24</v>
      </c>
      <c r="R44" s="14">
        <v>1061850</v>
      </c>
      <c r="S44" s="12">
        <v>250</v>
      </c>
      <c r="T44" s="13">
        <v>1</v>
      </c>
      <c r="U44" s="12">
        <v>360</v>
      </c>
      <c r="V44" s="13">
        <v>0</v>
      </c>
      <c r="W44" s="12">
        <v>360</v>
      </c>
      <c r="X44" s="12">
        <v>0</v>
      </c>
      <c r="Y44" s="12">
        <v>0</v>
      </c>
      <c r="Z44" s="14">
        <v>37797</v>
      </c>
      <c r="AA44" s="14">
        <v>52.862937062937064</v>
      </c>
      <c r="AB44" s="13" t="s">
        <v>28</v>
      </c>
      <c r="AC44" s="13" t="s">
        <v>24</v>
      </c>
      <c r="AD44" s="13" t="s">
        <v>24</v>
      </c>
      <c r="AE44" s="14">
        <v>628816</v>
      </c>
      <c r="AF44" s="14">
        <v>157060</v>
      </c>
      <c r="AG44" s="15">
        <v>71364</v>
      </c>
      <c r="AH44" s="15">
        <v>1061850</v>
      </c>
      <c r="AI44" s="12">
        <v>3500</v>
      </c>
      <c r="AJ44" s="16">
        <v>3898</v>
      </c>
      <c r="AK44" s="12">
        <v>0</v>
      </c>
      <c r="AL44" s="14">
        <v>0</v>
      </c>
      <c r="AM44" s="12">
        <v>146000</v>
      </c>
      <c r="AN44" s="15">
        <v>153334</v>
      </c>
      <c r="AO44" s="14">
        <v>326539</v>
      </c>
      <c r="AP44" s="14">
        <v>561977</v>
      </c>
      <c r="AQ44" s="14" t="s">
        <v>24</v>
      </c>
      <c r="AR44" s="14">
        <v>179004.63</v>
      </c>
      <c r="AS44" s="14" t="s">
        <v>24</v>
      </c>
      <c r="AT44" s="11">
        <v>242014</v>
      </c>
      <c r="AU44" s="11">
        <v>498967.63</v>
      </c>
      <c r="AV44" s="17">
        <v>0.4306475176030336</v>
      </c>
      <c r="AW44" s="71" t="s">
        <v>24</v>
      </c>
      <c r="AX44" s="11">
        <v>163700</v>
      </c>
      <c r="AY44" s="110">
        <v>31.79</v>
      </c>
      <c r="AZ44" s="106" t="s">
        <v>202</v>
      </c>
    </row>
    <row r="45" spans="1:52">
      <c r="A45" s="72">
        <v>13073103</v>
      </c>
      <c r="B45" s="55">
        <v>5354</v>
      </c>
      <c r="C45" s="55" t="s">
        <v>67</v>
      </c>
      <c r="D45" s="12">
        <v>1165</v>
      </c>
      <c r="E45" s="12">
        <v>280000</v>
      </c>
      <c r="F45" s="14">
        <v>422840</v>
      </c>
      <c r="G45" s="12">
        <v>1</v>
      </c>
      <c r="H45" s="14" t="s">
        <v>24</v>
      </c>
      <c r="I45" s="14" t="s">
        <v>24</v>
      </c>
      <c r="J45" s="12" t="s">
        <v>24</v>
      </c>
      <c r="K45" s="14" t="s">
        <v>24</v>
      </c>
      <c r="L45" s="12" t="s">
        <v>24</v>
      </c>
      <c r="M45" s="12" t="s">
        <v>24</v>
      </c>
      <c r="N45" s="14" t="s">
        <v>24</v>
      </c>
      <c r="O45" s="12" t="s">
        <v>28</v>
      </c>
      <c r="P45" s="14">
        <v>0</v>
      </c>
      <c r="Q45" s="12" t="s">
        <v>24</v>
      </c>
      <c r="R45" s="14">
        <v>183502</v>
      </c>
      <c r="S45" s="12">
        <v>250</v>
      </c>
      <c r="T45" s="13">
        <v>1</v>
      </c>
      <c r="U45" s="12">
        <v>360</v>
      </c>
      <c r="V45" s="13">
        <v>0</v>
      </c>
      <c r="W45" s="12">
        <v>360</v>
      </c>
      <c r="X45" s="12">
        <v>0</v>
      </c>
      <c r="Y45" s="12">
        <v>0</v>
      </c>
      <c r="Z45" s="14">
        <v>414774</v>
      </c>
      <c r="AA45" s="14">
        <v>356.02918454935622</v>
      </c>
      <c r="AB45" s="13" t="s">
        <v>28</v>
      </c>
      <c r="AC45" s="13" t="s">
        <v>24</v>
      </c>
      <c r="AD45" s="13" t="s">
        <v>24</v>
      </c>
      <c r="AE45" s="14" t="s">
        <v>24</v>
      </c>
      <c r="AF45" s="14" t="s">
        <v>24</v>
      </c>
      <c r="AG45" s="15">
        <v>422840</v>
      </c>
      <c r="AH45" s="15">
        <v>1385018</v>
      </c>
      <c r="AI45" s="12">
        <v>3000</v>
      </c>
      <c r="AJ45" s="16">
        <v>3004</v>
      </c>
      <c r="AK45" s="12">
        <v>100</v>
      </c>
      <c r="AL45" s="14">
        <v>0</v>
      </c>
      <c r="AM45" s="12">
        <v>110000</v>
      </c>
      <c r="AN45" s="15">
        <v>155620</v>
      </c>
      <c r="AO45" s="14">
        <v>640347</v>
      </c>
      <c r="AP45" s="14">
        <v>797977</v>
      </c>
      <c r="AQ45" s="14" t="s">
        <v>24</v>
      </c>
      <c r="AR45" s="14">
        <v>229598.31</v>
      </c>
      <c r="AS45" s="14" t="s">
        <v>24</v>
      </c>
      <c r="AT45" s="11">
        <v>383081</v>
      </c>
      <c r="AU45" s="11">
        <v>644494.31000000006</v>
      </c>
      <c r="AV45" s="17">
        <v>0.48006521491220927</v>
      </c>
      <c r="AW45" s="71" t="s">
        <v>24</v>
      </c>
      <c r="AX45" s="11">
        <v>259100</v>
      </c>
      <c r="AY45" s="110">
        <v>31.79</v>
      </c>
      <c r="AZ45" s="106" t="s">
        <v>202</v>
      </c>
    </row>
    <row r="46" spans="1:52">
      <c r="A46" s="72">
        <v>13073024</v>
      </c>
      <c r="B46" s="55">
        <v>5355</v>
      </c>
      <c r="C46" s="55" t="s">
        <v>68</v>
      </c>
      <c r="D46" s="12">
        <v>1476</v>
      </c>
      <c r="E46" s="12">
        <v>-108900</v>
      </c>
      <c r="F46" s="14">
        <v>138204</v>
      </c>
      <c r="G46" s="12">
        <v>0</v>
      </c>
      <c r="H46" s="14" t="s">
        <v>166</v>
      </c>
      <c r="I46" s="14">
        <v>-162381</v>
      </c>
      <c r="J46" s="12">
        <v>1</v>
      </c>
      <c r="K46" s="14">
        <v>24024.5</v>
      </c>
      <c r="L46" s="13">
        <v>2015</v>
      </c>
      <c r="M46" s="12">
        <v>1</v>
      </c>
      <c r="N46" s="14">
        <v>3927637</v>
      </c>
      <c r="O46" s="12">
        <v>0</v>
      </c>
      <c r="P46" s="14">
        <v>0</v>
      </c>
      <c r="Q46" s="12">
        <v>1</v>
      </c>
      <c r="R46" s="14">
        <v>24024.5</v>
      </c>
      <c r="S46" s="12">
        <v>250</v>
      </c>
      <c r="T46" s="13">
        <v>1</v>
      </c>
      <c r="U46" s="12">
        <v>350</v>
      </c>
      <c r="V46" s="13">
        <v>0</v>
      </c>
      <c r="W46" s="12">
        <v>300</v>
      </c>
      <c r="X46" s="12">
        <v>1</v>
      </c>
      <c r="Y46" s="12">
        <v>0</v>
      </c>
      <c r="Z46" s="14">
        <v>1870364.8</v>
      </c>
      <c r="AA46" s="14">
        <v>1267.1848238482385</v>
      </c>
      <c r="AB46" s="13" t="s">
        <v>32</v>
      </c>
      <c r="AC46" s="13" t="s">
        <v>28</v>
      </c>
      <c r="AD46" s="13" t="s">
        <v>28</v>
      </c>
      <c r="AE46" s="14">
        <v>-415693</v>
      </c>
      <c r="AF46" s="14">
        <v>24024</v>
      </c>
      <c r="AG46" s="15">
        <v>138304.5</v>
      </c>
      <c r="AH46" s="15">
        <v>24024.5</v>
      </c>
      <c r="AI46" s="12">
        <v>5800</v>
      </c>
      <c r="AJ46" s="16">
        <v>6174.96</v>
      </c>
      <c r="AK46" s="12"/>
      <c r="AL46" s="14"/>
      <c r="AM46" s="12"/>
      <c r="AN46" s="15"/>
      <c r="AO46" s="14">
        <v>503427.92</v>
      </c>
      <c r="AP46" s="14">
        <v>694235.30999999994</v>
      </c>
      <c r="AQ46" s="14">
        <v>190807.38999999996</v>
      </c>
      <c r="AR46" s="14">
        <v>430509.68</v>
      </c>
      <c r="AS46" s="14">
        <v>1124744.99</v>
      </c>
      <c r="AT46" s="11">
        <v>447476.9</v>
      </c>
      <c r="AU46" s="11">
        <v>677268.09</v>
      </c>
      <c r="AV46" s="17">
        <v>0.6445608478197401</v>
      </c>
      <c r="AW46" s="17">
        <v>0.39784742673092505</v>
      </c>
      <c r="AX46" s="11">
        <v>165946.20000000001</v>
      </c>
      <c r="AY46" s="110">
        <v>17.43</v>
      </c>
      <c r="AZ46" s="106" t="s">
        <v>202</v>
      </c>
    </row>
    <row r="47" spans="1:52">
      <c r="A47" s="72">
        <v>13073029</v>
      </c>
      <c r="B47" s="55">
        <v>5355</v>
      </c>
      <c r="C47" s="55" t="s">
        <v>69</v>
      </c>
      <c r="D47" s="12">
        <v>534</v>
      </c>
      <c r="E47" s="12">
        <v>-104100</v>
      </c>
      <c r="F47" s="14">
        <v>-7154</v>
      </c>
      <c r="G47" s="12">
        <v>0</v>
      </c>
      <c r="H47" s="14" t="s">
        <v>166</v>
      </c>
      <c r="I47" s="14">
        <v>-128039</v>
      </c>
      <c r="J47" s="12">
        <v>1</v>
      </c>
      <c r="K47" s="14">
        <v>30781</v>
      </c>
      <c r="L47" s="13">
        <v>2015</v>
      </c>
      <c r="M47" s="12">
        <v>1</v>
      </c>
      <c r="N47" s="14">
        <v>2057419</v>
      </c>
      <c r="O47" s="12">
        <v>0</v>
      </c>
      <c r="P47" s="14">
        <v>0</v>
      </c>
      <c r="Q47" s="12">
        <v>1</v>
      </c>
      <c r="R47" s="14">
        <v>124538.36</v>
      </c>
      <c r="S47" s="12">
        <v>300</v>
      </c>
      <c r="T47" s="13">
        <v>0</v>
      </c>
      <c r="U47" s="12">
        <v>300</v>
      </c>
      <c r="V47" s="13">
        <v>1</v>
      </c>
      <c r="W47" s="12">
        <v>300</v>
      </c>
      <c r="X47" s="12">
        <v>1</v>
      </c>
      <c r="Y47" s="12">
        <v>0</v>
      </c>
      <c r="Z47" s="14">
        <v>388535.29</v>
      </c>
      <c r="AA47" s="14">
        <v>727.59417602996245</v>
      </c>
      <c r="AB47" s="13" t="s">
        <v>32</v>
      </c>
      <c r="AC47" s="13" t="s">
        <v>28</v>
      </c>
      <c r="AD47" s="13" t="s">
        <v>28</v>
      </c>
      <c r="AE47" s="14">
        <v>-90665</v>
      </c>
      <c r="AF47" s="14">
        <v>30781</v>
      </c>
      <c r="AG47" s="15">
        <v>7154</v>
      </c>
      <c r="AH47" s="15">
        <v>30781</v>
      </c>
      <c r="AI47" s="12">
        <v>3500</v>
      </c>
      <c r="AJ47" s="16">
        <v>3194.66</v>
      </c>
      <c r="AK47" s="12"/>
      <c r="AL47" s="14"/>
      <c r="AM47" s="12"/>
      <c r="AN47" s="15"/>
      <c r="AO47" s="14">
        <v>202110.98</v>
      </c>
      <c r="AP47" s="14">
        <v>184592.37999999998</v>
      </c>
      <c r="AQ47" s="14">
        <v>-17518.600000000035</v>
      </c>
      <c r="AR47" s="14">
        <v>154563.19</v>
      </c>
      <c r="AS47" s="14">
        <v>339155.56999999995</v>
      </c>
      <c r="AT47" s="11">
        <v>183712.14</v>
      </c>
      <c r="AU47" s="11">
        <v>155443.42999999993</v>
      </c>
      <c r="AV47" s="17">
        <v>0.99523143913091128</v>
      </c>
      <c r="AW47" s="17">
        <v>0.54167513745978002</v>
      </c>
      <c r="AX47" s="11">
        <v>68129.600000000006</v>
      </c>
      <c r="AY47" s="110">
        <v>17.43</v>
      </c>
      <c r="AZ47" s="106" t="s">
        <v>202</v>
      </c>
    </row>
    <row r="48" spans="1:52">
      <c r="A48" s="72">
        <v>13073034</v>
      </c>
      <c r="B48" s="55">
        <v>5355</v>
      </c>
      <c r="C48" s="55" t="s">
        <v>70</v>
      </c>
      <c r="D48" s="12">
        <v>663</v>
      </c>
      <c r="E48" s="12">
        <v>-127000</v>
      </c>
      <c r="F48" s="14">
        <v>182038</v>
      </c>
      <c r="G48" s="12">
        <v>1</v>
      </c>
      <c r="H48" s="14">
        <v>56445</v>
      </c>
      <c r="I48" s="14" t="s">
        <v>166</v>
      </c>
      <c r="J48" s="12">
        <v>1</v>
      </c>
      <c r="K48" s="14">
        <v>462494</v>
      </c>
      <c r="L48" s="13">
        <v>2017</v>
      </c>
      <c r="M48" s="12">
        <v>1</v>
      </c>
      <c r="N48" s="14">
        <v>2426888</v>
      </c>
      <c r="O48" s="12">
        <v>0</v>
      </c>
      <c r="P48" s="14">
        <v>0</v>
      </c>
      <c r="Q48" s="12">
        <v>1</v>
      </c>
      <c r="R48" s="14">
        <v>462494.15</v>
      </c>
      <c r="S48" s="12">
        <v>300</v>
      </c>
      <c r="T48" s="13">
        <v>0</v>
      </c>
      <c r="U48" s="12">
        <v>300</v>
      </c>
      <c r="V48" s="13">
        <v>1</v>
      </c>
      <c r="W48" s="12">
        <v>300</v>
      </c>
      <c r="X48" s="12">
        <v>1</v>
      </c>
      <c r="Y48" s="12">
        <v>0</v>
      </c>
      <c r="Z48" s="14">
        <v>162633.49000000002</v>
      </c>
      <c r="AA48" s="14">
        <v>245.29938159879339</v>
      </c>
      <c r="AB48" s="13" t="s">
        <v>32</v>
      </c>
      <c r="AC48" s="13" t="s">
        <v>28</v>
      </c>
      <c r="AD48" s="13" t="s">
        <v>28</v>
      </c>
      <c r="AE48" s="14">
        <v>-54127</v>
      </c>
      <c r="AF48" s="14">
        <v>462494</v>
      </c>
      <c r="AG48" s="15">
        <v>182470</v>
      </c>
      <c r="AH48" s="15">
        <v>462494</v>
      </c>
      <c r="AI48" s="12">
        <v>4300</v>
      </c>
      <c r="AJ48" s="16">
        <v>4511.26</v>
      </c>
      <c r="AK48" s="12"/>
      <c r="AL48" s="14"/>
      <c r="AM48" s="12"/>
      <c r="AN48" s="15"/>
      <c r="AO48" s="14">
        <v>198724.16</v>
      </c>
      <c r="AP48" s="14">
        <v>333201.03000000003</v>
      </c>
      <c r="AQ48" s="14">
        <v>134476.87000000002</v>
      </c>
      <c r="AR48" s="14">
        <v>210340.77</v>
      </c>
      <c r="AS48" s="14">
        <v>543541.80000000005</v>
      </c>
      <c r="AT48" s="11">
        <v>210084.23</v>
      </c>
      <c r="AU48" s="11">
        <v>333457.57000000007</v>
      </c>
      <c r="AV48" s="17">
        <v>0.63050294292307563</v>
      </c>
      <c r="AW48" s="17">
        <v>0.38650979556678067</v>
      </c>
      <c r="AX48" s="11">
        <v>77909.58</v>
      </c>
      <c r="AY48" s="110">
        <v>17.43</v>
      </c>
      <c r="AZ48" s="106" t="s">
        <v>202</v>
      </c>
    </row>
    <row r="49" spans="1:52">
      <c r="A49" s="72">
        <v>13073057</v>
      </c>
      <c r="B49" s="55">
        <v>5355</v>
      </c>
      <c r="C49" s="55" t="s">
        <v>71</v>
      </c>
      <c r="D49" s="12">
        <v>353</v>
      </c>
      <c r="E49" s="12">
        <v>-113200</v>
      </c>
      <c r="F49" s="14">
        <v>965</v>
      </c>
      <c r="G49" s="12">
        <v>1</v>
      </c>
      <c r="H49" s="14">
        <v>2523</v>
      </c>
      <c r="I49" s="14" t="s">
        <v>166</v>
      </c>
      <c r="J49" s="12">
        <v>0</v>
      </c>
      <c r="K49" s="14" t="s">
        <v>166</v>
      </c>
      <c r="L49" s="13">
        <v>2013</v>
      </c>
      <c r="M49" s="12">
        <v>1</v>
      </c>
      <c r="N49" s="14">
        <v>1068251</v>
      </c>
      <c r="O49" s="12">
        <v>1</v>
      </c>
      <c r="P49" s="14">
        <v>1426</v>
      </c>
      <c r="Q49" s="12">
        <v>0</v>
      </c>
      <c r="R49" s="14">
        <v>-1426.2</v>
      </c>
      <c r="S49" s="12">
        <v>300</v>
      </c>
      <c r="T49" s="13">
        <v>0</v>
      </c>
      <c r="U49" s="12">
        <v>350</v>
      </c>
      <c r="V49" s="13">
        <v>0</v>
      </c>
      <c r="W49" s="12">
        <v>300</v>
      </c>
      <c r="X49" s="12">
        <v>1</v>
      </c>
      <c r="Y49" s="12">
        <v>0</v>
      </c>
      <c r="Z49" s="14">
        <v>101034.33</v>
      </c>
      <c r="AA49" s="14">
        <v>286.21623229461755</v>
      </c>
      <c r="AB49" s="13" t="s">
        <v>32</v>
      </c>
      <c r="AC49" s="13" t="s">
        <v>28</v>
      </c>
      <c r="AD49" s="13" t="s">
        <v>28</v>
      </c>
      <c r="AE49" s="14">
        <v>-151112</v>
      </c>
      <c r="AF49" s="14">
        <v>-1426</v>
      </c>
      <c r="AG49" s="15">
        <v>974.52</v>
      </c>
      <c r="AH49" s="15">
        <v>-1426.2</v>
      </c>
      <c r="AI49" s="12">
        <v>2800</v>
      </c>
      <c r="AJ49" s="16">
        <v>2688.37</v>
      </c>
      <c r="AK49" s="12"/>
      <c r="AL49" s="14"/>
      <c r="AM49" s="12"/>
      <c r="AN49" s="15"/>
      <c r="AO49" s="14">
        <v>94283.36</v>
      </c>
      <c r="AP49" s="14">
        <v>141247.65</v>
      </c>
      <c r="AQ49" s="14">
        <v>46964.289999999994</v>
      </c>
      <c r="AR49" s="14">
        <v>120656.89</v>
      </c>
      <c r="AS49" s="14">
        <v>261904.53999999998</v>
      </c>
      <c r="AT49" s="11">
        <v>102141.14</v>
      </c>
      <c r="AU49" s="11">
        <v>159763.39999999997</v>
      </c>
      <c r="AV49" s="17">
        <v>0.7231351459652603</v>
      </c>
      <c r="AW49" s="17">
        <v>0.38999377406745223</v>
      </c>
      <c r="AX49" s="11">
        <v>37879</v>
      </c>
      <c r="AY49" s="110">
        <v>17.43</v>
      </c>
      <c r="AZ49" s="106" t="s">
        <v>202</v>
      </c>
    </row>
    <row r="50" spans="1:52">
      <c r="A50" s="72">
        <v>13073062</v>
      </c>
      <c r="B50" s="55">
        <v>5355</v>
      </c>
      <c r="C50" s="55" t="s">
        <v>72</v>
      </c>
      <c r="D50" s="12">
        <v>547</v>
      </c>
      <c r="E50" s="12">
        <v>-113300</v>
      </c>
      <c r="F50" s="14">
        <v>-36941</v>
      </c>
      <c r="G50" s="12">
        <v>0</v>
      </c>
      <c r="H50" s="14" t="s">
        <v>166</v>
      </c>
      <c r="I50" s="14">
        <v>-97650</v>
      </c>
      <c r="J50" s="12">
        <v>1</v>
      </c>
      <c r="K50" s="14">
        <v>70283.399999999994</v>
      </c>
      <c r="L50" s="13">
        <v>2015</v>
      </c>
      <c r="M50" s="12">
        <v>1</v>
      </c>
      <c r="N50" s="14">
        <v>1409711</v>
      </c>
      <c r="O50" s="12">
        <v>0</v>
      </c>
      <c r="P50" s="14">
        <v>0</v>
      </c>
      <c r="Q50" s="12">
        <v>1</v>
      </c>
      <c r="R50" s="14">
        <v>70273.399999999994</v>
      </c>
      <c r="S50" s="12">
        <v>300</v>
      </c>
      <c r="T50" s="13">
        <v>0</v>
      </c>
      <c r="U50" s="12">
        <v>300</v>
      </c>
      <c r="V50" s="13">
        <v>1</v>
      </c>
      <c r="W50" s="12">
        <v>250</v>
      </c>
      <c r="X50" s="12">
        <v>1</v>
      </c>
      <c r="Y50" s="12">
        <v>0</v>
      </c>
      <c r="Z50" s="14">
        <v>23667.16</v>
      </c>
      <c r="AA50" s="14">
        <v>43.267202925045702</v>
      </c>
      <c r="AB50" s="13" t="s">
        <v>32</v>
      </c>
      <c r="AC50" s="13" t="s">
        <v>28</v>
      </c>
      <c r="AD50" s="13" t="s">
        <v>28</v>
      </c>
      <c r="AE50" s="14">
        <v>-388374</v>
      </c>
      <c r="AF50" s="14">
        <v>70283</v>
      </c>
      <c r="AG50" s="15">
        <v>-107032.95</v>
      </c>
      <c r="AH50" s="15">
        <v>70283.399999999994</v>
      </c>
      <c r="AI50" s="12">
        <v>4300</v>
      </c>
      <c r="AJ50" s="16">
        <v>4126.2299999999996</v>
      </c>
      <c r="AK50" s="12"/>
      <c r="AL50" s="14"/>
      <c r="AM50" s="12"/>
      <c r="AN50" s="15"/>
      <c r="AO50" s="14">
        <v>200588.68</v>
      </c>
      <c r="AP50" s="14">
        <v>239449.94</v>
      </c>
      <c r="AQ50" s="14">
        <v>38861.260000000009</v>
      </c>
      <c r="AR50" s="14">
        <v>155878.31</v>
      </c>
      <c r="AS50" s="14">
        <v>395328.25</v>
      </c>
      <c r="AT50" s="11">
        <v>172330.51</v>
      </c>
      <c r="AU50" s="11">
        <v>222997.74</v>
      </c>
      <c r="AV50" s="17">
        <v>0.71969326866400551</v>
      </c>
      <c r="AW50" s="17">
        <v>0.43591751917552063</v>
      </c>
      <c r="AX50" s="11">
        <v>63908.63</v>
      </c>
      <c r="AY50" s="110">
        <v>17.43</v>
      </c>
      <c r="AZ50" s="106" t="s">
        <v>202</v>
      </c>
    </row>
    <row r="51" spans="1:52">
      <c r="A51" s="72">
        <v>13073076</v>
      </c>
      <c r="B51" s="55">
        <v>5355</v>
      </c>
      <c r="C51" s="55" t="s">
        <v>73</v>
      </c>
      <c r="D51" s="12">
        <v>1376</v>
      </c>
      <c r="E51" s="12">
        <v>-245900</v>
      </c>
      <c r="F51" s="14">
        <v>-51433</v>
      </c>
      <c r="G51" s="12">
        <v>0</v>
      </c>
      <c r="H51" s="14" t="s">
        <v>166</v>
      </c>
      <c r="I51" s="14">
        <v>-27431</v>
      </c>
      <c r="J51" s="12">
        <v>1</v>
      </c>
      <c r="K51" s="14">
        <v>371499.03</v>
      </c>
      <c r="L51" s="13">
        <v>2018</v>
      </c>
      <c r="M51" s="12">
        <v>1</v>
      </c>
      <c r="N51" s="14">
        <v>2874156</v>
      </c>
      <c r="O51" s="12">
        <v>0</v>
      </c>
      <c r="P51" s="14">
        <v>0</v>
      </c>
      <c r="Q51" s="12">
        <v>1</v>
      </c>
      <c r="R51" s="14">
        <v>371499.03</v>
      </c>
      <c r="S51" s="12">
        <v>200</v>
      </c>
      <c r="T51" s="13">
        <v>1</v>
      </c>
      <c r="U51" s="12">
        <v>300</v>
      </c>
      <c r="V51" s="13">
        <v>1</v>
      </c>
      <c r="W51" s="12">
        <v>300</v>
      </c>
      <c r="X51" s="12">
        <v>1</v>
      </c>
      <c r="Y51" s="12">
        <v>1</v>
      </c>
      <c r="Z51" s="14">
        <v>1638369.8900000001</v>
      </c>
      <c r="AA51" s="14">
        <v>1190.6757921511628</v>
      </c>
      <c r="AB51" s="13" t="s">
        <v>32</v>
      </c>
      <c r="AC51" s="13" t="s">
        <v>28</v>
      </c>
      <c r="AD51" s="13" t="s">
        <v>28</v>
      </c>
      <c r="AE51" s="14">
        <v>-396463</v>
      </c>
      <c r="AF51" s="14">
        <v>371499</v>
      </c>
      <c r="AG51" s="15">
        <v>-51432.65</v>
      </c>
      <c r="AH51" s="15">
        <v>371499.03</v>
      </c>
      <c r="AI51" s="12">
        <v>5500</v>
      </c>
      <c r="AJ51" s="16">
        <v>5882.46</v>
      </c>
      <c r="AK51" s="12"/>
      <c r="AL51" s="14"/>
      <c r="AM51" s="12"/>
      <c r="AN51" s="15"/>
      <c r="AO51" s="14">
        <v>586248.49</v>
      </c>
      <c r="AP51" s="14">
        <v>630135.17000000004</v>
      </c>
      <c r="AQ51" s="14">
        <v>43886.680000000051</v>
      </c>
      <c r="AR51" s="14">
        <v>343735.6</v>
      </c>
      <c r="AS51" s="14">
        <v>973870.77</v>
      </c>
      <c r="AT51" s="11">
        <v>475771.04</v>
      </c>
      <c r="AU51" s="11">
        <v>498099.73000000004</v>
      </c>
      <c r="AV51" s="17">
        <v>0.75503013107489292</v>
      </c>
      <c r="AW51" s="17">
        <v>0.48853611244539147</v>
      </c>
      <c r="AX51" s="11">
        <v>176439.1</v>
      </c>
      <c r="AY51" s="110">
        <v>17.43</v>
      </c>
      <c r="AZ51" s="106" t="s">
        <v>202</v>
      </c>
    </row>
    <row r="52" spans="1:52">
      <c r="A52" s="72">
        <v>13073086</v>
      </c>
      <c r="B52" s="55">
        <v>5355</v>
      </c>
      <c r="C52" s="55" t="s">
        <v>74</v>
      </c>
      <c r="D52" s="12">
        <v>476</v>
      </c>
      <c r="E52" s="12">
        <v>-209900</v>
      </c>
      <c r="F52" s="14">
        <v>-49832</v>
      </c>
      <c r="G52" s="12">
        <v>0</v>
      </c>
      <c r="H52" s="14" t="s">
        <v>166</v>
      </c>
      <c r="I52" s="14">
        <v>-73342</v>
      </c>
      <c r="J52" s="12">
        <v>1</v>
      </c>
      <c r="K52" s="14">
        <v>674977.11</v>
      </c>
      <c r="L52" s="111" t="s">
        <v>166</v>
      </c>
      <c r="M52" s="12">
        <v>1</v>
      </c>
      <c r="N52" s="14">
        <v>2988922</v>
      </c>
      <c r="O52" s="12">
        <v>0</v>
      </c>
      <c r="P52" s="14">
        <v>0</v>
      </c>
      <c r="Q52" s="12">
        <v>1</v>
      </c>
      <c r="R52" s="14">
        <v>674977.11</v>
      </c>
      <c r="S52" s="12">
        <v>300</v>
      </c>
      <c r="T52" s="13">
        <v>0</v>
      </c>
      <c r="U52" s="12">
        <v>300</v>
      </c>
      <c r="V52" s="13">
        <v>1</v>
      </c>
      <c r="W52" s="12">
        <v>200</v>
      </c>
      <c r="X52" s="12">
        <v>1</v>
      </c>
      <c r="Y52" s="12">
        <v>0</v>
      </c>
      <c r="Z52" s="14">
        <v>0</v>
      </c>
      <c r="AA52" s="14">
        <v>0</v>
      </c>
      <c r="AB52" s="13" t="s">
        <v>32</v>
      </c>
      <c r="AC52" s="13" t="s">
        <v>28</v>
      </c>
      <c r="AD52" s="13" t="s">
        <v>28</v>
      </c>
      <c r="AE52" s="14">
        <v>-586918</v>
      </c>
      <c r="AF52" s="14">
        <v>674977</v>
      </c>
      <c r="AG52" s="15">
        <v>-49842.02</v>
      </c>
      <c r="AH52" s="15">
        <v>674977.11</v>
      </c>
      <c r="AI52" s="12">
        <v>1300</v>
      </c>
      <c r="AJ52" s="16">
        <v>1334.84</v>
      </c>
      <c r="AK52" s="12"/>
      <c r="AL52" s="14"/>
      <c r="AM52" s="12"/>
      <c r="AN52" s="15"/>
      <c r="AO52" s="14">
        <v>438878.96</v>
      </c>
      <c r="AP52" s="14">
        <v>343242.43</v>
      </c>
      <c r="AQ52" s="14">
        <v>-95636.530000000028</v>
      </c>
      <c r="AR52" s="14">
        <v>0</v>
      </c>
      <c r="AS52" s="14">
        <v>343242.43</v>
      </c>
      <c r="AT52" s="11">
        <v>206274.28</v>
      </c>
      <c r="AU52" s="11">
        <v>136968.15</v>
      </c>
      <c r="AV52" s="17">
        <v>0.60095798762408248</v>
      </c>
      <c r="AW52" s="17">
        <v>0.60095798762408248</v>
      </c>
      <c r="AX52" s="11">
        <v>76496.600000000006</v>
      </c>
      <c r="AY52" s="110">
        <v>17.43</v>
      </c>
      <c r="AZ52" s="106" t="s">
        <v>202</v>
      </c>
    </row>
    <row r="53" spans="1:52">
      <c r="A53" s="72">
        <v>13073096</v>
      </c>
      <c r="B53" s="55">
        <v>5355</v>
      </c>
      <c r="C53" s="55" t="s">
        <v>75</v>
      </c>
      <c r="D53" s="12">
        <v>1814</v>
      </c>
      <c r="E53" s="12">
        <v>243600</v>
      </c>
      <c r="F53" s="14">
        <v>375202</v>
      </c>
      <c r="G53" s="12">
        <v>0</v>
      </c>
      <c r="H53" s="14" t="s">
        <v>166</v>
      </c>
      <c r="I53" s="14">
        <v>-120238</v>
      </c>
      <c r="J53" s="12">
        <v>1</v>
      </c>
      <c r="K53" s="14">
        <v>8277.66</v>
      </c>
      <c r="L53" s="13">
        <v>2015</v>
      </c>
      <c r="M53" s="12">
        <v>1</v>
      </c>
      <c r="N53" s="14">
        <v>6887292</v>
      </c>
      <c r="O53" s="12">
        <v>0</v>
      </c>
      <c r="P53" s="14">
        <v>0</v>
      </c>
      <c r="Q53" s="12">
        <v>1</v>
      </c>
      <c r="R53" s="14">
        <v>8277.66</v>
      </c>
      <c r="S53" s="12">
        <v>300</v>
      </c>
      <c r="T53" s="13">
        <v>0</v>
      </c>
      <c r="U53" s="12">
        <v>350</v>
      </c>
      <c r="V53" s="13">
        <v>0</v>
      </c>
      <c r="W53" s="12">
        <v>350</v>
      </c>
      <c r="X53" s="12">
        <v>0</v>
      </c>
      <c r="Y53" s="12">
        <v>0</v>
      </c>
      <c r="Z53" s="14">
        <v>2448254.13</v>
      </c>
      <c r="AA53" s="14">
        <v>1349.6439525909591</v>
      </c>
      <c r="AB53" s="13" t="s">
        <v>28</v>
      </c>
      <c r="AC53" s="13" t="s">
        <v>28</v>
      </c>
      <c r="AD53" s="13" t="s">
        <v>28</v>
      </c>
      <c r="AE53" s="14">
        <v>-517200</v>
      </c>
      <c r="AF53" s="14">
        <v>8278</v>
      </c>
      <c r="AG53" s="15">
        <v>375197.38</v>
      </c>
      <c r="AH53" s="15">
        <v>8277.66</v>
      </c>
      <c r="AI53" s="12">
        <v>9000</v>
      </c>
      <c r="AJ53" s="16">
        <v>9542.34</v>
      </c>
      <c r="AK53" s="12"/>
      <c r="AL53" s="14"/>
      <c r="AM53" s="12"/>
      <c r="AN53" s="15"/>
      <c r="AO53" s="14">
        <v>534912.14</v>
      </c>
      <c r="AP53" s="14">
        <v>667327.03999999992</v>
      </c>
      <c r="AQ53" s="14">
        <v>132414.89999999991</v>
      </c>
      <c r="AR53" s="14">
        <v>583215.43000000005</v>
      </c>
      <c r="AS53" s="14">
        <v>1250542.47</v>
      </c>
      <c r="AT53" s="11">
        <v>547729.56999999995</v>
      </c>
      <c r="AU53" s="11">
        <v>702812.9</v>
      </c>
      <c r="AV53" s="17">
        <v>0.82078132185382446</v>
      </c>
      <c r="AW53" s="17">
        <v>0.43799357729929794</v>
      </c>
      <c r="AX53" s="11">
        <v>203125.03</v>
      </c>
      <c r="AY53" s="110">
        <v>17.43</v>
      </c>
      <c r="AZ53" s="106" t="s">
        <v>202</v>
      </c>
    </row>
    <row r="54" spans="1:52">
      <c r="A54" s="72">
        <v>13073097</v>
      </c>
      <c r="B54" s="55">
        <v>5355</v>
      </c>
      <c r="C54" s="55" t="s">
        <v>76</v>
      </c>
      <c r="D54" s="12">
        <v>240</v>
      </c>
      <c r="E54" s="12">
        <v>-120400</v>
      </c>
      <c r="F54" s="14">
        <v>-9993</v>
      </c>
      <c r="G54" s="12">
        <v>0</v>
      </c>
      <c r="H54" s="14" t="s">
        <v>166</v>
      </c>
      <c r="I54" s="14">
        <v>-66227</v>
      </c>
      <c r="J54" s="12">
        <v>0</v>
      </c>
      <c r="K54" s="14" t="s">
        <v>166</v>
      </c>
      <c r="L54" s="13">
        <v>2014</v>
      </c>
      <c r="M54" s="12">
        <v>1</v>
      </c>
      <c r="N54" s="14">
        <v>662221</v>
      </c>
      <c r="O54" s="12">
        <v>1</v>
      </c>
      <c r="P54" s="14">
        <v>5505</v>
      </c>
      <c r="Q54" s="12">
        <v>0</v>
      </c>
      <c r="R54" s="14">
        <v>-5505.59</v>
      </c>
      <c r="S54" s="12">
        <v>300</v>
      </c>
      <c r="T54" s="13">
        <v>0</v>
      </c>
      <c r="U54" s="12">
        <v>300</v>
      </c>
      <c r="V54" s="13">
        <v>1</v>
      </c>
      <c r="W54" s="12">
        <v>250</v>
      </c>
      <c r="X54" s="12">
        <v>1</v>
      </c>
      <c r="Y54" s="12">
        <v>0</v>
      </c>
      <c r="Z54" s="14">
        <v>242183.44</v>
      </c>
      <c r="AA54" s="14">
        <v>1009.0976666666667</v>
      </c>
      <c r="AB54" s="13" t="s">
        <v>28</v>
      </c>
      <c r="AC54" s="13" t="s">
        <v>28</v>
      </c>
      <c r="AD54" s="13" t="s">
        <v>28</v>
      </c>
      <c r="AE54" s="14">
        <v>-161700</v>
      </c>
      <c r="AF54" s="14">
        <v>-5505</v>
      </c>
      <c r="AG54" s="15">
        <v>-12681.09</v>
      </c>
      <c r="AH54" s="15">
        <v>-5505.59</v>
      </c>
      <c r="AI54" s="12">
        <v>1100</v>
      </c>
      <c r="AJ54" s="16">
        <v>1226.5899999999999</v>
      </c>
      <c r="AK54" s="12"/>
      <c r="AL54" s="14"/>
      <c r="AM54" s="12"/>
      <c r="AN54" s="15"/>
      <c r="AO54" s="14">
        <v>108591.75</v>
      </c>
      <c r="AP54" s="14">
        <v>143638.27000000002</v>
      </c>
      <c r="AQ54" s="14">
        <v>35046.520000000019</v>
      </c>
      <c r="AR54" s="14">
        <v>54897.71</v>
      </c>
      <c r="AS54" s="14">
        <v>198535.98</v>
      </c>
      <c r="AT54" s="11">
        <v>88402.06</v>
      </c>
      <c r="AU54" s="11">
        <v>110133.92000000001</v>
      </c>
      <c r="AV54" s="17">
        <v>0.61544921141141551</v>
      </c>
      <c r="AW54" s="17">
        <v>0.44526971886909361</v>
      </c>
      <c r="AX54" s="11">
        <v>32783.870000000003</v>
      </c>
      <c r="AY54" s="110">
        <v>17.43</v>
      </c>
      <c r="AZ54" s="106" t="s">
        <v>202</v>
      </c>
    </row>
    <row r="55" spans="1:52">
      <c r="A55" s="72">
        <v>13073098</v>
      </c>
      <c r="B55" s="55">
        <v>5355</v>
      </c>
      <c r="C55" s="55" t="s">
        <v>77</v>
      </c>
      <c r="D55" s="12">
        <v>548</v>
      </c>
      <c r="E55" s="12">
        <v>-164300</v>
      </c>
      <c r="F55" s="14">
        <v>468</v>
      </c>
      <c r="G55" s="12">
        <v>0</v>
      </c>
      <c r="H55" s="14" t="s">
        <v>166</v>
      </c>
      <c r="I55" s="14">
        <v>-44214</v>
      </c>
      <c r="J55" s="12">
        <v>1</v>
      </c>
      <c r="K55" s="14">
        <v>185721.45</v>
      </c>
      <c r="L55" s="13">
        <v>2016</v>
      </c>
      <c r="M55" s="12">
        <v>1</v>
      </c>
      <c r="N55" s="14">
        <v>2013500</v>
      </c>
      <c r="O55" s="12">
        <v>0</v>
      </c>
      <c r="P55" s="14">
        <v>0</v>
      </c>
      <c r="Q55" s="12">
        <v>1</v>
      </c>
      <c r="R55" s="14">
        <v>185721.45</v>
      </c>
      <c r="S55" s="12">
        <v>300</v>
      </c>
      <c r="T55" s="13">
        <v>0</v>
      </c>
      <c r="U55" s="12">
        <v>300</v>
      </c>
      <c r="V55" s="13">
        <v>1</v>
      </c>
      <c r="W55" s="12">
        <v>300</v>
      </c>
      <c r="X55" s="12">
        <v>1</v>
      </c>
      <c r="Y55" s="12">
        <v>0</v>
      </c>
      <c r="Z55" s="14">
        <v>541363.69999999995</v>
      </c>
      <c r="AA55" s="14">
        <v>987.8899635036496</v>
      </c>
      <c r="AB55" s="13" t="s">
        <v>28</v>
      </c>
      <c r="AC55" s="13" t="s">
        <v>28</v>
      </c>
      <c r="AD55" s="13" t="s">
        <v>28</v>
      </c>
      <c r="AE55" s="14">
        <v>-294604</v>
      </c>
      <c r="AF55" s="14">
        <v>185721</v>
      </c>
      <c r="AG55" s="15">
        <v>-4409.8999999999996</v>
      </c>
      <c r="AH55" s="15">
        <v>185721.45</v>
      </c>
      <c r="AI55" s="12">
        <v>2700</v>
      </c>
      <c r="AJ55" s="16">
        <v>2805.98</v>
      </c>
      <c r="AK55" s="12"/>
      <c r="AL55" s="14"/>
      <c r="AM55" s="12"/>
      <c r="AN55" s="15"/>
      <c r="AO55" s="14">
        <v>325336.62</v>
      </c>
      <c r="AP55" s="14">
        <v>378998.74</v>
      </c>
      <c r="AQ55" s="14">
        <v>53662.119999999995</v>
      </c>
      <c r="AR55" s="14">
        <v>99640.92</v>
      </c>
      <c r="AS55" s="14">
        <v>478639.66</v>
      </c>
      <c r="AT55" s="11">
        <v>218215.3</v>
      </c>
      <c r="AU55" s="11">
        <v>260424.36</v>
      </c>
      <c r="AV55" s="17">
        <v>0.57576787722302192</v>
      </c>
      <c r="AW55" s="17">
        <v>0.45590726852847924</v>
      </c>
      <c r="AX55" s="11">
        <v>80924.89</v>
      </c>
      <c r="AY55" s="110">
        <v>17.43</v>
      </c>
      <c r="AZ55" s="106" t="s">
        <v>202</v>
      </c>
    </row>
    <row r="56" spans="1:52">
      <c r="A56" s="72">
        <v>13073023</v>
      </c>
      <c r="B56" s="55">
        <v>5356</v>
      </c>
      <c r="C56" s="55" t="s">
        <v>78</v>
      </c>
      <c r="D56" s="12">
        <v>731</v>
      </c>
      <c r="E56" s="12">
        <v>-114200</v>
      </c>
      <c r="F56" s="14">
        <v>-126663.48</v>
      </c>
      <c r="G56" s="12">
        <v>0</v>
      </c>
      <c r="H56" s="14">
        <v>0</v>
      </c>
      <c r="I56" s="14">
        <v>-175068.73</v>
      </c>
      <c r="J56" s="12">
        <v>0</v>
      </c>
      <c r="K56" s="14">
        <v>0</v>
      </c>
      <c r="L56" s="13">
        <v>2012</v>
      </c>
      <c r="M56" s="12">
        <v>0</v>
      </c>
      <c r="N56" s="14">
        <v>0</v>
      </c>
      <c r="O56" s="12">
        <v>1</v>
      </c>
      <c r="P56" s="14">
        <v>647651.85</v>
      </c>
      <c r="Q56" s="12">
        <v>0</v>
      </c>
      <c r="R56" s="14">
        <v>0</v>
      </c>
      <c r="S56" s="12">
        <v>300</v>
      </c>
      <c r="T56" s="13">
        <v>1</v>
      </c>
      <c r="U56" s="12">
        <v>350</v>
      </c>
      <c r="V56" s="13">
        <v>0</v>
      </c>
      <c r="W56" s="12">
        <v>305</v>
      </c>
      <c r="X56" s="12">
        <v>1</v>
      </c>
      <c r="Y56" s="12">
        <v>0</v>
      </c>
      <c r="Z56" s="14">
        <v>127822.91</v>
      </c>
      <c r="AA56" s="14">
        <v>174.86034199726402</v>
      </c>
      <c r="AB56" s="13" t="s">
        <v>32</v>
      </c>
      <c r="AC56" s="13" t="s">
        <v>28</v>
      </c>
      <c r="AD56" s="13" t="s">
        <v>28</v>
      </c>
      <c r="AE56" s="14">
        <v>-408754.39</v>
      </c>
      <c r="AF56" s="14">
        <v>-647651.85</v>
      </c>
      <c r="AG56" s="15">
        <v>-126663.48</v>
      </c>
      <c r="AH56" s="15">
        <v>-647651.85</v>
      </c>
      <c r="AI56" s="12">
        <v>5000</v>
      </c>
      <c r="AJ56" s="16">
        <v>4430.75</v>
      </c>
      <c r="AK56" s="12">
        <v>0</v>
      </c>
      <c r="AL56" s="14">
        <v>0</v>
      </c>
      <c r="AM56" s="12">
        <v>0</v>
      </c>
      <c r="AN56" s="15">
        <v>0</v>
      </c>
      <c r="AO56" s="14">
        <v>210187</v>
      </c>
      <c r="AP56" s="14">
        <v>266079.40999999997</v>
      </c>
      <c r="AQ56" s="14">
        <v>55892.409999999974</v>
      </c>
      <c r="AR56" s="14">
        <v>251521.08</v>
      </c>
      <c r="AS56" s="14">
        <v>517600.49</v>
      </c>
      <c r="AT56" s="14">
        <v>220170.02</v>
      </c>
      <c r="AU56" s="14">
        <v>297430.46999999997</v>
      </c>
      <c r="AV56" s="14">
        <v>82.745981735302252</v>
      </c>
      <c r="AW56" s="14">
        <v>42.536671478035117</v>
      </c>
      <c r="AX56" s="14">
        <v>106844</v>
      </c>
      <c r="AY56" s="176">
        <v>22.81</v>
      </c>
      <c r="AZ56" s="106" t="s">
        <v>202</v>
      </c>
    </row>
    <row r="57" spans="1:52">
      <c r="A57" s="72">
        <v>13073090</v>
      </c>
      <c r="B57" s="55">
        <v>5356</v>
      </c>
      <c r="C57" s="55" t="s">
        <v>79</v>
      </c>
      <c r="D57" s="12">
        <v>5121</v>
      </c>
      <c r="E57" s="12">
        <v>-181400</v>
      </c>
      <c r="F57" s="14">
        <v>780230.35</v>
      </c>
      <c r="G57" s="12">
        <v>1</v>
      </c>
      <c r="H57" s="14">
        <v>303127.45</v>
      </c>
      <c r="I57" s="14">
        <v>0</v>
      </c>
      <c r="J57" s="12">
        <v>1</v>
      </c>
      <c r="K57" s="14">
        <v>473441.36</v>
      </c>
      <c r="L57" s="13"/>
      <c r="M57" s="12">
        <v>0</v>
      </c>
      <c r="N57" s="14">
        <v>0</v>
      </c>
      <c r="O57" s="12">
        <v>0</v>
      </c>
      <c r="P57" s="14">
        <v>0</v>
      </c>
      <c r="Q57" s="12">
        <v>1</v>
      </c>
      <c r="R57" s="14">
        <v>473441.36</v>
      </c>
      <c r="S57" s="12">
        <v>350</v>
      </c>
      <c r="T57" s="13">
        <v>0</v>
      </c>
      <c r="U57" s="12">
        <v>400</v>
      </c>
      <c r="V57" s="13">
        <v>0</v>
      </c>
      <c r="W57" s="12">
        <v>350</v>
      </c>
      <c r="X57" s="12">
        <v>0</v>
      </c>
      <c r="Y57" s="12">
        <v>0</v>
      </c>
      <c r="Z57" s="14">
        <v>744788.92</v>
      </c>
      <c r="AA57" s="14">
        <v>145.43818004296037</v>
      </c>
      <c r="AB57" s="13" t="s">
        <v>32</v>
      </c>
      <c r="AC57" s="13" t="s">
        <v>32</v>
      </c>
      <c r="AD57" s="13" t="s">
        <v>28</v>
      </c>
      <c r="AE57" s="14">
        <v>-420536.89</v>
      </c>
      <c r="AF57" s="14">
        <v>473441.36</v>
      </c>
      <c r="AG57" s="15">
        <v>780230.35</v>
      </c>
      <c r="AH57" s="15">
        <v>473441.36</v>
      </c>
      <c r="AI57" s="12">
        <v>41600</v>
      </c>
      <c r="AJ57" s="16">
        <v>41671.279999999999</v>
      </c>
      <c r="AK57" s="12">
        <v>0</v>
      </c>
      <c r="AL57" s="14">
        <v>0</v>
      </c>
      <c r="AM57" s="12">
        <v>0</v>
      </c>
      <c r="AN57" s="15">
        <v>0</v>
      </c>
      <c r="AO57" s="14">
        <v>2169808</v>
      </c>
      <c r="AP57" s="14">
        <v>3029112.08</v>
      </c>
      <c r="AQ57" s="14">
        <v>859304.08000000007</v>
      </c>
      <c r="AR57" s="14">
        <v>1347678.73</v>
      </c>
      <c r="AS57" s="14">
        <v>4376790.8100000005</v>
      </c>
      <c r="AT57" s="14">
        <v>1693423.81</v>
      </c>
      <c r="AU57" s="14">
        <v>2683367.0000000005</v>
      </c>
      <c r="AV57" s="14">
        <v>55.904957138462827</v>
      </c>
      <c r="AW57" s="14">
        <v>38.690992636223335</v>
      </c>
      <c r="AX57" s="14">
        <v>821780</v>
      </c>
      <c r="AY57" s="176">
        <v>22.81</v>
      </c>
      <c r="AZ57" s="106" t="s">
        <v>202</v>
      </c>
    </row>
    <row r="58" spans="1:52">
      <c r="A58" s="72">
        <v>13073102</v>
      </c>
      <c r="B58" s="55">
        <v>5356</v>
      </c>
      <c r="C58" s="55" t="s">
        <v>80</v>
      </c>
      <c r="D58" s="12">
        <v>1145</v>
      </c>
      <c r="E58" s="12">
        <v>-626900</v>
      </c>
      <c r="F58" s="14">
        <v>-512464.5</v>
      </c>
      <c r="G58" s="12">
        <v>0</v>
      </c>
      <c r="H58" s="14">
        <v>0</v>
      </c>
      <c r="I58" s="14">
        <v>-701051.16</v>
      </c>
      <c r="J58" s="12">
        <v>0</v>
      </c>
      <c r="K58" s="14">
        <v>0</v>
      </c>
      <c r="L58" s="13">
        <v>2014</v>
      </c>
      <c r="M58" s="12">
        <v>0</v>
      </c>
      <c r="N58" s="14">
        <v>0</v>
      </c>
      <c r="O58" s="12">
        <v>1</v>
      </c>
      <c r="P58" s="14">
        <v>490616.86</v>
      </c>
      <c r="Q58" s="12">
        <v>0</v>
      </c>
      <c r="R58" s="14"/>
      <c r="S58" s="12">
        <v>300</v>
      </c>
      <c r="T58" s="13">
        <v>0</v>
      </c>
      <c r="U58" s="12">
        <v>350</v>
      </c>
      <c r="V58" s="13">
        <v>0</v>
      </c>
      <c r="W58" s="12">
        <v>315</v>
      </c>
      <c r="X58" s="12">
        <v>1</v>
      </c>
      <c r="Y58" s="12">
        <v>0</v>
      </c>
      <c r="Z58" s="14">
        <v>65509.32</v>
      </c>
      <c r="AA58" s="14">
        <v>57.213379912663754</v>
      </c>
      <c r="AB58" s="13" t="s">
        <v>32</v>
      </c>
      <c r="AC58" s="13" t="s">
        <v>28</v>
      </c>
      <c r="AD58" s="13" t="s">
        <v>28</v>
      </c>
      <c r="AE58" s="14">
        <v>-1111726.67</v>
      </c>
      <c r="AF58" s="14">
        <v>-490616.86</v>
      </c>
      <c r="AG58" s="15">
        <v>-512464.5</v>
      </c>
      <c r="AH58" s="15">
        <v>-490616.86</v>
      </c>
      <c r="AI58" s="12">
        <v>5200</v>
      </c>
      <c r="AJ58" s="16">
        <v>4929.17</v>
      </c>
      <c r="AK58" s="12">
        <v>0</v>
      </c>
      <c r="AL58" s="14">
        <v>0</v>
      </c>
      <c r="AM58" s="12">
        <v>0</v>
      </c>
      <c r="AN58" s="15">
        <v>0</v>
      </c>
      <c r="AO58" s="14">
        <v>877617</v>
      </c>
      <c r="AP58" s="14">
        <v>524789.56000000006</v>
      </c>
      <c r="AQ58" s="14">
        <v>-352827.43999999994</v>
      </c>
      <c r="AR58" s="14">
        <v>75142.5</v>
      </c>
      <c r="AS58" s="14">
        <v>599932.06000000006</v>
      </c>
      <c r="AT58" s="14">
        <v>531606.42000000004</v>
      </c>
      <c r="AU58" s="14">
        <v>68325.640000000014</v>
      </c>
      <c r="AV58" s="14">
        <v>101.29897020055047</v>
      </c>
      <c r="AW58" s="14">
        <v>88.611103730645766</v>
      </c>
      <c r="AX58" s="14">
        <v>257976</v>
      </c>
      <c r="AY58" s="176">
        <v>22.81</v>
      </c>
      <c r="AZ58" s="106" t="s">
        <v>202</v>
      </c>
    </row>
    <row r="59" spans="1:52">
      <c r="A59" s="72">
        <v>13073006</v>
      </c>
      <c r="B59" s="55">
        <v>5357</v>
      </c>
      <c r="C59" s="55" t="s">
        <v>81</v>
      </c>
      <c r="D59" s="63">
        <v>884</v>
      </c>
      <c r="E59" s="63">
        <v>-361500</v>
      </c>
      <c r="F59" s="60">
        <v>-244702.72</v>
      </c>
      <c r="G59" s="63">
        <v>0</v>
      </c>
      <c r="H59" s="60" t="s">
        <v>24</v>
      </c>
      <c r="I59" s="60">
        <v>435100</v>
      </c>
      <c r="J59" s="63">
        <v>1</v>
      </c>
      <c r="K59" s="60">
        <v>499907</v>
      </c>
      <c r="L59" s="95"/>
      <c r="M59" s="63">
        <v>0</v>
      </c>
      <c r="N59" s="60">
        <v>0</v>
      </c>
      <c r="O59" s="63">
        <v>0</v>
      </c>
      <c r="P59" s="60">
        <v>0</v>
      </c>
      <c r="Q59" s="63">
        <v>1</v>
      </c>
      <c r="R59" s="60">
        <v>207402.13</v>
      </c>
      <c r="S59" s="63">
        <v>300</v>
      </c>
      <c r="T59" s="95">
        <v>0</v>
      </c>
      <c r="U59" s="63">
        <v>350</v>
      </c>
      <c r="V59" s="95">
        <v>0</v>
      </c>
      <c r="W59" s="63">
        <v>400</v>
      </c>
      <c r="X59" s="63">
        <v>0</v>
      </c>
      <c r="Y59" s="63">
        <v>0</v>
      </c>
      <c r="Z59" s="60">
        <v>971045.69</v>
      </c>
      <c r="AA59" s="60">
        <v>1098.47</v>
      </c>
      <c r="AB59" s="60" t="s">
        <v>82</v>
      </c>
      <c r="AC59" s="60" t="s">
        <v>82</v>
      </c>
      <c r="AD59" s="60" t="s">
        <v>82</v>
      </c>
      <c r="AE59" s="14" t="s">
        <v>24</v>
      </c>
      <c r="AF59" s="14" t="s">
        <v>24</v>
      </c>
      <c r="AG59" s="75">
        <v>-244702.72</v>
      </c>
      <c r="AH59" s="75">
        <v>206671.12</v>
      </c>
      <c r="AI59" s="63">
        <v>1800</v>
      </c>
      <c r="AJ59" s="78">
        <v>1790.43</v>
      </c>
      <c r="AK59" s="63">
        <v>0</v>
      </c>
      <c r="AL59" s="60">
        <v>0</v>
      </c>
      <c r="AM59" s="63">
        <v>29600</v>
      </c>
      <c r="AN59" s="75">
        <v>20359.009999999998</v>
      </c>
      <c r="AO59" s="60">
        <v>493329.2</v>
      </c>
      <c r="AP59" s="60">
        <v>523690</v>
      </c>
      <c r="AQ59" s="60">
        <v>30360.799999999988</v>
      </c>
      <c r="AR59" s="60">
        <v>142130.44</v>
      </c>
      <c r="AS59" s="60">
        <v>665820.43999999994</v>
      </c>
      <c r="AT59" s="60">
        <v>319214.46240000002</v>
      </c>
      <c r="AU59" s="60">
        <v>346605.97759999993</v>
      </c>
      <c r="AV59" s="17">
        <v>0.60954851610685712</v>
      </c>
      <c r="AW59" s="17">
        <v>0.47943025359810226</v>
      </c>
      <c r="AX59" s="60">
        <v>153066.42543598489</v>
      </c>
      <c r="AY59" s="109">
        <v>23.016999999999999</v>
      </c>
      <c r="AZ59" s="106">
        <v>5.19</v>
      </c>
    </row>
    <row r="60" spans="1:52">
      <c r="A60" s="72">
        <v>13073026</v>
      </c>
      <c r="B60" s="55">
        <v>5357</v>
      </c>
      <c r="C60" s="55" t="s">
        <v>83</v>
      </c>
      <c r="D60" s="63">
        <v>396</v>
      </c>
      <c r="E60" s="63">
        <v>-93257.91</v>
      </c>
      <c r="F60" s="60">
        <v>-48393.26</v>
      </c>
      <c r="G60" s="63">
        <v>0</v>
      </c>
      <c r="H60" s="60" t="s">
        <v>24</v>
      </c>
      <c r="I60" s="60">
        <v>-955.9</v>
      </c>
      <c r="J60" s="63">
        <v>0</v>
      </c>
      <c r="K60" s="60"/>
      <c r="L60" s="95">
        <v>2012</v>
      </c>
      <c r="M60" s="63">
        <v>0</v>
      </c>
      <c r="N60" s="60">
        <v>0</v>
      </c>
      <c r="O60" s="63">
        <v>1</v>
      </c>
      <c r="P60" s="60">
        <v>103900</v>
      </c>
      <c r="Q60" s="63">
        <v>0</v>
      </c>
      <c r="R60" s="60"/>
      <c r="S60" s="63">
        <v>350</v>
      </c>
      <c r="T60" s="95">
        <v>0</v>
      </c>
      <c r="U60" s="63">
        <v>400</v>
      </c>
      <c r="V60" s="95">
        <v>0</v>
      </c>
      <c r="W60" s="63">
        <v>320</v>
      </c>
      <c r="X60" s="63">
        <v>0</v>
      </c>
      <c r="Y60" s="63">
        <v>0</v>
      </c>
      <c r="Z60" s="60">
        <v>10435.27</v>
      </c>
      <c r="AA60" s="60">
        <v>26.35</v>
      </c>
      <c r="AB60" s="60" t="s">
        <v>82</v>
      </c>
      <c r="AC60" s="60" t="s">
        <v>82</v>
      </c>
      <c r="AD60" s="60" t="s">
        <v>82</v>
      </c>
      <c r="AE60" s="14">
        <v>-79230.39</v>
      </c>
      <c r="AF60" s="14">
        <v>-955.9</v>
      </c>
      <c r="AG60" s="75">
        <v>-48393.26</v>
      </c>
      <c r="AH60" s="75">
        <v>15993.27</v>
      </c>
      <c r="AI60" s="63">
        <v>900</v>
      </c>
      <c r="AJ60" s="78">
        <v>908.26</v>
      </c>
      <c r="AK60" s="63">
        <v>0</v>
      </c>
      <c r="AL60" s="60">
        <v>0</v>
      </c>
      <c r="AM60" s="63">
        <v>17000</v>
      </c>
      <c r="AN60" s="75">
        <v>10315.129999999999</v>
      </c>
      <c r="AO60" s="60">
        <v>203611.03</v>
      </c>
      <c r="AP60" s="60">
        <v>209369</v>
      </c>
      <c r="AQ60" s="60">
        <v>5757.9700000000012</v>
      </c>
      <c r="AR60" s="60">
        <v>82966.679999999993</v>
      </c>
      <c r="AS60" s="60">
        <v>292335.68</v>
      </c>
      <c r="AT60" s="60">
        <v>152799.26</v>
      </c>
      <c r="AU60" s="60">
        <v>138659.34120000002</v>
      </c>
      <c r="AV60" s="17">
        <v>0.74533626659152019</v>
      </c>
      <c r="AW60" s="17">
        <v>0.52950525644477531</v>
      </c>
      <c r="AX60" s="60">
        <v>74828.253048230239</v>
      </c>
      <c r="AY60" s="109">
        <v>23.016999999999999</v>
      </c>
      <c r="AZ60" s="106">
        <v>2.63</v>
      </c>
    </row>
    <row r="61" spans="1:52">
      <c r="A61" s="72">
        <v>13073031</v>
      </c>
      <c r="B61" s="55">
        <v>5357</v>
      </c>
      <c r="C61" s="55" t="s">
        <v>84</v>
      </c>
      <c r="D61" s="63">
        <v>1231</v>
      </c>
      <c r="E61" s="63">
        <v>-50000</v>
      </c>
      <c r="F61" s="60">
        <v>100464.14</v>
      </c>
      <c r="G61" s="12">
        <v>1</v>
      </c>
      <c r="H61" s="60" t="s">
        <v>24</v>
      </c>
      <c r="I61" s="60">
        <v>121000</v>
      </c>
      <c r="J61" s="63">
        <v>1</v>
      </c>
      <c r="K61" s="60">
        <v>562608</v>
      </c>
      <c r="L61" s="95"/>
      <c r="M61" s="63">
        <v>0</v>
      </c>
      <c r="N61" s="60">
        <v>0</v>
      </c>
      <c r="O61" s="63">
        <v>1</v>
      </c>
      <c r="P61" s="60">
        <v>121000</v>
      </c>
      <c r="Q61" s="63">
        <v>1</v>
      </c>
      <c r="R61" s="60">
        <v>91656.44</v>
      </c>
      <c r="S61" s="63">
        <v>300</v>
      </c>
      <c r="T61" s="95">
        <v>0</v>
      </c>
      <c r="U61" s="63">
        <v>345</v>
      </c>
      <c r="V61" s="95">
        <v>0</v>
      </c>
      <c r="W61" s="63">
        <v>400</v>
      </c>
      <c r="X61" s="63">
        <v>0</v>
      </c>
      <c r="Y61" s="63">
        <v>0</v>
      </c>
      <c r="Z61" s="60">
        <v>1115080.67</v>
      </c>
      <c r="AA61" s="60">
        <v>905.83</v>
      </c>
      <c r="AB61" s="60" t="s">
        <v>82</v>
      </c>
      <c r="AC61" s="60" t="s">
        <v>82</v>
      </c>
      <c r="AD61" s="60" t="s">
        <v>82</v>
      </c>
      <c r="AE61" s="14" t="s">
        <v>24</v>
      </c>
      <c r="AF61" s="14" t="s">
        <v>24</v>
      </c>
      <c r="AG61" s="75">
        <v>100464.14</v>
      </c>
      <c r="AH61" s="75">
        <v>116047.55</v>
      </c>
      <c r="AI61" s="63">
        <v>2000</v>
      </c>
      <c r="AJ61" s="78">
        <v>2455.23</v>
      </c>
      <c r="AK61" s="63">
        <v>0</v>
      </c>
      <c r="AL61" s="60">
        <v>0</v>
      </c>
      <c r="AM61" s="63">
        <v>8000</v>
      </c>
      <c r="AN61" s="75">
        <v>10951.83</v>
      </c>
      <c r="AO61" s="60">
        <v>783417.83</v>
      </c>
      <c r="AP61" s="60">
        <v>947549</v>
      </c>
      <c r="AQ61" s="60">
        <v>164131.17000000004</v>
      </c>
      <c r="AR61" s="60">
        <v>158634.69</v>
      </c>
      <c r="AS61" s="60">
        <v>1106183.69</v>
      </c>
      <c r="AT61" s="60">
        <v>455211.13919999998</v>
      </c>
      <c r="AU61" s="60">
        <v>650972.55079999997</v>
      </c>
      <c r="AV61" s="17">
        <v>0.48040907562564045</v>
      </c>
      <c r="AW61" s="17">
        <v>0.4115149620403461</v>
      </c>
      <c r="AX61" s="60">
        <v>218278.95425325056</v>
      </c>
      <c r="AY61" s="109">
        <v>23.016999999999999</v>
      </c>
      <c r="AZ61" s="106">
        <v>2.97</v>
      </c>
    </row>
    <row r="62" spans="1:52">
      <c r="A62" s="72">
        <v>13073048</v>
      </c>
      <c r="B62" s="55">
        <v>5357</v>
      </c>
      <c r="C62" s="55" t="s">
        <v>85</v>
      </c>
      <c r="D62" s="63">
        <v>392</v>
      </c>
      <c r="E62" s="63">
        <v>-108900</v>
      </c>
      <c r="F62" s="60">
        <v>-47027.16</v>
      </c>
      <c r="G62" s="63">
        <v>0</v>
      </c>
      <c r="H62" s="60" t="s">
        <v>24</v>
      </c>
      <c r="I62" s="60">
        <v>115900</v>
      </c>
      <c r="J62" s="63">
        <v>1</v>
      </c>
      <c r="K62" s="60">
        <v>7859</v>
      </c>
      <c r="L62" s="95"/>
      <c r="M62" s="63">
        <v>0</v>
      </c>
      <c r="N62" s="60">
        <v>0</v>
      </c>
      <c r="O62" s="63">
        <v>0</v>
      </c>
      <c r="P62" s="60">
        <v>0</v>
      </c>
      <c r="Q62" s="63">
        <v>1</v>
      </c>
      <c r="R62" s="60">
        <v>80673.149999999994</v>
      </c>
      <c r="S62" s="63">
        <v>325</v>
      </c>
      <c r="T62" s="95">
        <v>0</v>
      </c>
      <c r="U62" s="63">
        <v>375</v>
      </c>
      <c r="V62" s="95">
        <v>0</v>
      </c>
      <c r="W62" s="63">
        <v>370</v>
      </c>
      <c r="X62" s="63">
        <v>0</v>
      </c>
      <c r="Y62" s="63">
        <v>0</v>
      </c>
      <c r="Z62" s="60">
        <v>189320.02</v>
      </c>
      <c r="AA62" s="60">
        <v>482.96</v>
      </c>
      <c r="AB62" s="60" t="s">
        <v>82</v>
      </c>
      <c r="AC62" s="60" t="s">
        <v>82</v>
      </c>
      <c r="AD62" s="60" t="s">
        <v>82</v>
      </c>
      <c r="AE62" s="14" t="s">
        <v>24</v>
      </c>
      <c r="AF62" s="14" t="s">
        <v>24</v>
      </c>
      <c r="AG62" s="75">
        <v>-48362.6</v>
      </c>
      <c r="AH62" s="75">
        <v>96337.712</v>
      </c>
      <c r="AI62" s="63">
        <v>1300</v>
      </c>
      <c r="AJ62" s="78">
        <v>755.58</v>
      </c>
      <c r="AK62" s="63">
        <v>0</v>
      </c>
      <c r="AL62" s="60">
        <v>0</v>
      </c>
      <c r="AM62" s="63">
        <v>15000</v>
      </c>
      <c r="AN62" s="75">
        <v>14622.78</v>
      </c>
      <c r="AO62" s="60">
        <v>119187.81</v>
      </c>
      <c r="AP62" s="60">
        <v>129786</v>
      </c>
      <c r="AQ62" s="60">
        <v>10598.190000000002</v>
      </c>
      <c r="AR62" s="60">
        <v>126235.58</v>
      </c>
      <c r="AS62" s="60">
        <v>256021.58000000002</v>
      </c>
      <c r="AT62" s="60">
        <v>121550.47199999999</v>
      </c>
      <c r="AU62" s="60">
        <v>134471.10800000001</v>
      </c>
      <c r="AV62" s="17">
        <v>0.9365453284637788</v>
      </c>
      <c r="AW62" s="17">
        <v>0.47476650991685931</v>
      </c>
      <c r="AX62" s="60">
        <v>58285.260982550702</v>
      </c>
      <c r="AY62" s="109">
        <v>23.016999999999999</v>
      </c>
      <c r="AZ62" s="106">
        <v>2.5099999999999998</v>
      </c>
    </row>
    <row r="63" spans="1:52">
      <c r="A63" s="72">
        <v>13073056</v>
      </c>
      <c r="B63" s="55">
        <v>5357</v>
      </c>
      <c r="C63" s="55" t="s">
        <v>86</v>
      </c>
      <c r="D63" s="63">
        <v>577</v>
      </c>
      <c r="E63" s="63">
        <v>-85700</v>
      </c>
      <c r="F63" s="60">
        <v>-27699.87</v>
      </c>
      <c r="G63" s="63">
        <v>0</v>
      </c>
      <c r="H63" s="60" t="s">
        <v>24</v>
      </c>
      <c r="I63" s="60">
        <v>-599584.74</v>
      </c>
      <c r="J63" s="63">
        <v>1</v>
      </c>
      <c r="K63" s="60">
        <v>194093</v>
      </c>
      <c r="L63" s="95"/>
      <c r="M63" s="63">
        <v>0</v>
      </c>
      <c r="N63" s="60">
        <v>0</v>
      </c>
      <c r="O63" s="63">
        <v>1</v>
      </c>
      <c r="P63" s="60">
        <v>50000</v>
      </c>
      <c r="Q63" s="63">
        <v>0</v>
      </c>
      <c r="R63" s="60"/>
      <c r="S63" s="63">
        <v>350</v>
      </c>
      <c r="T63" s="95">
        <v>0</v>
      </c>
      <c r="U63" s="63">
        <v>400</v>
      </c>
      <c r="V63" s="95">
        <v>0</v>
      </c>
      <c r="W63" s="63">
        <v>320</v>
      </c>
      <c r="X63" s="63">
        <v>0</v>
      </c>
      <c r="Y63" s="63">
        <v>0</v>
      </c>
      <c r="Z63" s="60">
        <v>236800.96</v>
      </c>
      <c r="AA63" s="60">
        <v>410.4</v>
      </c>
      <c r="AB63" s="60" t="s">
        <v>82</v>
      </c>
      <c r="AC63" s="60" t="s">
        <v>82</v>
      </c>
      <c r="AD63" s="60" t="s">
        <v>82</v>
      </c>
      <c r="AE63" s="14">
        <v>-33260.769999999997</v>
      </c>
      <c r="AF63" s="14">
        <v>-599584.74</v>
      </c>
      <c r="AG63" s="75">
        <v>-27699.87</v>
      </c>
      <c r="AH63" s="75">
        <v>-498849.24</v>
      </c>
      <c r="AI63" s="63">
        <v>1000</v>
      </c>
      <c r="AJ63" s="78">
        <v>817.15</v>
      </c>
      <c r="AK63" s="63">
        <v>0</v>
      </c>
      <c r="AL63" s="60">
        <v>0</v>
      </c>
      <c r="AM63" s="63">
        <v>6300</v>
      </c>
      <c r="AN63" s="75">
        <v>2984.18</v>
      </c>
      <c r="AO63" s="60">
        <v>341974.1</v>
      </c>
      <c r="AP63" s="60">
        <v>354020</v>
      </c>
      <c r="AQ63" s="60">
        <v>12045.900000000023</v>
      </c>
      <c r="AR63" s="60">
        <v>98645.93</v>
      </c>
      <c r="AS63" s="60">
        <v>453932.86</v>
      </c>
      <c r="AT63" s="60">
        <v>223928.65</v>
      </c>
      <c r="AU63" s="60">
        <v>225081.3688</v>
      </c>
      <c r="AV63" s="17">
        <v>0.64643661714027456</v>
      </c>
      <c r="AW63" s="17">
        <v>0.50415273130920724</v>
      </c>
      <c r="AX63" s="60">
        <v>109661.24185056319</v>
      </c>
      <c r="AY63" s="109">
        <v>23.016999999999999</v>
      </c>
      <c r="AZ63" s="106">
        <v>3.64</v>
      </c>
    </row>
    <row r="64" spans="1:52">
      <c r="A64" s="72">
        <v>13073084</v>
      </c>
      <c r="B64" s="55">
        <v>5357</v>
      </c>
      <c r="C64" s="55" t="s">
        <v>87</v>
      </c>
      <c r="D64" s="63">
        <v>2404</v>
      </c>
      <c r="E64" s="63">
        <v>-255900</v>
      </c>
      <c r="F64" s="60">
        <v>154987.46</v>
      </c>
      <c r="G64" s="12">
        <v>1</v>
      </c>
      <c r="H64" s="60" t="s">
        <v>24</v>
      </c>
      <c r="I64" s="60">
        <v>342800</v>
      </c>
      <c r="J64" s="63">
        <v>0</v>
      </c>
      <c r="K64" s="60"/>
      <c r="L64" s="95">
        <v>2009</v>
      </c>
      <c r="M64" s="63">
        <v>0</v>
      </c>
      <c r="N64" s="60">
        <v>0</v>
      </c>
      <c r="O64" s="63">
        <v>1</v>
      </c>
      <c r="P64" s="60">
        <v>642800</v>
      </c>
      <c r="Q64" s="63">
        <v>0</v>
      </c>
      <c r="R64" s="60"/>
      <c r="S64" s="63">
        <v>300</v>
      </c>
      <c r="T64" s="95">
        <v>0</v>
      </c>
      <c r="U64" s="63">
        <v>345</v>
      </c>
      <c r="V64" s="95">
        <v>0</v>
      </c>
      <c r="W64" s="63">
        <v>400</v>
      </c>
      <c r="X64" s="63">
        <v>0</v>
      </c>
      <c r="Y64" s="63">
        <v>0</v>
      </c>
      <c r="Z64" s="60">
        <v>1295676.95</v>
      </c>
      <c r="AA64" s="60">
        <v>538.98</v>
      </c>
      <c r="AB64" s="60" t="s">
        <v>82</v>
      </c>
      <c r="AC64" s="60" t="s">
        <v>82</v>
      </c>
      <c r="AD64" s="60" t="s">
        <v>82</v>
      </c>
      <c r="AE64" s="14" t="s">
        <v>24</v>
      </c>
      <c r="AF64" s="14" t="s">
        <v>24</v>
      </c>
      <c r="AG64" s="75">
        <v>154987.46</v>
      </c>
      <c r="AH64" s="75">
        <v>-713187.42</v>
      </c>
      <c r="AI64" s="63">
        <v>4100</v>
      </c>
      <c r="AJ64" s="78">
        <v>4139.58</v>
      </c>
      <c r="AK64" s="63">
        <v>800</v>
      </c>
      <c r="AL64" s="60">
        <v>1050</v>
      </c>
      <c r="AM64" s="63">
        <v>23400</v>
      </c>
      <c r="AN64" s="75">
        <v>23094.26</v>
      </c>
      <c r="AO64" s="60">
        <v>1312491.2</v>
      </c>
      <c r="AP64" s="60">
        <v>1715094</v>
      </c>
      <c r="AQ64" s="60">
        <v>402602.80000000005</v>
      </c>
      <c r="AR64" s="60">
        <v>465253.35</v>
      </c>
      <c r="AS64" s="60">
        <v>2180347.35</v>
      </c>
      <c r="AT64" s="60">
        <v>828290.66879999998</v>
      </c>
      <c r="AU64" s="60">
        <v>1352056.6812</v>
      </c>
      <c r="AV64" s="17">
        <v>0.48294184971785803</v>
      </c>
      <c r="AW64" s="17">
        <v>0.37988931846111584</v>
      </c>
      <c r="AX64" s="60">
        <v>397174.59731896879</v>
      </c>
      <c r="AY64" s="109">
        <v>23.016999999999999</v>
      </c>
      <c r="AZ64" s="106">
        <v>3.61</v>
      </c>
    </row>
    <row r="65" spans="1:52">
      <c r="A65" s="72">
        <v>13073091</v>
      </c>
      <c r="B65" s="55">
        <v>5357</v>
      </c>
      <c r="C65" s="55" t="s">
        <v>88</v>
      </c>
      <c r="D65" s="63">
        <v>365</v>
      </c>
      <c r="E65" s="63">
        <v>-37600</v>
      </c>
      <c r="F65" s="60">
        <v>25127.57</v>
      </c>
      <c r="G65" s="12">
        <v>1</v>
      </c>
      <c r="H65" s="60">
        <v>38345.08</v>
      </c>
      <c r="I65" s="60" t="s">
        <v>166</v>
      </c>
      <c r="J65" s="63">
        <v>1</v>
      </c>
      <c r="K65" s="60">
        <v>410389</v>
      </c>
      <c r="L65" s="95"/>
      <c r="M65" s="63">
        <v>0</v>
      </c>
      <c r="N65" s="60">
        <v>0</v>
      </c>
      <c r="O65" s="63">
        <v>0</v>
      </c>
      <c r="P65" s="60">
        <v>0</v>
      </c>
      <c r="Q65" s="63">
        <v>1</v>
      </c>
      <c r="R65" s="60">
        <v>329310.09999999998</v>
      </c>
      <c r="S65" s="63">
        <v>335</v>
      </c>
      <c r="T65" s="95">
        <v>0</v>
      </c>
      <c r="U65" s="63">
        <v>335</v>
      </c>
      <c r="V65" s="95">
        <v>1</v>
      </c>
      <c r="W65" s="63">
        <v>305</v>
      </c>
      <c r="X65" s="63">
        <v>1</v>
      </c>
      <c r="Y65" s="63">
        <v>0</v>
      </c>
      <c r="Z65" s="60">
        <v>0</v>
      </c>
      <c r="AA65" s="60">
        <v>0</v>
      </c>
      <c r="AB65" s="60" t="s">
        <v>82</v>
      </c>
      <c r="AC65" s="60" t="s">
        <v>82</v>
      </c>
      <c r="AD65" s="60" t="s">
        <v>82</v>
      </c>
      <c r="AE65" s="14">
        <v>179713.02</v>
      </c>
      <c r="AF65" s="14">
        <v>38345.08</v>
      </c>
      <c r="AG65" s="75">
        <v>25127.57</v>
      </c>
      <c r="AH65" s="75">
        <v>329490.25</v>
      </c>
      <c r="AI65" s="63">
        <v>900</v>
      </c>
      <c r="AJ65" s="78">
        <v>859.49</v>
      </c>
      <c r="AK65" s="63">
        <v>0</v>
      </c>
      <c r="AL65" s="60">
        <v>0</v>
      </c>
      <c r="AM65" s="63">
        <v>16500</v>
      </c>
      <c r="AN65" s="75">
        <v>4511.47</v>
      </c>
      <c r="AO65" s="60">
        <v>143917.01</v>
      </c>
      <c r="AP65" s="60">
        <v>180909</v>
      </c>
      <c r="AQ65" s="60">
        <v>36991.989999999991</v>
      </c>
      <c r="AR65" s="60">
        <v>100741.84</v>
      </c>
      <c r="AS65" s="60">
        <v>286143.46999999997</v>
      </c>
      <c r="AT65" s="60">
        <v>126258</v>
      </c>
      <c r="AU65" s="60">
        <v>157199.13079999998</v>
      </c>
      <c r="AV65" s="17">
        <v>0.71275801203920197</v>
      </c>
      <c r="AW65" s="17">
        <v>0.45062827818506568</v>
      </c>
      <c r="AX65" s="60">
        <v>61830.340258635704</v>
      </c>
      <c r="AY65" s="109">
        <v>23.016999999999999</v>
      </c>
      <c r="AZ65" s="106">
        <v>7.38</v>
      </c>
    </row>
    <row r="66" spans="1:52">
      <c r="A66" s="72">
        <v>13073106</v>
      </c>
      <c r="B66" s="55">
        <v>5357</v>
      </c>
      <c r="C66" s="55" t="s">
        <v>89</v>
      </c>
      <c r="D66" s="63">
        <v>651</v>
      </c>
      <c r="E66" s="63">
        <v>-48000</v>
      </c>
      <c r="F66" s="60">
        <v>60094.95</v>
      </c>
      <c r="G66" s="63">
        <v>0</v>
      </c>
      <c r="H66" s="60" t="s">
        <v>24</v>
      </c>
      <c r="I66" s="60">
        <v>131100</v>
      </c>
      <c r="J66" s="63">
        <v>1</v>
      </c>
      <c r="K66" s="60">
        <v>189417</v>
      </c>
      <c r="L66" s="95"/>
      <c r="M66" s="80">
        <v>0</v>
      </c>
      <c r="N66" s="81">
        <v>0</v>
      </c>
      <c r="O66" s="63">
        <v>0</v>
      </c>
      <c r="P66" s="60">
        <v>0</v>
      </c>
      <c r="Q66" s="63">
        <v>1</v>
      </c>
      <c r="R66" s="60">
        <v>258269.77</v>
      </c>
      <c r="S66" s="63">
        <v>300</v>
      </c>
      <c r="T66" s="95">
        <v>0</v>
      </c>
      <c r="U66" s="63">
        <v>350</v>
      </c>
      <c r="V66" s="95">
        <v>0</v>
      </c>
      <c r="W66" s="63">
        <v>350</v>
      </c>
      <c r="X66" s="63">
        <v>0</v>
      </c>
      <c r="Y66" s="63">
        <v>0</v>
      </c>
      <c r="Z66" s="60">
        <v>865629.63</v>
      </c>
      <c r="AA66" s="60">
        <v>1329.69</v>
      </c>
      <c r="AB66" s="60" t="s">
        <v>82</v>
      </c>
      <c r="AC66" s="60" t="s">
        <v>82</v>
      </c>
      <c r="AD66" s="60" t="s">
        <v>82</v>
      </c>
      <c r="AE66" s="14" t="s">
        <v>24</v>
      </c>
      <c r="AF66" s="14" t="s">
        <v>24</v>
      </c>
      <c r="AG66" s="75">
        <v>60846.06</v>
      </c>
      <c r="AH66" s="75">
        <v>257369.77</v>
      </c>
      <c r="AI66" s="63">
        <v>2100</v>
      </c>
      <c r="AJ66" s="78">
        <v>2219.56</v>
      </c>
      <c r="AK66" s="63">
        <v>0</v>
      </c>
      <c r="AL66" s="60">
        <v>0</v>
      </c>
      <c r="AM66" s="63">
        <v>8100</v>
      </c>
      <c r="AN66" s="75">
        <v>3864.99</v>
      </c>
      <c r="AO66" s="60">
        <v>218336.7</v>
      </c>
      <c r="AP66" s="60">
        <v>304626</v>
      </c>
      <c r="AQ66" s="60">
        <v>86289.299999999988</v>
      </c>
      <c r="AR66" s="60">
        <v>205426.84</v>
      </c>
      <c r="AS66" s="60">
        <v>510052.83999999997</v>
      </c>
      <c r="AT66" s="60">
        <v>207865.83359999998</v>
      </c>
      <c r="AU66" s="60">
        <v>302187.00639999995</v>
      </c>
      <c r="AV66" s="17">
        <v>0.68236405822221347</v>
      </c>
      <c r="AW66" s="17">
        <v>0.40753784176557079</v>
      </c>
      <c r="AX66" s="60">
        <v>99674.926851815704</v>
      </c>
      <c r="AY66" s="109">
        <v>23.016999999999999</v>
      </c>
      <c r="AZ66" s="106">
        <v>2.5299999999999998</v>
      </c>
    </row>
    <row r="67" spans="1:52">
      <c r="A67" s="72">
        <v>13073036</v>
      </c>
      <c r="B67" s="55">
        <v>5358</v>
      </c>
      <c r="C67" s="55" t="s">
        <v>90</v>
      </c>
      <c r="D67" s="12">
        <v>353</v>
      </c>
      <c r="E67" s="12">
        <v>41900</v>
      </c>
      <c r="F67" s="14">
        <v>27393.05</v>
      </c>
      <c r="G67" s="12">
        <v>1</v>
      </c>
      <c r="H67" s="14">
        <v>174401.94</v>
      </c>
      <c r="I67" s="14" t="s">
        <v>24</v>
      </c>
      <c r="J67" s="12">
        <v>1</v>
      </c>
      <c r="K67" s="14">
        <v>261966.57</v>
      </c>
      <c r="L67" s="13" t="s">
        <v>205</v>
      </c>
      <c r="M67" s="994" t="s">
        <v>232</v>
      </c>
      <c r="N67" s="995"/>
      <c r="O67" s="12">
        <v>0</v>
      </c>
      <c r="P67" s="60">
        <v>0</v>
      </c>
      <c r="Q67" s="12">
        <v>1</v>
      </c>
      <c r="R67" s="14">
        <v>266039.48</v>
      </c>
      <c r="S67" s="96">
        <v>300</v>
      </c>
      <c r="T67" s="13">
        <v>0</v>
      </c>
      <c r="U67" s="96">
        <v>300</v>
      </c>
      <c r="V67" s="13">
        <v>1</v>
      </c>
      <c r="W67" s="96">
        <v>250</v>
      </c>
      <c r="X67" s="12">
        <v>1</v>
      </c>
      <c r="Y67" s="12">
        <v>0</v>
      </c>
      <c r="Z67" s="14">
        <v>0</v>
      </c>
      <c r="AA67" s="14">
        <v>0</v>
      </c>
      <c r="AB67" s="13" t="s">
        <v>28</v>
      </c>
      <c r="AC67" s="13" t="s">
        <v>28</v>
      </c>
      <c r="AD67" s="13" t="s">
        <v>28</v>
      </c>
      <c r="AE67" s="14" t="s">
        <v>172</v>
      </c>
      <c r="AF67" s="14">
        <v>174401.94</v>
      </c>
      <c r="AG67" s="14">
        <v>27393.05</v>
      </c>
      <c r="AH67" s="15">
        <v>261966.57</v>
      </c>
      <c r="AI67" s="12">
        <v>1800</v>
      </c>
      <c r="AJ67" s="16">
        <v>1813.76</v>
      </c>
      <c r="AK67" s="12">
        <v>0</v>
      </c>
      <c r="AL67" s="14">
        <v>0</v>
      </c>
      <c r="AM67" s="12">
        <v>0</v>
      </c>
      <c r="AN67" s="15">
        <v>0</v>
      </c>
      <c r="AO67" s="14">
        <v>111578.81</v>
      </c>
      <c r="AP67" s="11">
        <v>120961</v>
      </c>
      <c r="AQ67" s="14">
        <v>9382.1900000000023</v>
      </c>
      <c r="AR67" s="14">
        <v>113927.01</v>
      </c>
      <c r="AS67" s="14">
        <v>234888.01</v>
      </c>
      <c r="AT67" s="11">
        <v>112034.15</v>
      </c>
      <c r="AU67" s="11">
        <v>-105000.15999999999</v>
      </c>
      <c r="AV67" s="17">
        <v>0.92620059357974882</v>
      </c>
      <c r="AW67" s="17">
        <v>0.47696836462618925</v>
      </c>
      <c r="AX67" s="11">
        <v>45457.26</v>
      </c>
      <c r="AY67" s="53">
        <v>19.07</v>
      </c>
      <c r="AZ67" s="106" t="s">
        <v>202</v>
      </c>
    </row>
    <row r="68" spans="1:52">
      <c r="A68" s="72">
        <v>13073041</v>
      </c>
      <c r="B68" s="55">
        <v>5358</v>
      </c>
      <c r="C68" s="55" t="s">
        <v>91</v>
      </c>
      <c r="D68" s="12">
        <v>477</v>
      </c>
      <c r="E68" s="12">
        <v>-149300</v>
      </c>
      <c r="F68" s="14">
        <v>-36459.57</v>
      </c>
      <c r="G68" s="12">
        <v>0</v>
      </c>
      <c r="H68" s="14" t="s">
        <v>24</v>
      </c>
      <c r="I68" s="14">
        <v>-17117.13</v>
      </c>
      <c r="J68" s="12">
        <v>1</v>
      </c>
      <c r="K68" s="14">
        <v>213351.94</v>
      </c>
      <c r="L68" s="13">
        <v>2017</v>
      </c>
      <c r="M68" s="996"/>
      <c r="N68" s="997"/>
      <c r="O68" s="12">
        <v>0</v>
      </c>
      <c r="P68" s="60">
        <v>0</v>
      </c>
      <c r="Q68" s="12">
        <v>1</v>
      </c>
      <c r="R68" s="14">
        <v>220324.51</v>
      </c>
      <c r="S68" s="96">
        <v>300</v>
      </c>
      <c r="T68" s="13">
        <v>0</v>
      </c>
      <c r="U68" s="96">
        <v>300</v>
      </c>
      <c r="V68" s="13">
        <v>1</v>
      </c>
      <c r="W68" s="96">
        <v>250</v>
      </c>
      <c r="X68" s="12">
        <v>1</v>
      </c>
      <c r="Y68" s="12">
        <v>0</v>
      </c>
      <c r="Z68" s="14">
        <v>0</v>
      </c>
      <c r="AA68" s="14">
        <v>0</v>
      </c>
      <c r="AB68" s="13" t="s">
        <v>28</v>
      </c>
      <c r="AC68" s="13" t="s">
        <v>28</v>
      </c>
      <c r="AD68" s="13" t="s">
        <v>28</v>
      </c>
      <c r="AE68" s="14" t="s">
        <v>172</v>
      </c>
      <c r="AF68" s="14">
        <v>-17117.13</v>
      </c>
      <c r="AG68" s="14">
        <v>-36459.57</v>
      </c>
      <c r="AH68" s="15">
        <v>213351.94</v>
      </c>
      <c r="AI68" s="12">
        <v>1700</v>
      </c>
      <c r="AJ68" s="16">
        <v>2052.5100000000002</v>
      </c>
      <c r="AK68" s="12">
        <v>0</v>
      </c>
      <c r="AL68" s="14">
        <v>0</v>
      </c>
      <c r="AM68" s="12">
        <v>0</v>
      </c>
      <c r="AN68" s="15">
        <v>0</v>
      </c>
      <c r="AO68" s="14">
        <v>146948.37</v>
      </c>
      <c r="AP68" s="11">
        <v>181693</v>
      </c>
      <c r="AQ68" s="14">
        <v>34744.630000000005</v>
      </c>
      <c r="AR68" s="14">
        <v>170222.82</v>
      </c>
      <c r="AS68" s="14">
        <v>351915.82</v>
      </c>
      <c r="AT68" s="11">
        <v>154845.26999999999</v>
      </c>
      <c r="AU68" s="11">
        <v>-143375.09</v>
      </c>
      <c r="AV68" s="17">
        <v>0.85223574931340218</v>
      </c>
      <c r="AW68" s="17">
        <v>0.44000656179651143</v>
      </c>
      <c r="AX68" s="11">
        <v>62827.65</v>
      </c>
      <c r="AY68" s="53">
        <v>19.07</v>
      </c>
      <c r="AZ68" s="106" t="s">
        <v>202</v>
      </c>
    </row>
    <row r="69" spans="1:52">
      <c r="A69" s="72">
        <v>13073047</v>
      </c>
      <c r="B69" s="55">
        <v>5358</v>
      </c>
      <c r="C69" s="55" t="s">
        <v>92</v>
      </c>
      <c r="D69" s="12">
        <v>317</v>
      </c>
      <c r="E69" s="12">
        <v>-72000</v>
      </c>
      <c r="F69" s="14">
        <v>-30525.360000000001</v>
      </c>
      <c r="G69" s="12">
        <v>0</v>
      </c>
      <c r="H69" s="14" t="s">
        <v>24</v>
      </c>
      <c r="I69" s="14">
        <v>-20039.36</v>
      </c>
      <c r="J69" s="12">
        <v>1</v>
      </c>
      <c r="K69" s="14">
        <v>215627.47</v>
      </c>
      <c r="L69" s="13">
        <v>2019</v>
      </c>
      <c r="M69" s="996"/>
      <c r="N69" s="997"/>
      <c r="O69" s="12">
        <v>0</v>
      </c>
      <c r="P69" s="60">
        <v>0</v>
      </c>
      <c r="Q69" s="12">
        <v>1</v>
      </c>
      <c r="R69" s="14">
        <v>219238.01</v>
      </c>
      <c r="S69" s="96">
        <v>250</v>
      </c>
      <c r="T69" s="13">
        <v>1</v>
      </c>
      <c r="U69" s="96">
        <v>300</v>
      </c>
      <c r="V69" s="13">
        <v>1</v>
      </c>
      <c r="W69" s="96">
        <v>350</v>
      </c>
      <c r="X69" s="12">
        <v>0</v>
      </c>
      <c r="Y69" s="12">
        <v>0</v>
      </c>
      <c r="Z69" s="14">
        <v>0</v>
      </c>
      <c r="AA69" s="14">
        <v>0</v>
      </c>
      <c r="AB69" s="13" t="s">
        <v>28</v>
      </c>
      <c r="AC69" s="13" t="s">
        <v>28</v>
      </c>
      <c r="AD69" s="13" t="s">
        <v>28</v>
      </c>
      <c r="AE69" s="14" t="s">
        <v>172</v>
      </c>
      <c r="AF69" s="14">
        <v>-20039.36</v>
      </c>
      <c r="AG69" s="14">
        <v>-30525.360000000001</v>
      </c>
      <c r="AH69" s="15">
        <v>215627.47</v>
      </c>
      <c r="AI69" s="12">
        <v>1600</v>
      </c>
      <c r="AJ69" s="16">
        <v>1793.75</v>
      </c>
      <c r="AK69" s="12">
        <v>0</v>
      </c>
      <c r="AL69" s="14">
        <v>0</v>
      </c>
      <c r="AM69" s="12">
        <v>0</v>
      </c>
      <c r="AN69" s="15">
        <v>0</v>
      </c>
      <c r="AO69" s="14">
        <v>94596.03</v>
      </c>
      <c r="AP69" s="11">
        <v>105533</v>
      </c>
      <c r="AQ69" s="14">
        <v>10936.970000000001</v>
      </c>
      <c r="AR69" s="14">
        <v>115152.05</v>
      </c>
      <c r="AS69" s="14">
        <v>220685.05</v>
      </c>
      <c r="AT69" s="11">
        <v>93659.17</v>
      </c>
      <c r="AU69" s="11">
        <v>-103278.22</v>
      </c>
      <c r="AV69" s="17">
        <v>0.88748704196791528</v>
      </c>
      <c r="AW69" s="17">
        <v>0.42440197013798625</v>
      </c>
      <c r="AX69" s="11">
        <v>38001.71</v>
      </c>
      <c r="AY69" s="53">
        <v>19.07</v>
      </c>
      <c r="AZ69" s="106" t="s">
        <v>202</v>
      </c>
    </row>
    <row r="70" spans="1:52">
      <c r="A70" s="72">
        <v>13073054</v>
      </c>
      <c r="B70" s="55">
        <v>5358</v>
      </c>
      <c r="C70" s="55" t="s">
        <v>93</v>
      </c>
      <c r="D70" s="12">
        <v>788</v>
      </c>
      <c r="E70" s="12">
        <v>-46100</v>
      </c>
      <c r="F70" s="14">
        <v>192668.63</v>
      </c>
      <c r="G70" s="12">
        <v>1</v>
      </c>
      <c r="H70" s="14">
        <v>205434.83</v>
      </c>
      <c r="I70" s="14" t="s">
        <v>24</v>
      </c>
      <c r="J70" s="12">
        <v>1</v>
      </c>
      <c r="K70" s="14">
        <v>1763267.42</v>
      </c>
      <c r="L70" s="13" t="s">
        <v>207</v>
      </c>
      <c r="M70" s="996"/>
      <c r="N70" s="997"/>
      <c r="O70" s="12">
        <v>0</v>
      </c>
      <c r="P70" s="60">
        <v>0</v>
      </c>
      <c r="Q70" s="12">
        <v>1</v>
      </c>
      <c r="R70" s="14">
        <v>1764999.63</v>
      </c>
      <c r="S70" s="96">
        <v>250</v>
      </c>
      <c r="T70" s="13">
        <v>1</v>
      </c>
      <c r="U70" s="96">
        <v>300</v>
      </c>
      <c r="V70" s="13">
        <v>1</v>
      </c>
      <c r="W70" s="96">
        <v>250</v>
      </c>
      <c r="X70" s="12">
        <v>1</v>
      </c>
      <c r="Y70" s="12">
        <v>1</v>
      </c>
      <c r="Z70" s="14">
        <v>0</v>
      </c>
      <c r="AA70" s="14">
        <v>0</v>
      </c>
      <c r="AB70" s="13" t="s">
        <v>28</v>
      </c>
      <c r="AC70" s="13" t="s">
        <v>28</v>
      </c>
      <c r="AD70" s="13" t="s">
        <v>28</v>
      </c>
      <c r="AE70" s="14" t="s">
        <v>172</v>
      </c>
      <c r="AF70" s="14">
        <v>205434.83</v>
      </c>
      <c r="AG70" s="14">
        <v>192668.63</v>
      </c>
      <c r="AH70" s="15">
        <v>1763267.42</v>
      </c>
      <c r="AI70" s="12">
        <v>3000</v>
      </c>
      <c r="AJ70" s="16">
        <v>2999</v>
      </c>
      <c r="AK70" s="12">
        <v>0</v>
      </c>
      <c r="AL70" s="14">
        <v>0</v>
      </c>
      <c r="AM70" s="12">
        <v>0</v>
      </c>
      <c r="AN70" s="15">
        <v>0</v>
      </c>
      <c r="AO70" s="14">
        <v>1245060.45</v>
      </c>
      <c r="AP70" s="11">
        <v>1182875</v>
      </c>
      <c r="AQ70" s="14">
        <v>-62185.449999999953</v>
      </c>
      <c r="AR70" s="14">
        <v>0</v>
      </c>
      <c r="AS70" s="14">
        <v>1182875</v>
      </c>
      <c r="AT70" s="11">
        <v>521496.03</v>
      </c>
      <c r="AU70" s="11">
        <v>661378.97</v>
      </c>
      <c r="AV70" s="17">
        <v>0.44087163056113288</v>
      </c>
      <c r="AW70" s="17">
        <v>0.44087163056113288</v>
      </c>
      <c r="AX70" s="11">
        <v>211594.23999999999</v>
      </c>
      <c r="AY70" s="53">
        <v>19.07</v>
      </c>
      <c r="AZ70" s="106" t="s">
        <v>202</v>
      </c>
    </row>
    <row r="71" spans="1:52">
      <c r="A71" s="72">
        <v>13073058</v>
      </c>
      <c r="B71" s="55">
        <v>5358</v>
      </c>
      <c r="C71" s="55" t="s">
        <v>94</v>
      </c>
      <c r="D71" s="12">
        <v>327</v>
      </c>
      <c r="E71" s="12">
        <v>-85700</v>
      </c>
      <c r="F71" s="14">
        <v>-47478.58</v>
      </c>
      <c r="G71" s="12">
        <v>0</v>
      </c>
      <c r="H71" s="14" t="s">
        <v>24</v>
      </c>
      <c r="I71" s="14">
        <v>-44884.72</v>
      </c>
      <c r="J71" s="12">
        <v>1</v>
      </c>
      <c r="K71" s="14">
        <v>124222.96</v>
      </c>
      <c r="L71" s="13">
        <v>2017</v>
      </c>
      <c r="M71" s="996"/>
      <c r="N71" s="997"/>
      <c r="O71" s="12">
        <v>0</v>
      </c>
      <c r="P71" s="60">
        <v>0</v>
      </c>
      <c r="Q71" s="12">
        <v>1</v>
      </c>
      <c r="R71" s="14">
        <v>124478.86</v>
      </c>
      <c r="S71" s="96">
        <v>300</v>
      </c>
      <c r="T71" s="13">
        <v>0</v>
      </c>
      <c r="U71" s="96">
        <v>300</v>
      </c>
      <c r="V71" s="13">
        <v>1</v>
      </c>
      <c r="W71" s="96">
        <v>250</v>
      </c>
      <c r="X71" s="12">
        <v>1</v>
      </c>
      <c r="Y71" s="12">
        <v>0</v>
      </c>
      <c r="Z71" s="14">
        <v>52752.639999999999</v>
      </c>
      <c r="AA71" s="14">
        <v>161.32305810397554</v>
      </c>
      <c r="AB71" s="13" t="s">
        <v>28</v>
      </c>
      <c r="AC71" s="13" t="s">
        <v>28</v>
      </c>
      <c r="AD71" s="13" t="s">
        <v>28</v>
      </c>
      <c r="AE71" s="14" t="s">
        <v>172</v>
      </c>
      <c r="AF71" s="14">
        <v>-44884.72</v>
      </c>
      <c r="AG71" s="14">
        <v>-47478.58</v>
      </c>
      <c r="AH71" s="15">
        <v>124222.96</v>
      </c>
      <c r="AI71" s="12">
        <v>2100</v>
      </c>
      <c r="AJ71" s="16">
        <v>2162.5</v>
      </c>
      <c r="AK71" s="12">
        <v>0</v>
      </c>
      <c r="AL71" s="14">
        <v>0</v>
      </c>
      <c r="AM71" s="12">
        <v>0</v>
      </c>
      <c r="AN71" s="15">
        <v>0</v>
      </c>
      <c r="AO71" s="14">
        <v>103073.53</v>
      </c>
      <c r="AP71" s="11">
        <v>117112</v>
      </c>
      <c r="AQ71" s="14">
        <v>14038.470000000001</v>
      </c>
      <c r="AR71" s="14">
        <v>114811.53</v>
      </c>
      <c r="AS71" s="14">
        <v>231923.53</v>
      </c>
      <c r="AT71" s="11">
        <v>96889.45</v>
      </c>
      <c r="AU71" s="11">
        <v>-94588.98</v>
      </c>
      <c r="AV71" s="17">
        <v>0.82732298995833042</v>
      </c>
      <c r="AW71" s="17">
        <v>0.41776463992247787</v>
      </c>
      <c r="AX71" s="11">
        <v>39312.379999999997</v>
      </c>
      <c r="AY71" s="53">
        <v>19.07</v>
      </c>
      <c r="AZ71" s="106" t="s">
        <v>202</v>
      </c>
    </row>
    <row r="72" spans="1:52">
      <c r="A72" s="72">
        <v>13073060</v>
      </c>
      <c r="B72" s="55">
        <v>5358</v>
      </c>
      <c r="C72" s="55" t="s">
        <v>95</v>
      </c>
      <c r="D72" s="12">
        <v>1799</v>
      </c>
      <c r="E72" s="12">
        <v>-317500</v>
      </c>
      <c r="F72" s="14">
        <v>-15795.54</v>
      </c>
      <c r="G72" s="12">
        <v>0</v>
      </c>
      <c r="H72" s="14" t="s">
        <v>24</v>
      </c>
      <c r="I72" s="14">
        <v>-87514.07</v>
      </c>
      <c r="J72" s="12">
        <v>1</v>
      </c>
      <c r="K72" s="14">
        <v>802125.29</v>
      </c>
      <c r="L72" s="13">
        <v>2018</v>
      </c>
      <c r="M72" s="996"/>
      <c r="N72" s="997"/>
      <c r="O72" s="12">
        <v>0</v>
      </c>
      <c r="P72" s="60">
        <v>0</v>
      </c>
      <c r="Q72" s="12">
        <v>1</v>
      </c>
      <c r="R72" s="14">
        <v>795193.94</v>
      </c>
      <c r="S72" s="96">
        <v>324</v>
      </c>
      <c r="T72" s="13">
        <v>0</v>
      </c>
      <c r="U72" s="96">
        <v>328</v>
      </c>
      <c r="V72" s="13">
        <v>1</v>
      </c>
      <c r="W72" s="96">
        <v>321</v>
      </c>
      <c r="X72" s="12">
        <v>0</v>
      </c>
      <c r="Y72" s="12">
        <v>0</v>
      </c>
      <c r="Z72" s="14">
        <v>274381.94</v>
      </c>
      <c r="AA72" s="14">
        <v>152.51914396887159</v>
      </c>
      <c r="AB72" s="13" t="s">
        <v>28</v>
      </c>
      <c r="AC72" s="13" t="s">
        <v>28</v>
      </c>
      <c r="AD72" s="13" t="s">
        <v>28</v>
      </c>
      <c r="AE72" s="14" t="s">
        <v>172</v>
      </c>
      <c r="AF72" s="14">
        <v>-87514.07</v>
      </c>
      <c r="AG72" s="14">
        <v>-15795.54</v>
      </c>
      <c r="AH72" s="15">
        <v>802125.29</v>
      </c>
      <c r="AI72" s="12">
        <v>8800</v>
      </c>
      <c r="AJ72" s="16">
        <v>9798.75</v>
      </c>
      <c r="AK72" s="12">
        <v>0</v>
      </c>
      <c r="AL72" s="14">
        <v>0</v>
      </c>
      <c r="AM72" s="12">
        <v>0</v>
      </c>
      <c r="AN72" s="15">
        <v>0</v>
      </c>
      <c r="AO72" s="14">
        <v>860802.74</v>
      </c>
      <c r="AP72" s="11">
        <v>896645</v>
      </c>
      <c r="AQ72" s="14">
        <v>35842.260000000009</v>
      </c>
      <c r="AR72" s="14">
        <v>449587.45</v>
      </c>
      <c r="AS72" s="14">
        <v>1346232.45</v>
      </c>
      <c r="AT72" s="11">
        <v>609135.65</v>
      </c>
      <c r="AU72" s="11">
        <v>-162078.10000000003</v>
      </c>
      <c r="AV72" s="17">
        <v>0.67934985417863258</v>
      </c>
      <c r="AW72" s="17">
        <v>0.45247434794786001</v>
      </c>
      <c r="AX72" s="11">
        <v>247153.55</v>
      </c>
      <c r="AY72" s="53">
        <v>19.07</v>
      </c>
      <c r="AZ72" s="106" t="s">
        <v>202</v>
      </c>
    </row>
    <row r="73" spans="1:52">
      <c r="A73" s="72">
        <v>13073061</v>
      </c>
      <c r="B73" s="55">
        <v>5358</v>
      </c>
      <c r="C73" s="55" t="s">
        <v>96</v>
      </c>
      <c r="D73" s="12">
        <v>752</v>
      </c>
      <c r="E73" s="12">
        <v>-37800</v>
      </c>
      <c r="F73" s="14">
        <v>63864.86</v>
      </c>
      <c r="G73" s="12">
        <v>1</v>
      </c>
      <c r="H73" s="14">
        <v>90503.44</v>
      </c>
      <c r="I73" s="14" t="s">
        <v>24</v>
      </c>
      <c r="J73" s="12">
        <v>1</v>
      </c>
      <c r="K73" s="14">
        <v>320407.3</v>
      </c>
      <c r="L73" s="13">
        <v>2017</v>
      </c>
      <c r="M73" s="996"/>
      <c r="N73" s="997"/>
      <c r="O73" s="12">
        <v>0</v>
      </c>
      <c r="P73" s="60">
        <v>0</v>
      </c>
      <c r="Q73" s="12">
        <v>1</v>
      </c>
      <c r="R73" s="14">
        <v>320407.3</v>
      </c>
      <c r="S73" s="96">
        <v>250</v>
      </c>
      <c r="T73" s="13">
        <v>1</v>
      </c>
      <c r="U73" s="96">
        <v>325</v>
      </c>
      <c r="V73" s="13">
        <v>1</v>
      </c>
      <c r="W73" s="96">
        <v>300</v>
      </c>
      <c r="X73" s="12">
        <v>1</v>
      </c>
      <c r="Y73" s="12">
        <v>1</v>
      </c>
      <c r="Z73" s="14">
        <v>49773</v>
      </c>
      <c r="AA73" s="14">
        <v>66.1875</v>
      </c>
      <c r="AB73" s="13" t="s">
        <v>28</v>
      </c>
      <c r="AC73" s="13" t="s">
        <v>28</v>
      </c>
      <c r="AD73" s="13" t="s">
        <v>28</v>
      </c>
      <c r="AE73" s="14" t="s">
        <v>172</v>
      </c>
      <c r="AF73" s="14">
        <v>90503.44</v>
      </c>
      <c r="AG73" s="14">
        <v>63864.86</v>
      </c>
      <c r="AH73" s="15">
        <v>320407.3</v>
      </c>
      <c r="AI73" s="12">
        <v>2900</v>
      </c>
      <c r="AJ73" s="16">
        <v>3018.5</v>
      </c>
      <c r="AK73" s="12">
        <v>0</v>
      </c>
      <c r="AL73" s="14">
        <v>0</v>
      </c>
      <c r="AM73" s="12">
        <v>0</v>
      </c>
      <c r="AN73" s="15">
        <v>0</v>
      </c>
      <c r="AO73" s="14">
        <v>252767.37</v>
      </c>
      <c r="AP73" s="11">
        <v>352536</v>
      </c>
      <c r="AQ73" s="14">
        <v>99768.63</v>
      </c>
      <c r="AR73" s="14">
        <v>238563.99</v>
      </c>
      <c r="AS73" s="14">
        <v>591099.99</v>
      </c>
      <c r="AT73" s="11">
        <v>221511.48</v>
      </c>
      <c r="AU73" s="11">
        <v>-107539.47</v>
      </c>
      <c r="AV73" s="17">
        <v>0.62833719109537756</v>
      </c>
      <c r="AW73" s="17">
        <v>0.37474451657493685</v>
      </c>
      <c r="AX73" s="11">
        <v>89877.11</v>
      </c>
      <c r="AY73" s="53">
        <v>19.07</v>
      </c>
      <c r="AZ73" s="106" t="s">
        <v>202</v>
      </c>
    </row>
    <row r="74" spans="1:52">
      <c r="A74" s="72">
        <v>13073087</v>
      </c>
      <c r="B74" s="55">
        <v>5358</v>
      </c>
      <c r="C74" s="55" t="s">
        <v>97</v>
      </c>
      <c r="D74" s="12">
        <v>2554</v>
      </c>
      <c r="E74" s="12">
        <v>321800</v>
      </c>
      <c r="F74" s="14">
        <v>-122504.03</v>
      </c>
      <c r="G74" s="12">
        <v>0</v>
      </c>
      <c r="H74" s="14">
        <v>6625</v>
      </c>
      <c r="I74" s="14" t="s">
        <v>24</v>
      </c>
      <c r="J74" s="12">
        <v>1</v>
      </c>
      <c r="K74" s="14">
        <v>627417.44999999995</v>
      </c>
      <c r="L74" s="13">
        <v>2017</v>
      </c>
      <c r="M74" s="996"/>
      <c r="N74" s="997"/>
      <c r="O74" s="12">
        <v>0</v>
      </c>
      <c r="P74" s="60">
        <v>0</v>
      </c>
      <c r="Q74" s="12">
        <v>1</v>
      </c>
      <c r="R74" s="14">
        <v>627417.44999999995</v>
      </c>
      <c r="S74" s="96">
        <v>350</v>
      </c>
      <c r="T74" s="13">
        <v>0</v>
      </c>
      <c r="U74" s="96">
        <v>350</v>
      </c>
      <c r="V74" s="13">
        <v>0</v>
      </c>
      <c r="W74" s="96">
        <v>325</v>
      </c>
      <c r="X74" s="12">
        <v>0</v>
      </c>
      <c r="Y74" s="12">
        <v>0</v>
      </c>
      <c r="Z74" s="14">
        <v>814876.8</v>
      </c>
      <c r="AA74" s="14">
        <v>319.05904463586535</v>
      </c>
      <c r="AB74" s="13" t="s">
        <v>28</v>
      </c>
      <c r="AC74" s="13" t="s">
        <v>28</v>
      </c>
      <c r="AD74" s="13" t="s">
        <v>28</v>
      </c>
      <c r="AE74" s="14" t="s">
        <v>172</v>
      </c>
      <c r="AF74" s="14">
        <v>6625</v>
      </c>
      <c r="AG74" s="14">
        <v>-122504.03</v>
      </c>
      <c r="AH74" s="15">
        <v>627417.44999999995</v>
      </c>
      <c r="AI74" s="12">
        <v>12400</v>
      </c>
      <c r="AJ74" s="16">
        <v>13380.76</v>
      </c>
      <c r="AK74" s="12">
        <v>0</v>
      </c>
      <c r="AL74" s="14">
        <v>0</v>
      </c>
      <c r="AM74" s="12">
        <v>0</v>
      </c>
      <c r="AN74" s="15">
        <v>0</v>
      </c>
      <c r="AO74" s="14">
        <v>1120603.6200000001</v>
      </c>
      <c r="AP74" s="11">
        <v>1261506</v>
      </c>
      <c r="AQ74" s="14">
        <v>140902.37999999989</v>
      </c>
      <c r="AR74" s="14">
        <v>659674.14</v>
      </c>
      <c r="AS74" s="14">
        <v>1921180.1400000001</v>
      </c>
      <c r="AT74" s="11">
        <v>852402.05</v>
      </c>
      <c r="AU74" s="11">
        <v>-250570.19000000006</v>
      </c>
      <c r="AV74" s="17">
        <v>0.67570193879379092</v>
      </c>
      <c r="AW74" s="17">
        <v>0.4436866862469232</v>
      </c>
      <c r="AX74" s="11">
        <v>345857.6</v>
      </c>
      <c r="AY74" s="53">
        <v>19.07</v>
      </c>
      <c r="AZ74" s="106" t="s">
        <v>202</v>
      </c>
    </row>
    <row r="75" spans="1:52">
      <c r="A75" s="72">
        <v>13073099</v>
      </c>
      <c r="B75" s="55">
        <v>5358</v>
      </c>
      <c r="C75" s="55" t="s">
        <v>98</v>
      </c>
      <c r="D75" s="12">
        <v>923</v>
      </c>
      <c r="E75" s="12">
        <v>-110600</v>
      </c>
      <c r="F75" s="14">
        <v>260951.87</v>
      </c>
      <c r="G75" s="12">
        <v>1</v>
      </c>
      <c r="H75" s="14">
        <v>261082.56</v>
      </c>
      <c r="I75" s="14" t="s">
        <v>24</v>
      </c>
      <c r="J75" s="12">
        <v>0</v>
      </c>
      <c r="K75" s="14">
        <v>0</v>
      </c>
      <c r="L75" s="13">
        <v>0</v>
      </c>
      <c r="M75" s="996"/>
      <c r="N75" s="997"/>
      <c r="O75" s="12">
        <v>1</v>
      </c>
      <c r="P75" s="60">
        <v>2245442.5600000001</v>
      </c>
      <c r="Q75" s="12">
        <v>0</v>
      </c>
      <c r="R75" s="14">
        <v>0</v>
      </c>
      <c r="S75" s="96">
        <v>300</v>
      </c>
      <c r="T75" s="13">
        <v>0</v>
      </c>
      <c r="U75" s="96">
        <v>350</v>
      </c>
      <c r="V75" s="13">
        <v>0</v>
      </c>
      <c r="W75" s="96">
        <v>350</v>
      </c>
      <c r="X75" s="12">
        <v>0</v>
      </c>
      <c r="Y75" s="12">
        <v>0</v>
      </c>
      <c r="Z75" s="14">
        <v>851927.61</v>
      </c>
      <c r="AA75" s="14">
        <v>922.99849404117003</v>
      </c>
      <c r="AB75" s="13" t="s">
        <v>32</v>
      </c>
      <c r="AC75" s="13" t="s">
        <v>28</v>
      </c>
      <c r="AD75" s="13" t="s">
        <v>28</v>
      </c>
      <c r="AE75" s="14" t="s">
        <v>172</v>
      </c>
      <c r="AF75" s="14">
        <v>261082.56</v>
      </c>
      <c r="AG75" s="14">
        <v>260951.87</v>
      </c>
      <c r="AH75" s="15">
        <v>-2245442.5600000001</v>
      </c>
      <c r="AI75" s="12">
        <v>4000</v>
      </c>
      <c r="AJ75" s="16">
        <v>3938.75</v>
      </c>
      <c r="AK75" s="12">
        <v>0</v>
      </c>
      <c r="AL75" s="14">
        <v>0</v>
      </c>
      <c r="AM75" s="12">
        <v>0</v>
      </c>
      <c r="AN75" s="15">
        <v>0</v>
      </c>
      <c r="AO75" s="14">
        <v>894630.43</v>
      </c>
      <c r="AP75" s="11">
        <v>1197268</v>
      </c>
      <c r="AQ75" s="14">
        <v>302637.56999999995</v>
      </c>
      <c r="AR75" s="14">
        <v>0</v>
      </c>
      <c r="AS75" s="14">
        <v>1197268</v>
      </c>
      <c r="AT75" s="11">
        <v>437150.6</v>
      </c>
      <c r="AU75" s="11">
        <v>760117.4</v>
      </c>
      <c r="AV75" s="17">
        <v>0.36512343101126898</v>
      </c>
      <c r="AW75" s="17">
        <v>0.36512343101126898</v>
      </c>
      <c r="AX75" s="11">
        <v>177371.53</v>
      </c>
      <c r="AY75" s="53">
        <v>19.07</v>
      </c>
      <c r="AZ75" s="106" t="s">
        <v>202</v>
      </c>
    </row>
    <row r="76" spans="1:52">
      <c r="A76" s="72">
        <v>13073104</v>
      </c>
      <c r="B76" s="55">
        <v>5358</v>
      </c>
      <c r="C76" s="55" t="s">
        <v>99</v>
      </c>
      <c r="D76" s="12">
        <v>1055</v>
      </c>
      <c r="E76" s="12">
        <v>-180300</v>
      </c>
      <c r="F76" s="14">
        <v>-27875.82</v>
      </c>
      <c r="G76" s="12">
        <v>0</v>
      </c>
      <c r="H76" s="14" t="s">
        <v>24</v>
      </c>
      <c r="I76" s="14">
        <v>-39361.199999999997</v>
      </c>
      <c r="J76" s="12">
        <v>1</v>
      </c>
      <c r="K76" s="14">
        <v>1243652.73</v>
      </c>
      <c r="L76" s="13" t="s">
        <v>205</v>
      </c>
      <c r="M76" s="998"/>
      <c r="N76" s="999"/>
      <c r="O76" s="12">
        <v>0</v>
      </c>
      <c r="P76" s="60">
        <v>0</v>
      </c>
      <c r="Q76" s="12">
        <v>1</v>
      </c>
      <c r="R76" s="14">
        <v>1244122.3400000001</v>
      </c>
      <c r="S76" s="96">
        <v>250</v>
      </c>
      <c r="T76" s="13">
        <v>1</v>
      </c>
      <c r="U76" s="96">
        <v>300</v>
      </c>
      <c r="V76" s="13">
        <v>1</v>
      </c>
      <c r="W76" s="96">
        <v>250</v>
      </c>
      <c r="X76" s="12">
        <v>1</v>
      </c>
      <c r="Y76" s="12">
        <v>1</v>
      </c>
      <c r="Z76" s="14">
        <v>0</v>
      </c>
      <c r="AA76" s="14">
        <v>0</v>
      </c>
      <c r="AB76" s="13" t="s">
        <v>28</v>
      </c>
      <c r="AC76" s="13" t="s">
        <v>28</v>
      </c>
      <c r="AD76" s="13" t="s">
        <v>28</v>
      </c>
      <c r="AE76" s="14" t="s">
        <v>172</v>
      </c>
      <c r="AF76" s="14">
        <v>-39361.199999999997</v>
      </c>
      <c r="AG76" s="14">
        <v>-27875.82</v>
      </c>
      <c r="AH76" s="15">
        <v>1243652.73</v>
      </c>
      <c r="AI76" s="12">
        <v>4200</v>
      </c>
      <c r="AJ76" s="16">
        <v>4319.54</v>
      </c>
      <c r="AK76" s="12">
        <v>0</v>
      </c>
      <c r="AL76" s="14">
        <v>0</v>
      </c>
      <c r="AM76" s="12">
        <v>0</v>
      </c>
      <c r="AN76" s="15">
        <v>0</v>
      </c>
      <c r="AO76" s="14">
        <v>453292.07</v>
      </c>
      <c r="AP76" s="11">
        <v>466608</v>
      </c>
      <c r="AQ76" s="14">
        <v>13315.929999999993</v>
      </c>
      <c r="AR76" s="14">
        <v>273811.61</v>
      </c>
      <c r="AS76" s="14">
        <v>740419.61</v>
      </c>
      <c r="AT76" s="11">
        <v>351842.26</v>
      </c>
      <c r="AU76" s="11">
        <v>-159045.87</v>
      </c>
      <c r="AV76" s="17">
        <v>0.75404249391352063</v>
      </c>
      <c r="AW76" s="17">
        <v>0.47519305978403248</v>
      </c>
      <c r="AX76" s="11">
        <v>142758.13</v>
      </c>
      <c r="AY76" s="53">
        <v>19.07</v>
      </c>
      <c r="AZ76" s="106" t="s">
        <v>202</v>
      </c>
    </row>
    <row r="77" spans="1:52">
      <c r="A77" s="112">
        <v>13073004</v>
      </c>
      <c r="B77" s="55">
        <v>5359</v>
      </c>
      <c r="C77" s="55" t="s">
        <v>100</v>
      </c>
      <c r="D77" s="97">
        <v>985</v>
      </c>
      <c r="E77" s="97">
        <v>-97000</v>
      </c>
      <c r="F77" s="98">
        <v>-38342.39</v>
      </c>
      <c r="G77" s="12">
        <v>0</v>
      </c>
      <c r="H77" s="14">
        <v>0</v>
      </c>
      <c r="I77" s="98">
        <v>-212199.38</v>
      </c>
      <c r="J77" s="12">
        <v>0</v>
      </c>
      <c r="K77" s="14">
        <v>0</v>
      </c>
      <c r="L77" s="23">
        <v>2010</v>
      </c>
      <c r="M77" s="12">
        <v>0</v>
      </c>
      <c r="N77" s="98">
        <v>5314339.59</v>
      </c>
      <c r="O77" s="12">
        <v>1</v>
      </c>
      <c r="P77" s="98">
        <v>799900.54</v>
      </c>
      <c r="Q77" s="12">
        <v>0</v>
      </c>
      <c r="R77" s="98">
        <v>0</v>
      </c>
      <c r="S77" s="12">
        <v>400</v>
      </c>
      <c r="T77" s="97">
        <v>0</v>
      </c>
      <c r="U77" s="97">
        <v>400</v>
      </c>
      <c r="V77" s="97">
        <v>0</v>
      </c>
      <c r="W77" s="97">
        <v>400</v>
      </c>
      <c r="X77" s="97">
        <v>0</v>
      </c>
      <c r="Y77" s="97">
        <v>0</v>
      </c>
      <c r="Z77" s="98">
        <v>1445288.91</v>
      </c>
      <c r="AA77" s="98">
        <v>1467.2983857868019</v>
      </c>
      <c r="AB77" s="14" t="s">
        <v>32</v>
      </c>
      <c r="AC77" s="14" t="s">
        <v>28</v>
      </c>
      <c r="AD77" s="14" t="s">
        <v>233</v>
      </c>
      <c r="AE77" s="98">
        <v>-327625.90000000002</v>
      </c>
      <c r="AF77" s="98">
        <v>-729900.54</v>
      </c>
      <c r="AG77" s="100">
        <v>-743263.28</v>
      </c>
      <c r="AH77" s="100">
        <v>-729900.54</v>
      </c>
      <c r="AI77" s="97">
        <v>3600</v>
      </c>
      <c r="AJ77" s="101">
        <v>3580.13</v>
      </c>
      <c r="AK77" s="97">
        <v>0</v>
      </c>
      <c r="AL77" s="98">
        <v>0</v>
      </c>
      <c r="AM77" s="97">
        <v>7900</v>
      </c>
      <c r="AN77" s="100">
        <v>7875</v>
      </c>
      <c r="AO77" s="98">
        <v>387936.11</v>
      </c>
      <c r="AP77" s="98">
        <v>532353.19999999995</v>
      </c>
      <c r="AQ77" s="98">
        <v>144417.08999999997</v>
      </c>
      <c r="AR77" s="98">
        <v>261719.37</v>
      </c>
      <c r="AS77" s="113">
        <v>794072.57</v>
      </c>
      <c r="AT77" s="57">
        <v>315506.39</v>
      </c>
      <c r="AU77" s="57">
        <v>478566.17999999993</v>
      </c>
      <c r="AV77" s="59">
        <v>0.59266364887071221</v>
      </c>
      <c r="AW77" s="59">
        <v>0.39732689670920129</v>
      </c>
      <c r="AX77" s="57">
        <v>209736.67</v>
      </c>
      <c r="AY77" s="114">
        <v>30.116</v>
      </c>
      <c r="AZ77" s="106" t="s">
        <v>202</v>
      </c>
    </row>
    <row r="78" spans="1:52">
      <c r="A78" s="112">
        <v>13073013</v>
      </c>
      <c r="B78" s="55">
        <v>5359</v>
      </c>
      <c r="C78" s="55" t="s">
        <v>101</v>
      </c>
      <c r="D78" s="97">
        <v>746</v>
      </c>
      <c r="E78" s="97">
        <v>43400</v>
      </c>
      <c r="F78" s="98">
        <v>-36577.449999999997</v>
      </c>
      <c r="G78" s="12">
        <v>0</v>
      </c>
      <c r="H78" s="14">
        <v>0</v>
      </c>
      <c r="I78" s="98">
        <v>-107058.28</v>
      </c>
      <c r="J78" s="12">
        <v>0</v>
      </c>
      <c r="K78" s="14">
        <v>0</v>
      </c>
      <c r="L78" s="23">
        <v>2014</v>
      </c>
      <c r="M78" s="12">
        <v>1</v>
      </c>
      <c r="N78" s="98">
        <v>2912378.3</v>
      </c>
      <c r="O78" s="12">
        <v>1</v>
      </c>
      <c r="P78" s="98">
        <v>337662.78</v>
      </c>
      <c r="Q78" s="12">
        <v>0</v>
      </c>
      <c r="R78" s="98">
        <v>0</v>
      </c>
      <c r="S78" s="12">
        <v>400</v>
      </c>
      <c r="T78" s="97">
        <v>0</v>
      </c>
      <c r="U78" s="97">
        <v>400</v>
      </c>
      <c r="V78" s="97">
        <v>0</v>
      </c>
      <c r="W78" s="97">
        <v>350</v>
      </c>
      <c r="X78" s="97">
        <v>0</v>
      </c>
      <c r="Y78" s="97">
        <v>0</v>
      </c>
      <c r="Z78" s="98">
        <v>1295448.55</v>
      </c>
      <c r="AA78" s="98">
        <v>1736.5262064343165</v>
      </c>
      <c r="AB78" s="14" t="s">
        <v>28</v>
      </c>
      <c r="AC78" s="14" t="s">
        <v>28</v>
      </c>
      <c r="AD78" s="14" t="s">
        <v>28</v>
      </c>
      <c r="AE78" s="98">
        <v>-59955.82</v>
      </c>
      <c r="AF78" s="98">
        <v>120247.42</v>
      </c>
      <c r="AG78" s="100">
        <v>-36577.550000000003</v>
      </c>
      <c r="AH78" s="100">
        <v>120247.42</v>
      </c>
      <c r="AI78" s="97">
        <v>4000</v>
      </c>
      <c r="AJ78" s="101">
        <v>3938</v>
      </c>
      <c r="AK78" s="97">
        <v>0</v>
      </c>
      <c r="AL78" s="98">
        <v>0</v>
      </c>
      <c r="AM78" s="97">
        <v>27900</v>
      </c>
      <c r="AN78" s="100">
        <v>27862.5</v>
      </c>
      <c r="AO78" s="98">
        <v>740696.96</v>
      </c>
      <c r="AP78" s="98">
        <v>703430.74</v>
      </c>
      <c r="AQ78" s="98">
        <v>-37266.219999999972</v>
      </c>
      <c r="AR78" s="98">
        <v>0</v>
      </c>
      <c r="AS78" s="98">
        <v>703430.74</v>
      </c>
      <c r="AT78" s="57">
        <v>381242</v>
      </c>
      <c r="AU78" s="57">
        <v>322188.74</v>
      </c>
      <c r="AV78" s="59">
        <v>0.54197517725767852</v>
      </c>
      <c r="AW78" s="59">
        <v>0.54197517725767852</v>
      </c>
      <c r="AX78" s="57">
        <v>238371.76</v>
      </c>
      <c r="AY78" s="114">
        <v>30.116</v>
      </c>
      <c r="AZ78" s="106" t="s">
        <v>202</v>
      </c>
    </row>
    <row r="79" spans="1:52">
      <c r="A79" s="112">
        <v>13073019</v>
      </c>
      <c r="B79" s="55">
        <v>5359</v>
      </c>
      <c r="C79" s="55" t="s">
        <v>102</v>
      </c>
      <c r="D79" s="97">
        <v>1187</v>
      </c>
      <c r="E79" s="97">
        <v>-136000</v>
      </c>
      <c r="F79" s="98">
        <v>310817.51</v>
      </c>
      <c r="G79" s="12">
        <v>1</v>
      </c>
      <c r="H79" s="14">
        <v>0</v>
      </c>
      <c r="I79" s="98">
        <v>-285480</v>
      </c>
      <c r="J79" s="12">
        <v>0</v>
      </c>
      <c r="K79" s="14">
        <v>0</v>
      </c>
      <c r="L79" s="23">
        <v>2012</v>
      </c>
      <c r="M79" s="12">
        <v>0</v>
      </c>
      <c r="N79" s="98">
        <v>801858.88</v>
      </c>
      <c r="O79" s="12">
        <v>1</v>
      </c>
      <c r="P79" s="98">
        <v>0</v>
      </c>
      <c r="Q79" s="12">
        <v>1</v>
      </c>
      <c r="R79" s="98">
        <v>95535.46</v>
      </c>
      <c r="S79" s="12">
        <v>300</v>
      </c>
      <c r="T79" s="97">
        <v>0</v>
      </c>
      <c r="U79" s="97">
        <v>350</v>
      </c>
      <c r="V79" s="97">
        <v>0</v>
      </c>
      <c r="W79" s="97">
        <v>350</v>
      </c>
      <c r="X79" s="97">
        <v>0</v>
      </c>
      <c r="Y79" s="97">
        <v>0</v>
      </c>
      <c r="Z79" s="98">
        <v>2953820.97</v>
      </c>
      <c r="AA79" s="98">
        <v>2488.4759646166808</v>
      </c>
      <c r="AB79" s="14" t="s">
        <v>32</v>
      </c>
      <c r="AC79" s="14" t="s">
        <v>32</v>
      </c>
      <c r="AD79" s="14" t="s">
        <v>32</v>
      </c>
      <c r="AE79" s="98">
        <v>-338918</v>
      </c>
      <c r="AF79" s="98">
        <v>161337.51</v>
      </c>
      <c r="AG79" s="100">
        <v>310817.51</v>
      </c>
      <c r="AH79" s="100">
        <v>95535.46</v>
      </c>
      <c r="AI79" s="97">
        <v>5500</v>
      </c>
      <c r="AJ79" s="101">
        <v>4837.28</v>
      </c>
      <c r="AK79" s="97">
        <v>0</v>
      </c>
      <c r="AL79" s="98">
        <v>0</v>
      </c>
      <c r="AM79" s="97">
        <v>20000</v>
      </c>
      <c r="AN79" s="100">
        <v>21732.42</v>
      </c>
      <c r="AO79" s="98">
        <v>605651.80000000005</v>
      </c>
      <c r="AP79" s="98">
        <v>1004457.28</v>
      </c>
      <c r="AQ79" s="98">
        <v>398805.48</v>
      </c>
      <c r="AR79" s="98">
        <v>239708.12</v>
      </c>
      <c r="AS79" s="98">
        <v>1244165.3999999999</v>
      </c>
      <c r="AT79" s="57">
        <v>430224.94</v>
      </c>
      <c r="AU79" s="57">
        <v>813940.46</v>
      </c>
      <c r="AV79" s="59">
        <v>0.42831581647753103</v>
      </c>
      <c r="AW79" s="59">
        <v>0.34579400777420755</v>
      </c>
      <c r="AX79" s="57">
        <v>277117.61</v>
      </c>
      <c r="AY79" s="114">
        <v>30.116</v>
      </c>
      <c r="AZ79" s="106" t="s">
        <v>202</v>
      </c>
    </row>
    <row r="80" spans="1:52">
      <c r="A80" s="112">
        <v>13073030</v>
      </c>
      <c r="B80" s="55">
        <v>5359</v>
      </c>
      <c r="C80" s="55" t="s">
        <v>103</v>
      </c>
      <c r="D80" s="97">
        <v>1006</v>
      </c>
      <c r="E80" s="97">
        <v>-126400</v>
      </c>
      <c r="F80" s="98">
        <v>189283.28</v>
      </c>
      <c r="G80" s="12">
        <v>1</v>
      </c>
      <c r="H80" s="14">
        <v>131286.71</v>
      </c>
      <c r="I80" s="98">
        <v>0</v>
      </c>
      <c r="J80" s="12">
        <v>1</v>
      </c>
      <c r="K80" s="14">
        <v>186533.38</v>
      </c>
      <c r="L80" s="23"/>
      <c r="M80" s="12">
        <v>1</v>
      </c>
      <c r="N80" s="98">
        <v>7070964.3600000003</v>
      </c>
      <c r="O80" s="12">
        <v>0</v>
      </c>
      <c r="P80" s="98">
        <v>0</v>
      </c>
      <c r="Q80" s="12">
        <v>1</v>
      </c>
      <c r="R80" s="98">
        <v>451520.75</v>
      </c>
      <c r="S80" s="12">
        <v>300</v>
      </c>
      <c r="T80" s="97">
        <v>0</v>
      </c>
      <c r="U80" s="97">
        <v>350</v>
      </c>
      <c r="V80" s="97">
        <v>0</v>
      </c>
      <c r="W80" s="97">
        <v>300</v>
      </c>
      <c r="X80" s="97">
        <v>0</v>
      </c>
      <c r="Y80" s="97">
        <v>0</v>
      </c>
      <c r="Z80" s="98">
        <v>696358.42</v>
      </c>
      <c r="AA80" s="98">
        <v>692.20518886679929</v>
      </c>
      <c r="AB80" s="14" t="s">
        <v>28</v>
      </c>
      <c r="AC80" s="14" t="s">
        <v>28</v>
      </c>
      <c r="AD80" s="14" t="s">
        <v>82</v>
      </c>
      <c r="AE80" s="98">
        <v>-485476</v>
      </c>
      <c r="AF80" s="98">
        <v>131286.71</v>
      </c>
      <c r="AG80" s="100">
        <v>189283.28</v>
      </c>
      <c r="AH80" s="100">
        <v>451520.75</v>
      </c>
      <c r="AI80" s="97">
        <v>2700</v>
      </c>
      <c r="AJ80" s="101">
        <v>2652.5</v>
      </c>
      <c r="AK80" s="97">
        <v>0</v>
      </c>
      <c r="AL80" s="98">
        <v>0</v>
      </c>
      <c r="AM80" s="97">
        <v>52000</v>
      </c>
      <c r="AN80" s="100">
        <v>55933</v>
      </c>
      <c r="AO80" s="98">
        <v>581073.92000000004</v>
      </c>
      <c r="AP80" s="98">
        <v>695096.47</v>
      </c>
      <c r="AQ80" s="98">
        <v>114022.54999999993</v>
      </c>
      <c r="AR80" s="98">
        <v>166030.78</v>
      </c>
      <c r="AS80" s="98">
        <v>861127.25</v>
      </c>
      <c r="AT80" s="57">
        <v>351178.79</v>
      </c>
      <c r="AU80" s="57">
        <v>509948.46</v>
      </c>
      <c r="AV80" s="59">
        <v>0.50522309514821728</v>
      </c>
      <c r="AW80" s="59">
        <v>0.40781288711976071</v>
      </c>
      <c r="AX80" s="57">
        <v>230688.26</v>
      </c>
      <c r="AY80" s="114">
        <v>30.116</v>
      </c>
      <c r="AZ80" s="106" t="s">
        <v>202</v>
      </c>
    </row>
    <row r="81" spans="1:52">
      <c r="A81" s="112">
        <v>13073052</v>
      </c>
      <c r="B81" s="55">
        <v>5359</v>
      </c>
      <c r="C81" s="55" t="s">
        <v>104</v>
      </c>
      <c r="D81" s="97">
        <v>451</v>
      </c>
      <c r="E81" s="97">
        <v>234100</v>
      </c>
      <c r="F81" s="98">
        <v>265236.21999999997</v>
      </c>
      <c r="G81" s="12">
        <v>1</v>
      </c>
      <c r="H81" s="14">
        <v>68152.42</v>
      </c>
      <c r="I81" s="98">
        <v>0</v>
      </c>
      <c r="J81" s="12">
        <v>1</v>
      </c>
      <c r="K81" s="14">
        <v>448883</v>
      </c>
      <c r="L81" s="23"/>
      <c r="M81" s="12">
        <v>1</v>
      </c>
      <c r="N81" s="98">
        <v>3402507.31</v>
      </c>
      <c r="O81" s="12">
        <v>0</v>
      </c>
      <c r="P81" s="98">
        <v>0</v>
      </c>
      <c r="Q81" s="12">
        <v>1</v>
      </c>
      <c r="R81" s="98">
        <v>37453.17</v>
      </c>
      <c r="S81" s="12">
        <v>400</v>
      </c>
      <c r="T81" s="97">
        <v>0</v>
      </c>
      <c r="U81" s="97">
        <v>400</v>
      </c>
      <c r="V81" s="97">
        <v>0</v>
      </c>
      <c r="W81" s="97">
        <v>400</v>
      </c>
      <c r="X81" s="97">
        <v>0</v>
      </c>
      <c r="Y81" s="97">
        <v>0</v>
      </c>
      <c r="Z81" s="98">
        <v>4850738.16</v>
      </c>
      <c r="AA81" s="98">
        <v>10755.516984478936</v>
      </c>
      <c r="AB81" s="14" t="s">
        <v>28</v>
      </c>
      <c r="AC81" s="14" t="s">
        <v>28</v>
      </c>
      <c r="AD81" s="14" t="s">
        <v>82</v>
      </c>
      <c r="AE81" s="98">
        <v>428418</v>
      </c>
      <c r="AF81" s="98">
        <v>68152.42</v>
      </c>
      <c r="AG81" s="100">
        <v>265236.21999999997</v>
      </c>
      <c r="AH81" s="100">
        <v>37453.17</v>
      </c>
      <c r="AI81" s="97">
        <v>2100</v>
      </c>
      <c r="AJ81" s="101">
        <v>2402.5</v>
      </c>
      <c r="AK81" s="97">
        <v>0</v>
      </c>
      <c r="AL81" s="98">
        <v>0</v>
      </c>
      <c r="AM81" s="97">
        <v>12400</v>
      </c>
      <c r="AN81" s="100">
        <v>12494.84</v>
      </c>
      <c r="AO81" s="98">
        <v>254347.72</v>
      </c>
      <c r="AP81" s="98">
        <v>324112.33</v>
      </c>
      <c r="AQ81" s="98">
        <v>69764.610000000015</v>
      </c>
      <c r="AR81" s="98">
        <v>77803.72</v>
      </c>
      <c r="AS81" s="98">
        <v>401916.05000000005</v>
      </c>
      <c r="AT81" s="57">
        <v>162160.03</v>
      </c>
      <c r="AU81" s="57">
        <v>239756.02000000005</v>
      </c>
      <c r="AV81" s="59">
        <v>0.5003204598850034</v>
      </c>
      <c r="AW81" s="59">
        <v>0.40346741564563043</v>
      </c>
      <c r="AX81" s="57">
        <v>119665.59</v>
      </c>
      <c r="AY81" s="114">
        <v>30.116</v>
      </c>
      <c r="AZ81" s="106" t="s">
        <v>202</v>
      </c>
    </row>
    <row r="82" spans="1:52">
      <c r="A82" s="112">
        <v>13073071</v>
      </c>
      <c r="B82" s="55">
        <v>5359</v>
      </c>
      <c r="C82" s="55" t="s">
        <v>105</v>
      </c>
      <c r="D82" s="97">
        <v>209</v>
      </c>
      <c r="E82" s="97">
        <v>85200</v>
      </c>
      <c r="F82" s="98">
        <v>198820.88</v>
      </c>
      <c r="G82" s="12">
        <v>1</v>
      </c>
      <c r="H82" s="14">
        <v>63249.88</v>
      </c>
      <c r="I82" s="98">
        <v>0</v>
      </c>
      <c r="J82" s="12">
        <v>1</v>
      </c>
      <c r="K82" s="14">
        <v>138658.89000000001</v>
      </c>
      <c r="L82" s="23"/>
      <c r="M82" s="12">
        <v>1</v>
      </c>
      <c r="N82" s="98">
        <v>953385.93</v>
      </c>
      <c r="O82" s="12">
        <v>1</v>
      </c>
      <c r="P82" s="98">
        <v>413959.45</v>
      </c>
      <c r="Q82" s="12">
        <v>1</v>
      </c>
      <c r="R82" s="98">
        <v>499.72</v>
      </c>
      <c r="S82" s="12">
        <v>350</v>
      </c>
      <c r="T82" s="97">
        <v>0</v>
      </c>
      <c r="U82" s="97">
        <v>350</v>
      </c>
      <c r="V82" s="97">
        <v>0</v>
      </c>
      <c r="W82" s="97">
        <v>400</v>
      </c>
      <c r="X82" s="97">
        <v>0</v>
      </c>
      <c r="Y82" s="97">
        <v>0</v>
      </c>
      <c r="Z82" s="98">
        <v>1707664.09</v>
      </c>
      <c r="AA82" s="98">
        <v>8170.6415789473685</v>
      </c>
      <c r="AB82" s="14" t="s">
        <v>28</v>
      </c>
      <c r="AC82" s="14" t="s">
        <v>28</v>
      </c>
      <c r="AD82" s="14" t="s">
        <v>137</v>
      </c>
      <c r="AE82" s="98">
        <v>293286</v>
      </c>
      <c r="AF82" s="14">
        <v>63249.88</v>
      </c>
      <c r="AG82" s="100">
        <v>198820.88</v>
      </c>
      <c r="AH82" s="100">
        <v>-413437.81</v>
      </c>
      <c r="AI82" s="97">
        <v>700</v>
      </c>
      <c r="AJ82" s="101">
        <v>594.39</v>
      </c>
      <c r="AK82" s="97">
        <v>0</v>
      </c>
      <c r="AL82" s="98">
        <v>0</v>
      </c>
      <c r="AM82" s="97">
        <v>6600</v>
      </c>
      <c r="AN82" s="100">
        <v>6225</v>
      </c>
      <c r="AO82" s="98">
        <v>205604.15</v>
      </c>
      <c r="AP82" s="98">
        <v>259463.73</v>
      </c>
      <c r="AQ82" s="98">
        <v>53859.580000000016</v>
      </c>
      <c r="AR82" s="98">
        <v>0</v>
      </c>
      <c r="AS82" s="98">
        <v>259463.73</v>
      </c>
      <c r="AT82" s="57">
        <v>101609.46</v>
      </c>
      <c r="AU82" s="57">
        <v>157854.27000000002</v>
      </c>
      <c r="AV82" s="59">
        <v>0.39161334803904962</v>
      </c>
      <c r="AW82" s="59">
        <v>0.39161334803904962</v>
      </c>
      <c r="AX82" s="57">
        <v>84100.72</v>
      </c>
      <c r="AY82" s="114">
        <v>30.116</v>
      </c>
      <c r="AZ82" s="106" t="s">
        <v>202</v>
      </c>
    </row>
    <row r="83" spans="1:52">
      <c r="A83" s="112">
        <v>13073078</v>
      </c>
      <c r="B83" s="55">
        <v>5359</v>
      </c>
      <c r="C83" s="55" t="s">
        <v>106</v>
      </c>
      <c r="D83" s="97">
        <v>2410</v>
      </c>
      <c r="E83" s="97">
        <v>-138500</v>
      </c>
      <c r="F83" s="98">
        <v>-18038.7</v>
      </c>
      <c r="G83" s="12">
        <v>0</v>
      </c>
      <c r="H83" s="14">
        <v>0</v>
      </c>
      <c r="I83" s="98">
        <v>-130264.15</v>
      </c>
      <c r="J83" s="12">
        <v>0</v>
      </c>
      <c r="K83" s="14">
        <v>0</v>
      </c>
      <c r="L83" s="23">
        <v>2014</v>
      </c>
      <c r="M83" s="12">
        <v>1</v>
      </c>
      <c r="N83" s="98">
        <v>8549529.3599999994</v>
      </c>
      <c r="O83" s="12">
        <v>0</v>
      </c>
      <c r="P83" s="98">
        <v>0</v>
      </c>
      <c r="Q83" s="12">
        <v>1</v>
      </c>
      <c r="R83" s="98">
        <v>287912.06</v>
      </c>
      <c r="S83" s="12">
        <v>300</v>
      </c>
      <c r="T83" s="97">
        <v>0</v>
      </c>
      <c r="U83" s="97">
        <v>375</v>
      </c>
      <c r="V83" s="97">
        <v>0</v>
      </c>
      <c r="W83" s="97">
        <v>300</v>
      </c>
      <c r="X83" s="97">
        <v>0</v>
      </c>
      <c r="Y83" s="97">
        <v>0</v>
      </c>
      <c r="Z83" s="98">
        <v>1530863.33</v>
      </c>
      <c r="AA83" s="98">
        <v>635.21300000000008</v>
      </c>
      <c r="AB83" s="14" t="s">
        <v>28</v>
      </c>
      <c r="AC83" s="14" t="s">
        <v>28</v>
      </c>
      <c r="AD83" s="14" t="s">
        <v>137</v>
      </c>
      <c r="AE83" s="98">
        <v>-324972</v>
      </c>
      <c r="AF83" s="98">
        <v>-130264.15</v>
      </c>
      <c r="AG83" s="100">
        <v>-18038.7</v>
      </c>
      <c r="AH83" s="100">
        <v>287912.06</v>
      </c>
      <c r="AI83" s="97">
        <v>8500</v>
      </c>
      <c r="AJ83" s="101">
        <v>8995.06</v>
      </c>
      <c r="AK83" s="97">
        <v>0</v>
      </c>
      <c r="AL83" s="98">
        <v>0</v>
      </c>
      <c r="AM83" s="97">
        <v>0</v>
      </c>
      <c r="AN83" s="100">
        <v>0</v>
      </c>
      <c r="AO83" s="98">
        <v>1261043.29</v>
      </c>
      <c r="AP83" s="98">
        <v>1421504.6</v>
      </c>
      <c r="AQ83" s="98">
        <v>160461.31000000006</v>
      </c>
      <c r="AR83" s="98">
        <v>469501.14</v>
      </c>
      <c r="AS83" s="98">
        <v>1891005.7400000002</v>
      </c>
      <c r="AT83" s="57">
        <v>853339.2</v>
      </c>
      <c r="AU83" s="57">
        <v>1037666.5400000003</v>
      </c>
      <c r="AV83" s="59">
        <v>0.60030702679400394</v>
      </c>
      <c r="AW83" s="59">
        <v>0.45126208871264445</v>
      </c>
      <c r="AX83" s="57">
        <v>525641.05000000005</v>
      </c>
      <c r="AY83" s="114">
        <v>30.116</v>
      </c>
      <c r="AZ83" s="106" t="s">
        <v>202</v>
      </c>
    </row>
    <row r="84" spans="1:52">
      <c r="A84" s="112">
        <v>13073101</v>
      </c>
      <c r="B84" s="55">
        <v>5359</v>
      </c>
      <c r="C84" s="55" t="s">
        <v>107</v>
      </c>
      <c r="D84" s="97">
        <v>1130</v>
      </c>
      <c r="E84" s="97">
        <v>141200</v>
      </c>
      <c r="F84" s="98">
        <v>237593.95</v>
      </c>
      <c r="G84" s="12">
        <v>1</v>
      </c>
      <c r="H84" s="14">
        <v>0</v>
      </c>
      <c r="I84" s="98">
        <v>-54356.75</v>
      </c>
      <c r="J84" s="12">
        <v>1</v>
      </c>
      <c r="K84" s="14">
        <v>256079</v>
      </c>
      <c r="L84" s="23"/>
      <c r="M84" s="12">
        <v>1</v>
      </c>
      <c r="N84" s="98">
        <v>633870.02</v>
      </c>
      <c r="O84" s="12">
        <v>1</v>
      </c>
      <c r="P84" s="98">
        <v>36120.03</v>
      </c>
      <c r="Q84" s="12">
        <v>1</v>
      </c>
      <c r="R84" s="98">
        <v>389416.79</v>
      </c>
      <c r="S84" s="12">
        <v>400</v>
      </c>
      <c r="T84" s="97">
        <v>0</v>
      </c>
      <c r="U84" s="97">
        <v>400</v>
      </c>
      <c r="V84" s="97">
        <v>0</v>
      </c>
      <c r="W84" s="97">
        <v>375</v>
      </c>
      <c r="X84" s="97">
        <v>0</v>
      </c>
      <c r="Y84" s="97">
        <v>0</v>
      </c>
      <c r="Z84" s="98">
        <v>9542404.1999999993</v>
      </c>
      <c r="AA84" s="98">
        <v>8444.6054867256626</v>
      </c>
      <c r="AB84" s="14" t="s">
        <v>28</v>
      </c>
      <c r="AC84" s="14" t="s">
        <v>28</v>
      </c>
      <c r="AD84" s="14" t="s">
        <v>28</v>
      </c>
      <c r="AE84" s="98">
        <v>677220</v>
      </c>
      <c r="AF84" s="98">
        <v>-200200</v>
      </c>
      <c r="AG84" s="100">
        <v>237593.95</v>
      </c>
      <c r="AH84" s="100">
        <v>353296.76</v>
      </c>
      <c r="AI84" s="97">
        <v>4900</v>
      </c>
      <c r="AJ84" s="101">
        <v>4821.84</v>
      </c>
      <c r="AK84" s="97">
        <v>0</v>
      </c>
      <c r="AL84" s="98">
        <v>0</v>
      </c>
      <c r="AM84" s="97">
        <v>10900</v>
      </c>
      <c r="AN84" s="100">
        <v>10875</v>
      </c>
      <c r="AO84" s="98">
        <v>596619.29</v>
      </c>
      <c r="AP84" s="98">
        <v>793678.09</v>
      </c>
      <c r="AQ84" s="98">
        <v>197058.79999999993</v>
      </c>
      <c r="AR84" s="98">
        <v>217213.35</v>
      </c>
      <c r="AS84" s="98">
        <v>1010891.44</v>
      </c>
      <c r="AT84" s="57">
        <v>415019.14</v>
      </c>
      <c r="AU84" s="57">
        <v>595872.29999999993</v>
      </c>
      <c r="AV84" s="59">
        <v>0.52290613188024382</v>
      </c>
      <c r="AW84" s="59">
        <v>0.41054768452683704</v>
      </c>
      <c r="AX84" s="57">
        <v>268187.03999999998</v>
      </c>
      <c r="AY84" s="114">
        <v>30.116</v>
      </c>
      <c r="AZ84" s="106" t="s">
        <v>202</v>
      </c>
    </row>
    <row r="85" spans="1:52">
      <c r="A85" s="72">
        <v>13073007</v>
      </c>
      <c r="B85" s="55">
        <v>5360</v>
      </c>
      <c r="C85" s="55" t="s">
        <v>108</v>
      </c>
      <c r="D85" s="12">
        <v>1707</v>
      </c>
      <c r="E85" s="62">
        <v>-320</v>
      </c>
      <c r="F85" s="10">
        <v>115079.07</v>
      </c>
      <c r="G85" s="12">
        <v>0</v>
      </c>
      <c r="H85" s="89" t="s">
        <v>24</v>
      </c>
      <c r="I85" s="10">
        <v>120283.24</v>
      </c>
      <c r="J85" s="12">
        <v>0</v>
      </c>
      <c r="K85" s="10">
        <v>0</v>
      </c>
      <c r="L85" s="13">
        <v>2012</v>
      </c>
      <c r="M85" s="12">
        <v>0</v>
      </c>
      <c r="N85" s="10">
        <v>0</v>
      </c>
      <c r="O85" s="12">
        <v>1</v>
      </c>
      <c r="P85" s="10">
        <v>879480</v>
      </c>
      <c r="Q85" s="12">
        <v>1</v>
      </c>
      <c r="R85" s="10">
        <v>137545.47</v>
      </c>
      <c r="S85" s="12">
        <v>330</v>
      </c>
      <c r="T85" s="13">
        <v>0</v>
      </c>
      <c r="U85" s="12">
        <v>400</v>
      </c>
      <c r="V85" s="13">
        <v>0</v>
      </c>
      <c r="W85" s="12">
        <v>300</v>
      </c>
      <c r="X85" s="12">
        <v>1</v>
      </c>
      <c r="Y85" s="12">
        <v>0</v>
      </c>
      <c r="Z85" s="10">
        <v>21079</v>
      </c>
      <c r="AA85" s="10">
        <v>12.348564733450498</v>
      </c>
      <c r="AB85" s="13" t="s">
        <v>32</v>
      </c>
      <c r="AC85" s="13" t="s">
        <v>179</v>
      </c>
      <c r="AD85" s="13" t="s">
        <v>28</v>
      </c>
      <c r="AE85" s="14" t="s">
        <v>208</v>
      </c>
      <c r="AF85" s="14" t="s">
        <v>208</v>
      </c>
      <c r="AG85" s="10" t="s">
        <v>24</v>
      </c>
      <c r="AH85" s="10">
        <v>-1017025.47</v>
      </c>
      <c r="AI85" s="62">
        <v>4900</v>
      </c>
      <c r="AJ85" s="10">
        <v>4752.6899999999996</v>
      </c>
      <c r="AK85" s="62">
        <v>0</v>
      </c>
      <c r="AL85" s="10">
        <v>0</v>
      </c>
      <c r="AM85" s="62">
        <v>0</v>
      </c>
      <c r="AN85" s="10">
        <v>0</v>
      </c>
      <c r="AO85" s="14">
        <v>656221.25</v>
      </c>
      <c r="AP85" s="10">
        <v>714863.7</v>
      </c>
      <c r="AQ85" s="10">
        <v>58642.449999999953</v>
      </c>
      <c r="AR85" s="10">
        <v>462357.02</v>
      </c>
      <c r="AS85" s="14">
        <v>1177220.72</v>
      </c>
      <c r="AT85" s="10">
        <v>547298</v>
      </c>
      <c r="AU85" s="91">
        <v>629922.72</v>
      </c>
      <c r="AV85" s="92">
        <v>0.7655976936582457</v>
      </c>
      <c r="AW85" s="92">
        <v>0.46490686980093249</v>
      </c>
      <c r="AX85" s="14" t="s">
        <v>24</v>
      </c>
      <c r="AY85" s="115">
        <v>23.951599999999999</v>
      </c>
      <c r="AZ85" s="106" t="s">
        <v>202</v>
      </c>
    </row>
    <row r="86" spans="1:52">
      <c r="A86" s="72">
        <v>13073015</v>
      </c>
      <c r="B86" s="55">
        <v>5360</v>
      </c>
      <c r="C86" s="55" t="s">
        <v>109</v>
      </c>
      <c r="D86" s="12">
        <v>986</v>
      </c>
      <c r="E86" s="62">
        <v>-93610</v>
      </c>
      <c r="F86" s="10">
        <v>-78725.89</v>
      </c>
      <c r="G86" s="12">
        <v>0</v>
      </c>
      <c r="H86" s="10" t="s">
        <v>24</v>
      </c>
      <c r="I86" s="10">
        <v>85662.73</v>
      </c>
      <c r="J86" s="12">
        <v>0</v>
      </c>
      <c r="K86" s="10">
        <v>0</v>
      </c>
      <c r="L86" s="13">
        <v>2014</v>
      </c>
      <c r="M86" s="12">
        <v>0</v>
      </c>
      <c r="N86" s="10">
        <v>0</v>
      </c>
      <c r="O86" s="12">
        <v>1</v>
      </c>
      <c r="P86" s="10">
        <v>-137521.51999999999</v>
      </c>
      <c r="Q86" s="12">
        <v>0</v>
      </c>
      <c r="R86" s="10" t="s">
        <v>24</v>
      </c>
      <c r="S86" s="12">
        <v>300</v>
      </c>
      <c r="T86" s="13">
        <v>0</v>
      </c>
      <c r="U86" s="12">
        <v>300</v>
      </c>
      <c r="V86" s="13">
        <v>1</v>
      </c>
      <c r="W86" s="12">
        <v>300</v>
      </c>
      <c r="X86" s="12">
        <v>1</v>
      </c>
      <c r="Y86" s="12">
        <v>0</v>
      </c>
      <c r="Z86" s="10">
        <v>1339838.55</v>
      </c>
      <c r="AA86" s="10">
        <v>1358.862626774848</v>
      </c>
      <c r="AB86" s="13" t="s">
        <v>82</v>
      </c>
      <c r="AC86" s="13" t="s">
        <v>28</v>
      </c>
      <c r="AD86" s="13" t="s">
        <v>28</v>
      </c>
      <c r="AE86" s="14" t="s">
        <v>209</v>
      </c>
      <c r="AF86" s="14" t="s">
        <v>209</v>
      </c>
      <c r="AG86" s="10" t="s">
        <v>24</v>
      </c>
      <c r="AH86" s="10">
        <v>-137521.51999999999</v>
      </c>
      <c r="AI86" s="62">
        <v>3100</v>
      </c>
      <c r="AJ86" s="10">
        <v>3091.24</v>
      </c>
      <c r="AK86" s="62">
        <v>0</v>
      </c>
      <c r="AL86" s="10">
        <v>0</v>
      </c>
      <c r="AM86" s="62">
        <v>0</v>
      </c>
      <c r="AN86" s="10">
        <v>0</v>
      </c>
      <c r="AO86" s="14">
        <v>435525.45</v>
      </c>
      <c r="AP86" s="10">
        <v>433017.5</v>
      </c>
      <c r="AQ86" s="10">
        <v>-2507.9500000000116</v>
      </c>
      <c r="AR86" s="10">
        <v>236128.45</v>
      </c>
      <c r="AS86" s="14">
        <v>669145.94999999995</v>
      </c>
      <c r="AT86" s="10">
        <v>339683</v>
      </c>
      <c r="AU86" s="91">
        <v>329462.94999999995</v>
      </c>
      <c r="AV86" s="92">
        <v>0.78445559359610173</v>
      </c>
      <c r="AW86" s="92">
        <v>0.50763663741818954</v>
      </c>
      <c r="AX86" s="14" t="s">
        <v>24</v>
      </c>
      <c r="AY86" s="115">
        <v>23.951599999999999</v>
      </c>
      <c r="AZ86" s="106" t="s">
        <v>202</v>
      </c>
    </row>
    <row r="87" spans="1:52">
      <c r="A87" s="72">
        <v>13073016</v>
      </c>
      <c r="B87" s="55">
        <v>5360</v>
      </c>
      <c r="C87" s="55" t="s">
        <v>110</v>
      </c>
      <c r="D87" s="12">
        <v>511</v>
      </c>
      <c r="E87" s="62">
        <v>-96980</v>
      </c>
      <c r="F87" s="10">
        <v>-28140.45</v>
      </c>
      <c r="G87" s="12">
        <v>0</v>
      </c>
      <c r="H87" s="10" t="s">
        <v>24</v>
      </c>
      <c r="I87" s="10">
        <v>16760.23</v>
      </c>
      <c r="J87" s="12">
        <v>1</v>
      </c>
      <c r="K87" s="10">
        <v>244600.87</v>
      </c>
      <c r="L87" s="13" t="s">
        <v>24</v>
      </c>
      <c r="M87" s="12">
        <v>0</v>
      </c>
      <c r="N87" s="10">
        <v>0</v>
      </c>
      <c r="O87" s="12">
        <v>0</v>
      </c>
      <c r="P87" s="10">
        <v>0</v>
      </c>
      <c r="Q87" s="12">
        <v>1</v>
      </c>
      <c r="R87" s="10">
        <v>306975.61</v>
      </c>
      <c r="S87" s="12">
        <v>270</v>
      </c>
      <c r="T87" s="13">
        <v>0</v>
      </c>
      <c r="U87" s="12">
        <v>300</v>
      </c>
      <c r="V87" s="13">
        <v>1</v>
      </c>
      <c r="W87" s="12">
        <v>320</v>
      </c>
      <c r="X87" s="12">
        <v>0</v>
      </c>
      <c r="Y87" s="12">
        <v>0</v>
      </c>
      <c r="Z87" s="10">
        <v>67224.2</v>
      </c>
      <c r="AA87" s="10">
        <v>131.55420743639922</v>
      </c>
      <c r="AB87" s="13" t="s">
        <v>82</v>
      </c>
      <c r="AC87" s="13" t="s">
        <v>28</v>
      </c>
      <c r="AD87" s="13" t="s">
        <v>28</v>
      </c>
      <c r="AE87" s="14" t="s">
        <v>209</v>
      </c>
      <c r="AF87" s="14" t="s">
        <v>208</v>
      </c>
      <c r="AG87" s="10" t="s">
        <v>24</v>
      </c>
      <c r="AH87" s="10">
        <v>306975.61</v>
      </c>
      <c r="AI87" s="62">
        <v>1300</v>
      </c>
      <c r="AJ87" s="10">
        <v>1798.01</v>
      </c>
      <c r="AK87" s="62">
        <v>0</v>
      </c>
      <c r="AL87" s="10">
        <v>0</v>
      </c>
      <c r="AM87" s="62">
        <v>0</v>
      </c>
      <c r="AN87" s="10">
        <v>0</v>
      </c>
      <c r="AO87" s="14">
        <v>159792.53</v>
      </c>
      <c r="AP87" s="10">
        <v>156158.82</v>
      </c>
      <c r="AQ87" s="10">
        <v>-3633.7099999999919</v>
      </c>
      <c r="AR87" s="10">
        <v>158487.04999999999</v>
      </c>
      <c r="AS87" s="14">
        <v>314645.87</v>
      </c>
      <c r="AT87" s="10">
        <v>138292</v>
      </c>
      <c r="AU87" s="91">
        <v>176353.87</v>
      </c>
      <c r="AV87" s="92">
        <v>0.88558558523943764</v>
      </c>
      <c r="AW87" s="92">
        <v>0.43951633625446918</v>
      </c>
      <c r="AX87" s="14" t="s">
        <v>24</v>
      </c>
      <c r="AY87" s="115">
        <v>23.951599999999999</v>
      </c>
      <c r="AZ87" s="106" t="s">
        <v>202</v>
      </c>
    </row>
    <row r="88" spans="1:52">
      <c r="A88" s="72">
        <v>13073020</v>
      </c>
      <c r="B88" s="55">
        <v>5360</v>
      </c>
      <c r="C88" s="55" t="s">
        <v>111</v>
      </c>
      <c r="D88" s="12">
        <v>241</v>
      </c>
      <c r="E88" s="62">
        <v>-77660</v>
      </c>
      <c r="F88" s="10">
        <v>-35864.29</v>
      </c>
      <c r="G88" s="12">
        <v>0</v>
      </c>
      <c r="H88" s="10" t="s">
        <v>24</v>
      </c>
      <c r="I88" s="10">
        <v>66440.179999999993</v>
      </c>
      <c r="J88" s="12">
        <v>1</v>
      </c>
      <c r="K88" s="10">
        <v>237627.24</v>
      </c>
      <c r="L88" s="13" t="s">
        <v>24</v>
      </c>
      <c r="M88" s="12">
        <v>0</v>
      </c>
      <c r="N88" s="10">
        <v>0</v>
      </c>
      <c r="O88" s="12">
        <v>0</v>
      </c>
      <c r="P88" s="10">
        <v>0</v>
      </c>
      <c r="Q88" s="12">
        <v>1</v>
      </c>
      <c r="R88" s="10">
        <v>157381.46</v>
      </c>
      <c r="S88" s="12">
        <v>300</v>
      </c>
      <c r="T88" s="13">
        <v>0</v>
      </c>
      <c r="U88" s="12">
        <v>200</v>
      </c>
      <c r="V88" s="13">
        <v>1</v>
      </c>
      <c r="W88" s="12">
        <v>300</v>
      </c>
      <c r="X88" s="12">
        <v>1</v>
      </c>
      <c r="Y88" s="12">
        <v>0</v>
      </c>
      <c r="Z88" s="10">
        <v>-1306.8499999999999</v>
      </c>
      <c r="AA88" s="10">
        <v>-5.4226141078838168</v>
      </c>
      <c r="AB88" s="13" t="s">
        <v>82</v>
      </c>
      <c r="AC88" s="13" t="s">
        <v>28</v>
      </c>
      <c r="AD88" s="13" t="s">
        <v>28</v>
      </c>
      <c r="AE88" s="14" t="s">
        <v>209</v>
      </c>
      <c r="AF88" s="14" t="s">
        <v>208</v>
      </c>
      <c r="AG88" s="10" t="s">
        <v>24</v>
      </c>
      <c r="AH88" s="10">
        <v>157382.18</v>
      </c>
      <c r="AI88" s="62">
        <v>1200</v>
      </c>
      <c r="AJ88" s="10">
        <v>1210.69</v>
      </c>
      <c r="AK88" s="62">
        <v>0</v>
      </c>
      <c r="AL88" s="10">
        <v>0</v>
      </c>
      <c r="AM88" s="62">
        <v>0</v>
      </c>
      <c r="AN88" s="10">
        <v>0</v>
      </c>
      <c r="AO88" s="14">
        <v>120151.26</v>
      </c>
      <c r="AP88" s="10">
        <v>119326.85</v>
      </c>
      <c r="AQ88" s="10">
        <v>-824.40999999998894</v>
      </c>
      <c r="AR88" s="10">
        <v>50120.13</v>
      </c>
      <c r="AS88" s="14">
        <v>169446.98</v>
      </c>
      <c r="AT88" s="10">
        <v>94961</v>
      </c>
      <c r="AU88" s="91">
        <v>74485.98000000001</v>
      </c>
      <c r="AV88" s="92">
        <v>0.79580580565061421</v>
      </c>
      <c r="AW88" s="92">
        <v>0.56041718772444338</v>
      </c>
      <c r="AX88" s="14" t="s">
        <v>24</v>
      </c>
      <c r="AY88" s="115">
        <v>23.951599999999999</v>
      </c>
      <c r="AZ88" s="106" t="s">
        <v>202</v>
      </c>
    </row>
    <row r="89" spans="1:52">
      <c r="A89" s="72">
        <v>13073022</v>
      </c>
      <c r="B89" s="55">
        <v>5360</v>
      </c>
      <c r="C89" s="55" t="s">
        <v>112</v>
      </c>
      <c r="D89" s="12">
        <v>777</v>
      </c>
      <c r="E89" s="62">
        <v>-140990</v>
      </c>
      <c r="F89" s="10">
        <v>-29544.26</v>
      </c>
      <c r="G89" s="12">
        <v>0</v>
      </c>
      <c r="H89" s="10">
        <v>8065.91</v>
      </c>
      <c r="I89" s="10" t="s">
        <v>24</v>
      </c>
      <c r="J89" s="12">
        <v>1</v>
      </c>
      <c r="K89" s="10">
        <v>212518.62</v>
      </c>
      <c r="L89" s="13" t="s">
        <v>24</v>
      </c>
      <c r="M89" s="12">
        <v>0</v>
      </c>
      <c r="N89" s="10">
        <v>0</v>
      </c>
      <c r="O89" s="12">
        <v>0</v>
      </c>
      <c r="P89" s="10"/>
      <c r="Q89" s="12">
        <v>1</v>
      </c>
      <c r="R89" s="10">
        <v>79995.11</v>
      </c>
      <c r="S89" s="12">
        <v>300</v>
      </c>
      <c r="T89" s="13">
        <v>0</v>
      </c>
      <c r="U89" s="12">
        <v>300</v>
      </c>
      <c r="V89" s="13">
        <v>1</v>
      </c>
      <c r="W89" s="12">
        <v>300</v>
      </c>
      <c r="X89" s="12">
        <v>1</v>
      </c>
      <c r="Y89" s="12">
        <v>0</v>
      </c>
      <c r="Z89" s="10">
        <v>235502.11</v>
      </c>
      <c r="AA89" s="10">
        <v>303.09151866151865</v>
      </c>
      <c r="AB89" s="13" t="s">
        <v>82</v>
      </c>
      <c r="AC89" s="13" t="s">
        <v>28</v>
      </c>
      <c r="AD89" s="13" t="s">
        <v>28</v>
      </c>
      <c r="AE89" s="14" t="s">
        <v>209</v>
      </c>
      <c r="AF89" s="14" t="s">
        <v>208</v>
      </c>
      <c r="AG89" s="10" t="s">
        <v>24</v>
      </c>
      <c r="AH89" s="10">
        <v>351865.76</v>
      </c>
      <c r="AI89" s="62">
        <v>3500</v>
      </c>
      <c r="AJ89" s="10">
        <v>3770.43</v>
      </c>
      <c r="AK89" s="62">
        <v>0</v>
      </c>
      <c r="AL89" s="10">
        <v>0</v>
      </c>
      <c r="AM89" s="62">
        <v>1200</v>
      </c>
      <c r="AN89" s="10">
        <v>1653.44</v>
      </c>
      <c r="AO89" s="14">
        <v>280201.83</v>
      </c>
      <c r="AP89" s="10">
        <v>223148.02</v>
      </c>
      <c r="AQ89" s="10">
        <v>-57053.810000000027</v>
      </c>
      <c r="AR89" s="10">
        <v>220592.6</v>
      </c>
      <c r="AS89" s="14">
        <v>443740.62</v>
      </c>
      <c r="AT89" s="10">
        <v>246715</v>
      </c>
      <c r="AU89" s="91">
        <v>197025.62</v>
      </c>
      <c r="AV89" s="92">
        <v>1.1056114233054812</v>
      </c>
      <c r="AW89" s="92">
        <v>0.55598921730446949</v>
      </c>
      <c r="AX89" s="14" t="s">
        <v>24</v>
      </c>
      <c r="AY89" s="115">
        <v>23.951599999999999</v>
      </c>
      <c r="AZ89" s="106" t="s">
        <v>202</v>
      </c>
    </row>
    <row r="90" spans="1:52">
      <c r="A90" s="72">
        <v>13073032</v>
      </c>
      <c r="B90" s="55">
        <v>5360</v>
      </c>
      <c r="C90" s="55" t="s">
        <v>113</v>
      </c>
      <c r="D90" s="12">
        <v>528</v>
      </c>
      <c r="E90" s="62">
        <v>-219330</v>
      </c>
      <c r="F90" s="10">
        <v>-125506.97</v>
      </c>
      <c r="G90" s="12">
        <v>0</v>
      </c>
      <c r="H90" s="10">
        <v>279328.84999999998</v>
      </c>
      <c r="I90" s="10" t="s">
        <v>24</v>
      </c>
      <c r="J90" s="12">
        <v>1</v>
      </c>
      <c r="K90" s="10">
        <v>258946.9</v>
      </c>
      <c r="L90" s="13" t="s">
        <v>24</v>
      </c>
      <c r="M90" s="12">
        <v>0</v>
      </c>
      <c r="N90" s="10">
        <v>0</v>
      </c>
      <c r="O90" s="12">
        <v>0</v>
      </c>
      <c r="P90" s="10">
        <v>0</v>
      </c>
      <c r="Q90" s="12">
        <v>1</v>
      </c>
      <c r="R90" s="10">
        <v>478661.97</v>
      </c>
      <c r="S90" s="12">
        <v>303</v>
      </c>
      <c r="T90" s="13">
        <v>0</v>
      </c>
      <c r="U90" s="12">
        <v>300</v>
      </c>
      <c r="V90" s="13">
        <v>1</v>
      </c>
      <c r="W90" s="12">
        <v>340</v>
      </c>
      <c r="X90" s="12">
        <v>0</v>
      </c>
      <c r="Y90" s="12">
        <v>0</v>
      </c>
      <c r="Z90" s="10">
        <v>9049.2099999999991</v>
      </c>
      <c r="AA90" s="10">
        <v>17.138655303030301</v>
      </c>
      <c r="AB90" s="13" t="s">
        <v>82</v>
      </c>
      <c r="AC90" s="13" t="s">
        <v>28</v>
      </c>
      <c r="AD90" s="13" t="s">
        <v>28</v>
      </c>
      <c r="AE90" s="14" t="s">
        <v>209</v>
      </c>
      <c r="AF90" s="14" t="s">
        <v>208</v>
      </c>
      <c r="AG90" s="10" t="s">
        <v>24</v>
      </c>
      <c r="AH90" s="10">
        <v>79995.11</v>
      </c>
      <c r="AI90" s="62">
        <v>2300</v>
      </c>
      <c r="AJ90" s="10">
        <v>2842.34</v>
      </c>
      <c r="AK90" s="62">
        <v>0</v>
      </c>
      <c r="AL90" s="10">
        <v>0</v>
      </c>
      <c r="AM90" s="62">
        <v>0</v>
      </c>
      <c r="AN90" s="10">
        <v>0</v>
      </c>
      <c r="AO90" s="14">
        <v>317114.93</v>
      </c>
      <c r="AP90" s="10">
        <v>275812.63</v>
      </c>
      <c r="AQ90" s="10">
        <v>-41302.299999999988</v>
      </c>
      <c r="AR90" s="10">
        <v>80490.09</v>
      </c>
      <c r="AS90" s="14">
        <v>356302.72</v>
      </c>
      <c r="AT90" s="10">
        <v>210075</v>
      </c>
      <c r="AU90" s="91">
        <v>146227.71999999997</v>
      </c>
      <c r="AV90" s="92">
        <v>0.76165837655802782</v>
      </c>
      <c r="AW90" s="92">
        <v>0.58959695845151006</v>
      </c>
      <c r="AX90" s="14" t="s">
        <v>24</v>
      </c>
      <c r="AY90" s="115">
        <v>23.951599999999999</v>
      </c>
      <c r="AZ90" s="106" t="s">
        <v>202</v>
      </c>
    </row>
    <row r="91" spans="1:52">
      <c r="A91" s="72">
        <v>13073033</v>
      </c>
      <c r="B91" s="55">
        <v>5360</v>
      </c>
      <c r="C91" s="55" t="s">
        <v>114</v>
      </c>
      <c r="D91" s="12">
        <v>581</v>
      </c>
      <c r="E91" s="62">
        <v>-197970</v>
      </c>
      <c r="F91" s="10">
        <v>-55568.15</v>
      </c>
      <c r="G91" s="12">
        <v>0</v>
      </c>
      <c r="H91" s="10" t="s">
        <v>24</v>
      </c>
      <c r="I91" s="10">
        <v>59189</v>
      </c>
      <c r="J91" s="12">
        <v>1</v>
      </c>
      <c r="K91" s="10">
        <v>62244</v>
      </c>
      <c r="L91" s="13" t="s">
        <v>24</v>
      </c>
      <c r="M91" s="12">
        <v>0</v>
      </c>
      <c r="N91" s="10">
        <v>0</v>
      </c>
      <c r="O91" s="12">
        <v>0</v>
      </c>
      <c r="P91" s="10">
        <v>0</v>
      </c>
      <c r="Q91" s="12">
        <v>1</v>
      </c>
      <c r="R91" s="10">
        <v>131600.14000000001</v>
      </c>
      <c r="S91" s="12">
        <v>300</v>
      </c>
      <c r="T91" s="13">
        <v>0</v>
      </c>
      <c r="U91" s="12">
        <v>300</v>
      </c>
      <c r="V91" s="13">
        <v>1</v>
      </c>
      <c r="W91" s="12">
        <v>320</v>
      </c>
      <c r="X91" s="12">
        <v>0</v>
      </c>
      <c r="Y91" s="12">
        <v>0</v>
      </c>
      <c r="Z91" s="10">
        <v>214239.31</v>
      </c>
      <c r="AA91" s="10">
        <v>368.74235800344235</v>
      </c>
      <c r="AB91" s="13" t="s">
        <v>82</v>
      </c>
      <c r="AC91" s="13" t="s">
        <v>28</v>
      </c>
      <c r="AD91" s="13" t="s">
        <v>28</v>
      </c>
      <c r="AE91" s="14" t="s">
        <v>209</v>
      </c>
      <c r="AF91" s="14" t="s">
        <v>208</v>
      </c>
      <c r="AG91" s="10" t="s">
        <v>24</v>
      </c>
      <c r="AH91" s="10">
        <v>131600.14000000001</v>
      </c>
      <c r="AI91" s="62">
        <v>2230</v>
      </c>
      <c r="AJ91" s="10">
        <v>2335.41</v>
      </c>
      <c r="AK91" s="62">
        <v>0</v>
      </c>
      <c r="AL91" s="10">
        <v>0</v>
      </c>
      <c r="AM91" s="62">
        <v>0</v>
      </c>
      <c r="AN91" s="10">
        <v>0</v>
      </c>
      <c r="AO91" s="14">
        <v>178627.1</v>
      </c>
      <c r="AP91" s="10">
        <v>184071.05</v>
      </c>
      <c r="AQ91" s="10">
        <v>5443.9499999999825</v>
      </c>
      <c r="AR91" s="10">
        <v>181870.39</v>
      </c>
      <c r="AS91" s="14">
        <v>365941.44</v>
      </c>
      <c r="AT91" s="10">
        <v>178527</v>
      </c>
      <c r="AU91" s="91">
        <v>187414.44</v>
      </c>
      <c r="AV91" s="92">
        <v>0.96988092369767009</v>
      </c>
      <c r="AW91" s="92">
        <v>0.48785674560388681</v>
      </c>
      <c r="AX91" s="14" t="s">
        <v>24</v>
      </c>
      <c r="AY91" s="115">
        <v>23.951599999999999</v>
      </c>
      <c r="AZ91" s="106" t="s">
        <v>202</v>
      </c>
    </row>
    <row r="92" spans="1:52">
      <c r="A92" s="72">
        <v>13073039</v>
      </c>
      <c r="B92" s="55">
        <v>5360</v>
      </c>
      <c r="C92" s="55" t="s">
        <v>115</v>
      </c>
      <c r="D92" s="12">
        <v>141</v>
      </c>
      <c r="E92" s="62">
        <v>-87160</v>
      </c>
      <c r="F92" s="10">
        <v>-119352.04</v>
      </c>
      <c r="G92" s="12"/>
      <c r="H92" s="10" t="s">
        <v>24</v>
      </c>
      <c r="I92" s="10">
        <v>120704.13</v>
      </c>
      <c r="J92" s="12">
        <v>0</v>
      </c>
      <c r="K92" s="10">
        <v>0</v>
      </c>
      <c r="L92" s="13">
        <v>2013</v>
      </c>
      <c r="M92" s="12">
        <v>0</v>
      </c>
      <c r="N92" s="10">
        <v>0</v>
      </c>
      <c r="O92" s="12">
        <v>1</v>
      </c>
      <c r="P92" s="10">
        <v>-136701.98000000001</v>
      </c>
      <c r="Q92" s="12">
        <v>0</v>
      </c>
      <c r="R92" s="10" t="s">
        <v>24</v>
      </c>
      <c r="S92" s="12">
        <v>300</v>
      </c>
      <c r="T92" s="13">
        <v>0</v>
      </c>
      <c r="U92" s="12">
        <v>300</v>
      </c>
      <c r="V92" s="13">
        <v>1</v>
      </c>
      <c r="W92" s="12">
        <v>330</v>
      </c>
      <c r="X92" s="12">
        <v>0</v>
      </c>
      <c r="Y92" s="12">
        <v>0</v>
      </c>
      <c r="Z92" s="10">
        <v>87699.44</v>
      </c>
      <c r="AA92" s="10">
        <v>621.98184397163118</v>
      </c>
      <c r="AB92" s="13" t="s">
        <v>179</v>
      </c>
      <c r="AC92" s="13" t="s">
        <v>28</v>
      </c>
      <c r="AD92" s="13" t="s">
        <v>234</v>
      </c>
      <c r="AE92" s="14" t="s">
        <v>209</v>
      </c>
      <c r="AF92" s="14" t="s">
        <v>209</v>
      </c>
      <c r="AG92" s="10" t="s">
        <v>24</v>
      </c>
      <c r="AH92" s="10">
        <v>-136701.98000000001</v>
      </c>
      <c r="AI92" s="62">
        <v>800</v>
      </c>
      <c r="AJ92" s="10">
        <v>850.21</v>
      </c>
      <c r="AK92" s="62">
        <v>0</v>
      </c>
      <c r="AL92" s="10">
        <v>0</v>
      </c>
      <c r="AM92" s="62">
        <v>0</v>
      </c>
      <c r="AN92" s="10">
        <v>0</v>
      </c>
      <c r="AO92" s="14">
        <v>141416.44</v>
      </c>
      <c r="AP92" s="10">
        <v>28637.75</v>
      </c>
      <c r="AQ92" s="10">
        <v>-112778.69</v>
      </c>
      <c r="AR92" s="10">
        <v>0</v>
      </c>
      <c r="AS92" s="14">
        <v>28637.75</v>
      </c>
      <c r="AT92" s="10">
        <v>66466</v>
      </c>
      <c r="AU92" s="91">
        <v>-37828.25</v>
      </c>
      <c r="AV92" s="92">
        <v>2.320922558511056</v>
      </c>
      <c r="AW92" s="92">
        <v>2.320922558511056</v>
      </c>
      <c r="AX92" s="14" t="s">
        <v>24</v>
      </c>
      <c r="AY92" s="115">
        <v>23.951599999999999</v>
      </c>
      <c r="AZ92" s="106" t="s">
        <v>202</v>
      </c>
    </row>
    <row r="93" spans="1:52">
      <c r="A93" s="72">
        <v>13073050</v>
      </c>
      <c r="B93" s="55">
        <v>5360</v>
      </c>
      <c r="C93" s="55" t="s">
        <v>116</v>
      </c>
      <c r="D93" s="12">
        <v>671</v>
      </c>
      <c r="E93" s="62">
        <v>-45560</v>
      </c>
      <c r="F93" s="10">
        <v>164221.32</v>
      </c>
      <c r="G93" s="12">
        <v>0</v>
      </c>
      <c r="H93" s="10">
        <v>125462.72</v>
      </c>
      <c r="I93" s="10" t="s">
        <v>24</v>
      </c>
      <c r="J93" s="12">
        <v>1</v>
      </c>
      <c r="K93" s="10">
        <v>316573.13</v>
      </c>
      <c r="L93" s="13" t="s">
        <v>24</v>
      </c>
      <c r="M93" s="12">
        <v>0</v>
      </c>
      <c r="N93" s="10">
        <v>0</v>
      </c>
      <c r="O93" s="12">
        <v>0</v>
      </c>
      <c r="P93" s="10">
        <v>0</v>
      </c>
      <c r="Q93" s="12">
        <v>1</v>
      </c>
      <c r="R93" s="10">
        <v>358411.6</v>
      </c>
      <c r="S93" s="12">
        <v>320</v>
      </c>
      <c r="T93" s="13">
        <v>0</v>
      </c>
      <c r="U93" s="12">
        <v>350</v>
      </c>
      <c r="V93" s="13">
        <v>0</v>
      </c>
      <c r="W93" s="12">
        <v>350</v>
      </c>
      <c r="X93" s="12">
        <v>0</v>
      </c>
      <c r="Y93" s="12">
        <v>0</v>
      </c>
      <c r="Z93" s="10">
        <v>0</v>
      </c>
      <c r="AA93" s="10">
        <v>0</v>
      </c>
      <c r="AB93" s="13" t="s">
        <v>82</v>
      </c>
      <c r="AC93" s="13" t="s">
        <v>28</v>
      </c>
      <c r="AD93" s="13" t="s">
        <v>28</v>
      </c>
      <c r="AE93" s="14" t="s">
        <v>208</v>
      </c>
      <c r="AF93" s="14" t="s">
        <v>208</v>
      </c>
      <c r="AG93" s="10" t="s">
        <v>24</v>
      </c>
      <c r="AH93" s="10">
        <v>358411.6</v>
      </c>
      <c r="AI93" s="62">
        <v>1730</v>
      </c>
      <c r="AJ93" s="10">
        <v>2161.9299999999998</v>
      </c>
      <c r="AK93" s="62">
        <v>0</v>
      </c>
      <c r="AL93" s="10">
        <v>0</v>
      </c>
      <c r="AM93" s="62">
        <v>0</v>
      </c>
      <c r="AN93" s="10">
        <v>0</v>
      </c>
      <c r="AO93" s="14">
        <v>307844.61</v>
      </c>
      <c r="AP93" s="10">
        <v>571447.1</v>
      </c>
      <c r="AQ93" s="10">
        <v>263602.49</v>
      </c>
      <c r="AR93" s="10">
        <v>156936.60999999999</v>
      </c>
      <c r="AS93" s="14">
        <v>728383.71</v>
      </c>
      <c r="AT93" s="10">
        <v>240966</v>
      </c>
      <c r="AU93" s="91">
        <v>487417.70999999996</v>
      </c>
      <c r="AV93" s="92">
        <v>0.42167682712888038</v>
      </c>
      <c r="AW93" s="92">
        <v>0.33082288454803582</v>
      </c>
      <c r="AX93" s="14" t="s">
        <v>24</v>
      </c>
      <c r="AY93" s="115">
        <v>23.951599999999999</v>
      </c>
      <c r="AZ93" s="106" t="s">
        <v>202</v>
      </c>
    </row>
    <row r="94" spans="1:52">
      <c r="A94" s="72">
        <v>13073093</v>
      </c>
      <c r="B94" s="55">
        <v>5360</v>
      </c>
      <c r="C94" s="55" t="s">
        <v>117</v>
      </c>
      <c r="D94" s="12">
        <v>2637</v>
      </c>
      <c r="E94" s="62">
        <v>-367850</v>
      </c>
      <c r="F94" s="10">
        <v>-2241.66</v>
      </c>
      <c r="G94" s="12">
        <v>0</v>
      </c>
      <c r="H94" s="10">
        <v>170297.53</v>
      </c>
      <c r="I94" s="10" t="s">
        <v>24</v>
      </c>
      <c r="J94" s="12">
        <v>1</v>
      </c>
      <c r="K94" s="10">
        <v>231139.59</v>
      </c>
      <c r="L94" s="13" t="s">
        <v>24</v>
      </c>
      <c r="M94" s="12">
        <v>0</v>
      </c>
      <c r="N94" s="10">
        <v>0</v>
      </c>
      <c r="O94" s="12">
        <v>0</v>
      </c>
      <c r="P94" s="10">
        <v>0</v>
      </c>
      <c r="Q94" s="12">
        <v>1</v>
      </c>
      <c r="R94" s="10">
        <v>643944.56000000006</v>
      </c>
      <c r="S94" s="12">
        <v>320</v>
      </c>
      <c r="T94" s="13">
        <v>0</v>
      </c>
      <c r="U94" s="12">
        <v>270</v>
      </c>
      <c r="V94" s="13">
        <v>1</v>
      </c>
      <c r="W94" s="12">
        <v>360</v>
      </c>
      <c r="X94" s="12">
        <v>0</v>
      </c>
      <c r="Y94" s="12">
        <v>0</v>
      </c>
      <c r="Z94" s="10">
        <v>3564608</v>
      </c>
      <c r="AA94" s="10">
        <v>1351.7664012135001</v>
      </c>
      <c r="AB94" s="13" t="s">
        <v>82</v>
      </c>
      <c r="AC94" s="13" t="s">
        <v>28</v>
      </c>
      <c r="AD94" s="13" t="s">
        <v>28</v>
      </c>
      <c r="AE94" s="14" t="s">
        <v>209</v>
      </c>
      <c r="AF94" s="14" t="s">
        <v>208</v>
      </c>
      <c r="AG94" s="10" t="s">
        <v>24</v>
      </c>
      <c r="AH94" s="10">
        <v>643944.56000000006</v>
      </c>
      <c r="AI94" s="62">
        <v>8500</v>
      </c>
      <c r="AJ94" s="10">
        <v>10078.24</v>
      </c>
      <c r="AK94" s="62">
        <v>0</v>
      </c>
      <c r="AL94" s="10">
        <v>14595.66</v>
      </c>
      <c r="AM94" s="62">
        <v>0</v>
      </c>
      <c r="AN94" s="10">
        <v>0</v>
      </c>
      <c r="AO94" s="14">
        <v>880985.72</v>
      </c>
      <c r="AP94" s="10">
        <v>918388.55</v>
      </c>
      <c r="AQ94" s="10">
        <v>37402.830000000075</v>
      </c>
      <c r="AR94" s="10">
        <v>786979.78</v>
      </c>
      <c r="AS94" s="14">
        <v>1705368.33</v>
      </c>
      <c r="AT94" s="10">
        <v>816319</v>
      </c>
      <c r="AU94" s="91">
        <v>889049.33000000007</v>
      </c>
      <c r="AV94" s="92">
        <v>0.88886016708287574</v>
      </c>
      <c r="AW94" s="92">
        <v>0.47867606407350133</v>
      </c>
      <c r="AX94" s="14" t="s">
        <v>24</v>
      </c>
      <c r="AY94" s="115">
        <v>23.951599999999999</v>
      </c>
      <c r="AZ94" s="106" t="s">
        <v>202</v>
      </c>
    </row>
    <row r="95" spans="1:52">
      <c r="A95" s="72">
        <v>13073001</v>
      </c>
      <c r="B95" s="55">
        <v>5361</v>
      </c>
      <c r="C95" s="55" t="s">
        <v>118</v>
      </c>
      <c r="D95" s="12">
        <v>2064</v>
      </c>
      <c r="E95" s="12">
        <v>162100</v>
      </c>
      <c r="F95" s="14">
        <v>-107759</v>
      </c>
      <c r="G95" s="12">
        <v>0</v>
      </c>
      <c r="H95" s="14" t="s">
        <v>24</v>
      </c>
      <c r="I95" s="14">
        <v>411021</v>
      </c>
      <c r="J95" s="12">
        <v>0</v>
      </c>
      <c r="K95" s="14">
        <v>-335016</v>
      </c>
      <c r="L95" s="23">
        <v>2014</v>
      </c>
      <c r="M95" s="12">
        <v>0</v>
      </c>
      <c r="N95" s="14">
        <v>0</v>
      </c>
      <c r="O95" s="12">
        <v>0</v>
      </c>
      <c r="P95" s="14">
        <v>0</v>
      </c>
      <c r="Q95" s="988">
        <v>1</v>
      </c>
      <c r="R95" s="991">
        <v>6479727</v>
      </c>
      <c r="S95" s="12">
        <v>300</v>
      </c>
      <c r="T95" s="12">
        <v>0</v>
      </c>
      <c r="U95" s="12">
        <v>340</v>
      </c>
      <c r="V95" s="12">
        <v>1</v>
      </c>
      <c r="W95" s="12">
        <v>305</v>
      </c>
      <c r="X95" s="12">
        <v>1</v>
      </c>
      <c r="Y95" s="12">
        <v>1</v>
      </c>
      <c r="Z95" s="14">
        <v>2494504</v>
      </c>
      <c r="AA95" s="14">
        <v>1208.58</v>
      </c>
      <c r="AB95" s="12" t="s">
        <v>28</v>
      </c>
      <c r="AC95" s="12" t="s">
        <v>28</v>
      </c>
      <c r="AD95" s="12" t="s">
        <v>28</v>
      </c>
      <c r="AE95" s="14">
        <v>-19079</v>
      </c>
      <c r="AF95" s="14">
        <v>-316288</v>
      </c>
      <c r="AG95" s="15">
        <v>-107759</v>
      </c>
      <c r="AH95" s="15">
        <v>-175959</v>
      </c>
      <c r="AI95" s="12">
        <v>7500</v>
      </c>
      <c r="AJ95" s="16">
        <v>7998</v>
      </c>
      <c r="AK95" s="12">
        <v>0</v>
      </c>
      <c r="AL95" s="14">
        <v>0</v>
      </c>
      <c r="AM95" s="12">
        <v>0</v>
      </c>
      <c r="AN95" s="15">
        <v>0</v>
      </c>
      <c r="AO95" s="14">
        <v>1113345</v>
      </c>
      <c r="AP95" s="14">
        <v>1124856</v>
      </c>
      <c r="AQ95" s="14">
        <v>11511</v>
      </c>
      <c r="AR95" s="14">
        <v>412493</v>
      </c>
      <c r="AS95" s="14">
        <v>1537349</v>
      </c>
      <c r="AT95" s="11">
        <v>701482</v>
      </c>
      <c r="AU95" s="11">
        <v>835867</v>
      </c>
      <c r="AV95" s="17">
        <v>0.62360000000000004</v>
      </c>
      <c r="AW95" s="17">
        <v>0.46629999999999999</v>
      </c>
      <c r="AX95" s="11">
        <v>205802</v>
      </c>
      <c r="AY95" s="110">
        <v>14.723000000000001</v>
      </c>
      <c r="AZ95" s="106" t="s">
        <v>202</v>
      </c>
    </row>
    <row r="96" spans="1:52">
      <c r="A96" s="72">
        <v>13073075</v>
      </c>
      <c r="B96" s="55">
        <v>5361</v>
      </c>
      <c r="C96" s="55" t="s">
        <v>119</v>
      </c>
      <c r="D96" s="12">
        <v>15104</v>
      </c>
      <c r="E96" s="12">
        <v>-429500</v>
      </c>
      <c r="F96" s="14">
        <v>104470</v>
      </c>
      <c r="G96" s="12">
        <v>1</v>
      </c>
      <c r="H96" s="14" t="s">
        <v>24</v>
      </c>
      <c r="I96" s="14">
        <v>584301</v>
      </c>
      <c r="J96" s="12">
        <v>1</v>
      </c>
      <c r="K96" s="14">
        <v>4859051</v>
      </c>
      <c r="L96" s="23" t="s">
        <v>24</v>
      </c>
      <c r="M96" s="12">
        <v>0</v>
      </c>
      <c r="N96" s="14">
        <v>0</v>
      </c>
      <c r="O96" s="12">
        <v>0</v>
      </c>
      <c r="P96" s="14">
        <v>0</v>
      </c>
      <c r="Q96" s="989"/>
      <c r="R96" s="992"/>
      <c r="S96" s="12">
        <v>340</v>
      </c>
      <c r="T96" s="12">
        <v>0</v>
      </c>
      <c r="U96" s="12">
        <v>340</v>
      </c>
      <c r="V96" s="12">
        <v>1</v>
      </c>
      <c r="W96" s="12">
        <v>320</v>
      </c>
      <c r="X96" s="12">
        <v>0</v>
      </c>
      <c r="Y96" s="12">
        <v>0</v>
      </c>
      <c r="Z96" s="14">
        <v>11861865</v>
      </c>
      <c r="AA96" s="14">
        <v>785.35</v>
      </c>
      <c r="AB96" s="12" t="s">
        <v>28</v>
      </c>
      <c r="AC96" s="12" t="s">
        <v>28</v>
      </c>
      <c r="AD96" s="12" t="s">
        <v>28</v>
      </c>
      <c r="AE96" s="14">
        <v>0</v>
      </c>
      <c r="AF96" s="14">
        <v>-229615</v>
      </c>
      <c r="AG96" s="15">
        <v>104470</v>
      </c>
      <c r="AH96" s="15">
        <v>7116861</v>
      </c>
      <c r="AI96" s="12">
        <v>33500</v>
      </c>
      <c r="AJ96" s="16">
        <v>32826</v>
      </c>
      <c r="AK96" s="12">
        <v>0</v>
      </c>
      <c r="AL96" s="14">
        <v>0</v>
      </c>
      <c r="AM96" s="12">
        <v>0</v>
      </c>
      <c r="AN96" s="15">
        <v>0</v>
      </c>
      <c r="AO96" s="14">
        <v>6401586</v>
      </c>
      <c r="AP96" s="14">
        <v>7419439</v>
      </c>
      <c r="AQ96" s="14">
        <v>1017853</v>
      </c>
      <c r="AR96" s="14">
        <v>4099588</v>
      </c>
      <c r="AS96" s="14">
        <v>11519027</v>
      </c>
      <c r="AT96" s="11">
        <v>4751046</v>
      </c>
      <c r="AU96" s="11">
        <v>6767981</v>
      </c>
      <c r="AV96" s="17">
        <v>0.64039999999999997</v>
      </c>
      <c r="AW96" s="17">
        <v>0.41249999999999998</v>
      </c>
      <c r="AX96" s="11">
        <v>1512426</v>
      </c>
      <c r="AY96" s="110">
        <v>14.723000000000001</v>
      </c>
      <c r="AZ96" s="106" t="s">
        <v>202</v>
      </c>
    </row>
    <row r="97" spans="1:52">
      <c r="A97" s="72">
        <v>13073082</v>
      </c>
      <c r="B97" s="55">
        <v>5361</v>
      </c>
      <c r="C97" s="55" t="s">
        <v>120</v>
      </c>
      <c r="D97" s="12">
        <v>278</v>
      </c>
      <c r="E97" s="12">
        <v>-3200</v>
      </c>
      <c r="F97" s="14">
        <v>-118357</v>
      </c>
      <c r="G97" s="12">
        <v>0</v>
      </c>
      <c r="H97" s="14" t="s">
        <v>24</v>
      </c>
      <c r="I97" s="14">
        <v>176889</v>
      </c>
      <c r="J97" s="12">
        <v>0</v>
      </c>
      <c r="K97" s="14">
        <v>-181273</v>
      </c>
      <c r="L97" s="23">
        <v>2012</v>
      </c>
      <c r="M97" s="12">
        <v>0</v>
      </c>
      <c r="N97" s="14">
        <v>0</v>
      </c>
      <c r="O97" s="12">
        <v>0</v>
      </c>
      <c r="P97" s="14">
        <v>0</v>
      </c>
      <c r="Q97" s="989"/>
      <c r="R97" s="992"/>
      <c r="S97" s="12">
        <v>400</v>
      </c>
      <c r="T97" s="12">
        <v>0</v>
      </c>
      <c r="U97" s="12">
        <v>300</v>
      </c>
      <c r="V97" s="12">
        <v>1</v>
      </c>
      <c r="W97" s="12">
        <v>250</v>
      </c>
      <c r="X97" s="12">
        <v>1</v>
      </c>
      <c r="Y97" s="12">
        <v>0</v>
      </c>
      <c r="Z97" s="14">
        <v>381531</v>
      </c>
      <c r="AA97" s="14">
        <v>1372.41</v>
      </c>
      <c r="AB97" s="12" t="s">
        <v>28</v>
      </c>
      <c r="AC97" s="12" t="s">
        <v>28</v>
      </c>
      <c r="AD97" s="12" t="s">
        <v>28</v>
      </c>
      <c r="AE97" s="14">
        <v>-120446</v>
      </c>
      <c r="AF97" s="14">
        <v>-170702</v>
      </c>
      <c r="AG97" s="15">
        <v>-118357</v>
      </c>
      <c r="AH97" s="15">
        <v>-165990</v>
      </c>
      <c r="AI97" s="12">
        <v>900</v>
      </c>
      <c r="AJ97" s="16">
        <v>1006</v>
      </c>
      <c r="AK97" s="12">
        <v>0</v>
      </c>
      <c r="AL97" s="14">
        <v>0</v>
      </c>
      <c r="AM97" s="12">
        <v>0</v>
      </c>
      <c r="AN97" s="15">
        <v>0</v>
      </c>
      <c r="AO97" s="14">
        <v>213161</v>
      </c>
      <c r="AP97" s="14">
        <v>110743</v>
      </c>
      <c r="AQ97" s="14">
        <v>-102418</v>
      </c>
      <c r="AR97" s="14">
        <v>22919</v>
      </c>
      <c r="AS97" s="14">
        <v>133662</v>
      </c>
      <c r="AT97" s="11">
        <v>124133</v>
      </c>
      <c r="AU97" s="11">
        <v>9529</v>
      </c>
      <c r="AV97" s="17">
        <v>1.1209</v>
      </c>
      <c r="AW97" s="17">
        <v>0.92869999999999997</v>
      </c>
      <c r="AX97" s="11">
        <v>28726</v>
      </c>
      <c r="AY97" s="110">
        <v>14.723000000000001</v>
      </c>
      <c r="AZ97" s="106" t="s">
        <v>202</v>
      </c>
    </row>
    <row r="98" spans="1:52">
      <c r="A98" s="72">
        <v>13073085</v>
      </c>
      <c r="B98" s="55">
        <v>5361</v>
      </c>
      <c r="C98" s="55" t="s">
        <v>440</v>
      </c>
      <c r="D98" s="12">
        <v>718</v>
      </c>
      <c r="E98" s="12">
        <v>22600</v>
      </c>
      <c r="F98" s="14">
        <v>-3655</v>
      </c>
      <c r="G98" s="12">
        <v>0</v>
      </c>
      <c r="H98" s="14" t="s">
        <v>24</v>
      </c>
      <c r="I98" s="14">
        <v>92878</v>
      </c>
      <c r="J98" s="12">
        <v>0</v>
      </c>
      <c r="K98" s="14">
        <v>-417730</v>
      </c>
      <c r="L98" s="23">
        <v>2011</v>
      </c>
      <c r="M98" s="12">
        <v>0</v>
      </c>
      <c r="N98" s="14">
        <v>0</v>
      </c>
      <c r="O98" s="12">
        <v>0</v>
      </c>
      <c r="P98" s="14">
        <v>0</v>
      </c>
      <c r="Q98" s="990"/>
      <c r="R98" s="993"/>
      <c r="S98" s="12">
        <v>360</v>
      </c>
      <c r="T98" s="12">
        <v>0</v>
      </c>
      <c r="U98" s="12">
        <v>340</v>
      </c>
      <c r="V98" s="12">
        <v>1</v>
      </c>
      <c r="W98" s="12">
        <v>320</v>
      </c>
      <c r="X98" s="12">
        <v>0</v>
      </c>
      <c r="Y98" s="12">
        <v>0</v>
      </c>
      <c r="Z98" s="14">
        <v>2039708</v>
      </c>
      <c r="AA98" s="14">
        <v>2840.82</v>
      </c>
      <c r="AB98" s="12" t="s">
        <v>32</v>
      </c>
      <c r="AC98" s="12" t="s">
        <v>28</v>
      </c>
      <c r="AD98" s="12" t="s">
        <v>32</v>
      </c>
      <c r="AE98" s="14">
        <v>-2884</v>
      </c>
      <c r="AF98" s="14">
        <v>-69471</v>
      </c>
      <c r="AG98" s="15">
        <v>-3655</v>
      </c>
      <c r="AH98" s="15">
        <v>271063</v>
      </c>
      <c r="AI98" s="12">
        <v>2700</v>
      </c>
      <c r="AJ98" s="16">
        <v>2506</v>
      </c>
      <c r="AK98" s="12">
        <v>0</v>
      </c>
      <c r="AL98" s="14">
        <v>0</v>
      </c>
      <c r="AM98" s="12">
        <v>0</v>
      </c>
      <c r="AN98" s="15">
        <v>0</v>
      </c>
      <c r="AO98" s="14">
        <v>255412</v>
      </c>
      <c r="AP98" s="14">
        <v>309225</v>
      </c>
      <c r="AQ98" s="14">
        <v>53813</v>
      </c>
      <c r="AR98" s="14">
        <v>233283</v>
      </c>
      <c r="AS98" s="14">
        <v>542508</v>
      </c>
      <c r="AT98" s="11">
        <v>234836</v>
      </c>
      <c r="AU98" s="11">
        <v>307672</v>
      </c>
      <c r="AV98" s="17">
        <v>0.75939999999999996</v>
      </c>
      <c r="AW98" s="17">
        <v>0.43290000000000001</v>
      </c>
      <c r="AX98" s="11">
        <v>73623</v>
      </c>
      <c r="AY98" s="110">
        <v>14.723000000000001</v>
      </c>
      <c r="AZ98" s="106" t="s">
        <v>202</v>
      </c>
    </row>
    <row r="99" spans="1:52">
      <c r="A99" s="72">
        <v>13073003</v>
      </c>
      <c r="B99" s="55">
        <v>5362</v>
      </c>
      <c r="C99" s="55" t="s">
        <v>122</v>
      </c>
      <c r="D99" s="12">
        <v>1208</v>
      </c>
      <c r="E99" s="12">
        <v>-64900</v>
      </c>
      <c r="F99" s="14">
        <v>81394.31</v>
      </c>
      <c r="G99" s="12">
        <v>0</v>
      </c>
      <c r="H99" s="14">
        <v>0</v>
      </c>
      <c r="I99" s="14">
        <v>20132.39</v>
      </c>
      <c r="J99" s="12">
        <v>1</v>
      </c>
      <c r="K99" s="14">
        <v>892956.36</v>
      </c>
      <c r="L99" s="13" t="s">
        <v>24</v>
      </c>
      <c r="M99" s="12">
        <v>0</v>
      </c>
      <c r="N99" s="14">
        <v>0</v>
      </c>
      <c r="O99" s="12">
        <v>0</v>
      </c>
      <c r="P99" s="14">
        <v>0</v>
      </c>
      <c r="Q99" s="12">
        <v>1</v>
      </c>
      <c r="R99" s="14">
        <v>342781.04</v>
      </c>
      <c r="S99" s="12">
        <v>400</v>
      </c>
      <c r="T99" s="13">
        <v>0</v>
      </c>
      <c r="U99" s="12">
        <v>420</v>
      </c>
      <c r="V99" s="13">
        <v>0</v>
      </c>
      <c r="W99" s="12">
        <v>300</v>
      </c>
      <c r="X99" s="12">
        <v>1</v>
      </c>
      <c r="Y99" s="12">
        <v>0</v>
      </c>
      <c r="Z99" s="14">
        <v>1094657.4099999999</v>
      </c>
      <c r="AA99" s="14">
        <v>906.17335264900657</v>
      </c>
      <c r="AB99" s="13" t="s">
        <v>28</v>
      </c>
      <c r="AC99" s="13" t="s">
        <v>28</v>
      </c>
      <c r="AD99" s="13" t="s">
        <v>28</v>
      </c>
      <c r="AE99" s="368">
        <v>57383.31</v>
      </c>
      <c r="AF99" s="14">
        <v>892956.36</v>
      </c>
      <c r="AG99" s="15">
        <v>81394.31</v>
      </c>
      <c r="AH99" s="15">
        <v>342781.04</v>
      </c>
      <c r="AI99" s="12">
        <v>4300</v>
      </c>
      <c r="AJ99" s="16">
        <v>4012.5</v>
      </c>
      <c r="AK99" s="12">
        <v>0</v>
      </c>
      <c r="AL99" s="14">
        <v>0</v>
      </c>
      <c r="AM99" s="12">
        <v>0</v>
      </c>
      <c r="AN99" s="15">
        <v>0</v>
      </c>
      <c r="AO99" s="14">
        <v>542490.09</v>
      </c>
      <c r="AP99" s="14">
        <v>680790.12</v>
      </c>
      <c r="AQ99" s="14">
        <v>138300.03000000003</v>
      </c>
      <c r="AR99" s="14">
        <v>298865.01</v>
      </c>
      <c r="AS99" s="14">
        <v>979655.13</v>
      </c>
      <c r="AT99" s="11">
        <v>394240.52</v>
      </c>
      <c r="AU99" s="11">
        <v>585414.61</v>
      </c>
      <c r="AV99" s="17">
        <v>0.57909999999999995</v>
      </c>
      <c r="AW99" s="17">
        <v>0.40239999999999998</v>
      </c>
      <c r="AX99" s="11">
        <v>191416.35</v>
      </c>
      <c r="AY99" s="110">
        <v>22.82</v>
      </c>
      <c r="AZ99" s="106">
        <v>2.76E-2</v>
      </c>
    </row>
    <row r="100" spans="1:52">
      <c r="A100" s="72">
        <v>13073021</v>
      </c>
      <c r="B100" s="55">
        <v>5362</v>
      </c>
      <c r="C100" s="55" t="s">
        <v>123</v>
      </c>
      <c r="D100" s="12">
        <v>750</v>
      </c>
      <c r="E100" s="12">
        <v>-170600</v>
      </c>
      <c r="F100" s="14">
        <v>-115417.21</v>
      </c>
      <c r="G100" s="12">
        <v>0</v>
      </c>
      <c r="H100" s="14">
        <v>0</v>
      </c>
      <c r="I100" s="14">
        <v>205149.31</v>
      </c>
      <c r="J100" s="12">
        <v>0</v>
      </c>
      <c r="K100" s="14">
        <v>-825876.41</v>
      </c>
      <c r="L100" s="13" t="s">
        <v>24</v>
      </c>
      <c r="M100" s="12">
        <v>0</v>
      </c>
      <c r="N100" s="14">
        <v>0</v>
      </c>
      <c r="O100" s="12">
        <v>1</v>
      </c>
      <c r="P100" s="14">
        <v>604258.29</v>
      </c>
      <c r="Q100" s="12">
        <v>0</v>
      </c>
      <c r="R100" s="14">
        <v>0</v>
      </c>
      <c r="S100" s="12">
        <v>400</v>
      </c>
      <c r="T100" s="13">
        <v>0</v>
      </c>
      <c r="U100" s="12">
        <v>350</v>
      </c>
      <c r="V100" s="13">
        <v>0</v>
      </c>
      <c r="W100" s="12">
        <v>300</v>
      </c>
      <c r="X100" s="12">
        <v>1</v>
      </c>
      <c r="Y100" s="12">
        <v>0</v>
      </c>
      <c r="Z100" s="14">
        <v>2057426.58</v>
      </c>
      <c r="AA100" s="14">
        <v>2743.2354399999999</v>
      </c>
      <c r="AB100" s="13" t="s">
        <v>28</v>
      </c>
      <c r="AC100" s="13" t="s">
        <v>28</v>
      </c>
      <c r="AD100" s="13" t="s">
        <v>28</v>
      </c>
      <c r="AE100" s="14">
        <v>-263103.96000000002</v>
      </c>
      <c r="AF100" s="14">
        <v>-825876.41</v>
      </c>
      <c r="AG100" s="15">
        <v>-115417.21</v>
      </c>
      <c r="AH100" s="15">
        <v>-604258.29</v>
      </c>
      <c r="AI100" s="12">
        <v>2000</v>
      </c>
      <c r="AJ100" s="16">
        <v>1947.93</v>
      </c>
      <c r="AK100" s="12">
        <v>0</v>
      </c>
      <c r="AL100" s="14">
        <v>0</v>
      </c>
      <c r="AM100" s="12">
        <v>0</v>
      </c>
      <c r="AN100" s="15">
        <v>0</v>
      </c>
      <c r="AO100" s="14">
        <v>202471.95</v>
      </c>
      <c r="AP100" s="14">
        <v>229555.4</v>
      </c>
      <c r="AQ100" s="14">
        <v>27083.449999999983</v>
      </c>
      <c r="AR100" s="14">
        <v>288252.46999999997</v>
      </c>
      <c r="AS100" s="14">
        <v>517807.87</v>
      </c>
      <c r="AT100" s="11">
        <v>233962.28</v>
      </c>
      <c r="AU100" s="11">
        <v>283845.58999999997</v>
      </c>
      <c r="AV100" s="17">
        <v>1.0192000000000001</v>
      </c>
      <c r="AW100" s="17">
        <v>0.45179999999999998</v>
      </c>
      <c r="AX100" s="11">
        <v>113596.15</v>
      </c>
      <c r="AY100" s="110">
        <v>22.82</v>
      </c>
      <c r="AZ100" s="106">
        <v>2.7000000000000001E-3</v>
      </c>
    </row>
    <row r="101" spans="1:52">
      <c r="A101" s="72">
        <v>13073028</v>
      </c>
      <c r="B101" s="55">
        <v>5362</v>
      </c>
      <c r="C101" s="55" t="s">
        <v>124</v>
      </c>
      <c r="D101" s="12">
        <v>1348</v>
      </c>
      <c r="E101" s="12">
        <v>-29700</v>
      </c>
      <c r="F101" s="14">
        <v>117872.77</v>
      </c>
      <c r="G101" s="12">
        <v>1</v>
      </c>
      <c r="H101" s="14">
        <v>120914.69</v>
      </c>
      <c r="I101" s="14" t="s">
        <v>24</v>
      </c>
      <c r="J101" s="12">
        <v>1</v>
      </c>
      <c r="K101" s="14" t="s">
        <v>24</v>
      </c>
      <c r="L101" s="13" t="s">
        <v>24</v>
      </c>
      <c r="M101" s="12">
        <v>0</v>
      </c>
      <c r="N101" s="14" t="s">
        <v>24</v>
      </c>
      <c r="O101" s="12">
        <v>0</v>
      </c>
      <c r="P101" s="14">
        <v>0</v>
      </c>
      <c r="Q101" s="12">
        <v>1</v>
      </c>
      <c r="R101" s="14">
        <v>963930.13</v>
      </c>
      <c r="S101" s="12">
        <v>520</v>
      </c>
      <c r="T101" s="13">
        <v>0</v>
      </c>
      <c r="U101" s="12">
        <v>520</v>
      </c>
      <c r="V101" s="13">
        <v>0</v>
      </c>
      <c r="W101" s="12">
        <v>300</v>
      </c>
      <c r="X101" s="12">
        <v>1</v>
      </c>
      <c r="Y101" s="12">
        <v>0</v>
      </c>
      <c r="Z101" s="14">
        <v>1295483.05</v>
      </c>
      <c r="AA101" s="14" t="s">
        <v>24</v>
      </c>
      <c r="AB101" s="13" t="s">
        <v>28</v>
      </c>
      <c r="AC101" s="13" t="s">
        <v>28</v>
      </c>
      <c r="AD101" s="13" t="s">
        <v>28</v>
      </c>
      <c r="AE101" s="14">
        <v>-36083.760000000002</v>
      </c>
      <c r="AF101" s="14">
        <v>120914.69</v>
      </c>
      <c r="AG101" s="15">
        <v>117872.77</v>
      </c>
      <c r="AH101" s="15">
        <v>963930.13</v>
      </c>
      <c r="AI101" s="12">
        <v>4100</v>
      </c>
      <c r="AJ101" s="16">
        <v>3658.32</v>
      </c>
      <c r="AK101" s="12">
        <v>0</v>
      </c>
      <c r="AL101" s="14">
        <v>0</v>
      </c>
      <c r="AM101" s="12">
        <v>0</v>
      </c>
      <c r="AN101" s="15">
        <v>0</v>
      </c>
      <c r="AO101" s="14">
        <v>431811.25</v>
      </c>
      <c r="AP101" s="14">
        <v>277986.87</v>
      </c>
      <c r="AQ101" s="14">
        <v>-153824.38</v>
      </c>
      <c r="AR101" s="14">
        <v>472847.69</v>
      </c>
      <c r="AS101" s="14">
        <v>750834.56</v>
      </c>
      <c r="AT101" s="11">
        <v>427584.6</v>
      </c>
      <c r="AU101" s="11">
        <v>323249.96000000008</v>
      </c>
      <c r="AV101" s="11">
        <v>153.81467477222935</v>
      </c>
      <c r="AW101" s="71">
        <v>56.947911401414444</v>
      </c>
      <c r="AX101" s="11">
        <v>207605.97</v>
      </c>
      <c r="AY101" s="110">
        <v>22.82</v>
      </c>
      <c r="AZ101" s="106" t="s">
        <v>202</v>
      </c>
    </row>
    <row r="102" spans="1:52">
      <c r="A102" s="72">
        <v>13073040</v>
      </c>
      <c r="B102" s="55">
        <v>5362</v>
      </c>
      <c r="C102" s="55" t="s">
        <v>125</v>
      </c>
      <c r="D102" s="12">
        <v>1009</v>
      </c>
      <c r="E102" s="12" t="s">
        <v>203</v>
      </c>
      <c r="F102" s="14">
        <v>88729.38</v>
      </c>
      <c r="G102" s="12">
        <v>0</v>
      </c>
      <c r="H102" s="14">
        <v>88729.38</v>
      </c>
      <c r="I102" s="14" t="s">
        <v>24</v>
      </c>
      <c r="J102" s="12">
        <v>0</v>
      </c>
      <c r="K102" s="14" t="s">
        <v>24</v>
      </c>
      <c r="L102" s="13" t="s">
        <v>24</v>
      </c>
      <c r="M102" s="12">
        <v>1</v>
      </c>
      <c r="N102" s="14" t="s">
        <v>24</v>
      </c>
      <c r="O102" s="12">
        <v>0</v>
      </c>
      <c r="P102" s="14">
        <v>0</v>
      </c>
      <c r="Q102" s="12">
        <v>1</v>
      </c>
      <c r="R102" s="14">
        <v>712333.86</v>
      </c>
      <c r="S102" s="12">
        <v>355</v>
      </c>
      <c r="T102" s="13">
        <v>0</v>
      </c>
      <c r="U102" s="12">
        <v>355</v>
      </c>
      <c r="V102" s="13">
        <v>0</v>
      </c>
      <c r="W102" s="12">
        <v>250</v>
      </c>
      <c r="X102" s="12">
        <v>1</v>
      </c>
      <c r="Y102" s="12">
        <v>0</v>
      </c>
      <c r="Z102" s="14">
        <v>3360722.06</v>
      </c>
      <c r="AA102" s="14" t="s">
        <v>24</v>
      </c>
      <c r="AB102" s="13" t="s">
        <v>28</v>
      </c>
      <c r="AC102" s="13" t="s">
        <v>28</v>
      </c>
      <c r="AD102" s="13" t="s">
        <v>28</v>
      </c>
      <c r="AE102" s="14">
        <v>116177.72</v>
      </c>
      <c r="AF102" s="14">
        <v>-192664.09</v>
      </c>
      <c r="AG102" s="15">
        <v>88729.38</v>
      </c>
      <c r="AH102" s="15">
        <v>712333.86</v>
      </c>
      <c r="AI102" s="12" t="s">
        <v>24</v>
      </c>
      <c r="AJ102" s="16">
        <v>1755.32</v>
      </c>
      <c r="AK102" s="12" t="s">
        <v>24</v>
      </c>
      <c r="AL102" s="14">
        <v>0</v>
      </c>
      <c r="AM102" s="12"/>
      <c r="AN102" s="15">
        <v>44580.21</v>
      </c>
      <c r="AO102" s="14">
        <v>888848.7</v>
      </c>
      <c r="AP102" s="14">
        <v>679360.84</v>
      </c>
      <c r="AQ102" s="14">
        <v>-209487.86</v>
      </c>
      <c r="AR102" s="14">
        <v>0</v>
      </c>
      <c r="AS102" s="14">
        <v>679360.84</v>
      </c>
      <c r="AT102" s="11">
        <v>417758.89</v>
      </c>
      <c r="AU102" s="11">
        <v>261601.94999999995</v>
      </c>
      <c r="AV102" s="11">
        <v>162.62031910320329</v>
      </c>
      <c r="AW102" s="71">
        <v>61.492930619904442</v>
      </c>
      <c r="AX102" s="11">
        <v>202835.27</v>
      </c>
      <c r="AY102" s="110">
        <v>22.82</v>
      </c>
      <c r="AZ102" s="106" t="s">
        <v>202</v>
      </c>
    </row>
    <row r="103" spans="1:52">
      <c r="A103" s="72">
        <v>13073045</v>
      </c>
      <c r="B103" s="55">
        <v>5362</v>
      </c>
      <c r="C103" s="55" t="s">
        <v>126</v>
      </c>
      <c r="D103" s="12">
        <v>401</v>
      </c>
      <c r="E103" s="12">
        <v>4100</v>
      </c>
      <c r="F103" s="14">
        <v>53104.07</v>
      </c>
      <c r="G103" s="12">
        <v>1</v>
      </c>
      <c r="H103" s="14">
        <v>53322.29</v>
      </c>
      <c r="I103" s="14" t="s">
        <v>24</v>
      </c>
      <c r="J103" s="12">
        <v>1</v>
      </c>
      <c r="K103" s="14" t="s">
        <v>24</v>
      </c>
      <c r="L103" s="13" t="s">
        <v>24</v>
      </c>
      <c r="M103" s="12">
        <v>0</v>
      </c>
      <c r="N103" s="14" t="s">
        <v>24</v>
      </c>
      <c r="O103" s="12">
        <v>0</v>
      </c>
      <c r="P103" s="14">
        <v>0</v>
      </c>
      <c r="Q103" s="12"/>
      <c r="R103" s="14">
        <v>215769.12</v>
      </c>
      <c r="S103" s="12">
        <v>400</v>
      </c>
      <c r="T103" s="13">
        <v>0</v>
      </c>
      <c r="U103" s="12">
        <v>400</v>
      </c>
      <c r="V103" s="13">
        <v>0</v>
      </c>
      <c r="W103" s="12">
        <v>300</v>
      </c>
      <c r="X103" s="12">
        <v>1</v>
      </c>
      <c r="Y103" s="12">
        <v>0</v>
      </c>
      <c r="Z103" s="14">
        <v>51292.72</v>
      </c>
      <c r="AA103" s="14" t="s">
        <v>24</v>
      </c>
      <c r="AB103" s="13" t="s">
        <v>28</v>
      </c>
      <c r="AC103" s="13" t="s">
        <v>28</v>
      </c>
      <c r="AD103" s="13" t="s">
        <v>28</v>
      </c>
      <c r="AE103" s="14">
        <v>83493.98</v>
      </c>
      <c r="AF103" s="14">
        <v>53322.29</v>
      </c>
      <c r="AG103" s="15">
        <v>53104.07</v>
      </c>
      <c r="AH103" s="15">
        <v>215769.12</v>
      </c>
      <c r="AI103" s="12">
        <v>1500</v>
      </c>
      <c r="AJ103" s="16">
        <v>1501.25</v>
      </c>
      <c r="AK103" s="12">
        <v>0</v>
      </c>
      <c r="AL103" s="14">
        <v>0</v>
      </c>
      <c r="AM103" s="12">
        <v>0</v>
      </c>
      <c r="AN103" s="15">
        <v>0</v>
      </c>
      <c r="AO103" s="14">
        <v>186861.64</v>
      </c>
      <c r="AP103" s="14">
        <v>175238.72</v>
      </c>
      <c r="AQ103" s="14">
        <v>-11622.920000000013</v>
      </c>
      <c r="AR103" s="14">
        <v>78731.41</v>
      </c>
      <c r="AS103" s="14">
        <v>253970.13</v>
      </c>
      <c r="AT103" s="11">
        <v>159388.73000000001</v>
      </c>
      <c r="AU103" s="11">
        <v>94581.4</v>
      </c>
      <c r="AV103" s="11">
        <v>109.9442350786031</v>
      </c>
      <c r="AW103" s="71">
        <v>62.758848845728437</v>
      </c>
      <c r="AX103" s="11">
        <v>79248.42</v>
      </c>
      <c r="AY103" s="110">
        <v>22.82</v>
      </c>
      <c r="AZ103" s="106" t="s">
        <v>202</v>
      </c>
    </row>
    <row r="104" spans="1:52">
      <c r="A104" s="72">
        <v>13073059</v>
      </c>
      <c r="B104" s="55">
        <v>5362</v>
      </c>
      <c r="C104" s="55" t="s">
        <v>127</v>
      </c>
      <c r="D104" s="12">
        <v>329</v>
      </c>
      <c r="E104" s="12">
        <v>22100</v>
      </c>
      <c r="F104" s="14">
        <v>90172.88</v>
      </c>
      <c r="G104" s="12">
        <v>1</v>
      </c>
      <c r="H104" s="14">
        <v>77989.440000000002</v>
      </c>
      <c r="I104" s="14">
        <v>0</v>
      </c>
      <c r="J104" s="12">
        <v>1</v>
      </c>
      <c r="K104" s="14">
        <v>424940.71</v>
      </c>
      <c r="L104" s="13" t="s">
        <v>24</v>
      </c>
      <c r="M104" s="12">
        <v>0</v>
      </c>
      <c r="N104" s="14">
        <v>0</v>
      </c>
      <c r="O104" s="12">
        <v>0</v>
      </c>
      <c r="P104" s="14">
        <v>0</v>
      </c>
      <c r="Q104" s="12">
        <v>1</v>
      </c>
      <c r="R104" s="14">
        <v>297678.82</v>
      </c>
      <c r="S104" s="12">
        <v>700</v>
      </c>
      <c r="T104" s="13">
        <v>0</v>
      </c>
      <c r="U104" s="12">
        <v>500</v>
      </c>
      <c r="V104" s="13">
        <v>0</v>
      </c>
      <c r="W104" s="12">
        <v>300</v>
      </c>
      <c r="X104" s="12">
        <v>1</v>
      </c>
      <c r="Y104" s="12">
        <v>0</v>
      </c>
      <c r="Z104" s="14">
        <v>55022.15</v>
      </c>
      <c r="AA104" s="14">
        <v>167.2405775075988</v>
      </c>
      <c r="AB104" s="13" t="s">
        <v>28</v>
      </c>
      <c r="AC104" s="13" t="s">
        <v>28</v>
      </c>
      <c r="AD104" s="13" t="s">
        <v>28</v>
      </c>
      <c r="AE104" s="14">
        <v>340912.38</v>
      </c>
      <c r="AF104" s="15">
        <v>424940.71</v>
      </c>
      <c r="AG104" s="15">
        <v>90172.88</v>
      </c>
      <c r="AH104" s="15">
        <v>297678.82</v>
      </c>
      <c r="AI104" s="12">
        <v>1500</v>
      </c>
      <c r="AJ104" s="16">
        <v>1571.46</v>
      </c>
      <c r="AK104" s="12">
        <v>0</v>
      </c>
      <c r="AL104" s="14">
        <v>0</v>
      </c>
      <c r="AM104" s="12">
        <v>0</v>
      </c>
      <c r="AN104" s="15">
        <v>11837.34</v>
      </c>
      <c r="AO104" s="14">
        <v>135418.21</v>
      </c>
      <c r="AP104" s="14">
        <v>196095.86</v>
      </c>
      <c r="AQ104" s="14">
        <v>60677.649999999994</v>
      </c>
      <c r="AR104" s="14">
        <v>91713.41</v>
      </c>
      <c r="AS104" s="14">
        <v>287809.27</v>
      </c>
      <c r="AT104" s="11">
        <v>108941.63</v>
      </c>
      <c r="AU104" s="11">
        <v>178867.64</v>
      </c>
      <c r="AV104" s="17">
        <v>0.55549999999999999</v>
      </c>
      <c r="AW104" s="17">
        <v>0.3785</v>
      </c>
      <c r="AX104" s="11">
        <v>52894.64</v>
      </c>
      <c r="AY104" s="110">
        <v>22.82</v>
      </c>
      <c r="AZ104" s="106">
        <v>4.1000000000000003E-3</v>
      </c>
    </row>
    <row r="105" spans="1:52">
      <c r="A105" s="72">
        <v>13073073</v>
      </c>
      <c r="B105" s="55">
        <v>5362</v>
      </c>
      <c r="C105" s="55" t="s">
        <v>128</v>
      </c>
      <c r="D105" s="12">
        <v>979</v>
      </c>
      <c r="E105" s="12">
        <v>-71800</v>
      </c>
      <c r="F105" s="14">
        <v>189610.15</v>
      </c>
      <c r="G105" s="12">
        <v>1</v>
      </c>
      <c r="H105" s="14">
        <v>153546.54</v>
      </c>
      <c r="I105" s="14">
        <v>0</v>
      </c>
      <c r="J105" s="12">
        <v>1</v>
      </c>
      <c r="K105" s="14">
        <v>708662.93</v>
      </c>
      <c r="L105" s="13" t="s">
        <v>24</v>
      </c>
      <c r="M105" s="12">
        <v>1</v>
      </c>
      <c r="N105" s="14">
        <v>240862.94</v>
      </c>
      <c r="O105" s="12">
        <v>0</v>
      </c>
      <c r="P105" s="14">
        <v>0</v>
      </c>
      <c r="Q105" s="12">
        <v>1</v>
      </c>
      <c r="R105" s="14">
        <v>625726.48</v>
      </c>
      <c r="S105" s="12">
        <v>330</v>
      </c>
      <c r="T105" s="13">
        <v>0</v>
      </c>
      <c r="U105" s="12">
        <v>480</v>
      </c>
      <c r="V105" s="13">
        <v>0</v>
      </c>
      <c r="W105" s="12">
        <v>300</v>
      </c>
      <c r="X105" s="12">
        <v>1</v>
      </c>
      <c r="Y105" s="12">
        <v>0</v>
      </c>
      <c r="Z105" s="14">
        <v>503717.72</v>
      </c>
      <c r="AA105" s="14">
        <v>514.52269662921344</v>
      </c>
      <c r="AB105" s="13" t="s">
        <v>28</v>
      </c>
      <c r="AC105" s="13" t="s">
        <v>28</v>
      </c>
      <c r="AD105" s="13" t="s">
        <v>28</v>
      </c>
      <c r="AE105" s="14">
        <v>71677.36</v>
      </c>
      <c r="AF105" s="15">
        <v>708662.93</v>
      </c>
      <c r="AG105" s="15">
        <v>189610.15</v>
      </c>
      <c r="AH105" s="15">
        <v>625726.48</v>
      </c>
      <c r="AI105" s="12">
        <v>4300</v>
      </c>
      <c r="AJ105" s="16">
        <v>4115.83</v>
      </c>
      <c r="AK105" s="12">
        <v>0</v>
      </c>
      <c r="AL105" s="14">
        <v>0</v>
      </c>
      <c r="AM105" s="12">
        <v>0</v>
      </c>
      <c r="AN105" s="15">
        <v>0</v>
      </c>
      <c r="AO105" s="14">
        <v>552285.85</v>
      </c>
      <c r="AP105" s="14">
        <v>770542.19</v>
      </c>
      <c r="AQ105" s="14">
        <v>218256.33999999997</v>
      </c>
      <c r="AR105" s="14">
        <v>191740.14</v>
      </c>
      <c r="AS105" s="14">
        <v>962282.33</v>
      </c>
      <c r="AT105" s="11">
        <v>372304.94</v>
      </c>
      <c r="AU105" s="11">
        <v>589977.3899999999</v>
      </c>
      <c r="AV105" s="17">
        <v>0.48320000000000002</v>
      </c>
      <c r="AW105" s="17">
        <v>0.38690000000000002</v>
      </c>
      <c r="AX105" s="11">
        <v>180765.93</v>
      </c>
      <c r="AY105" s="110">
        <v>22.82</v>
      </c>
      <c r="AZ105" s="106">
        <v>4.1000000000000003E-3</v>
      </c>
    </row>
    <row r="106" spans="1:52">
      <c r="A106" s="72">
        <v>13073079</v>
      </c>
      <c r="B106" s="55">
        <v>5362</v>
      </c>
      <c r="C106" s="55" t="s">
        <v>129</v>
      </c>
      <c r="D106" s="12">
        <v>1993</v>
      </c>
      <c r="E106" s="12">
        <v>401300</v>
      </c>
      <c r="F106" s="14">
        <v>727271.92</v>
      </c>
      <c r="G106" s="12">
        <v>1</v>
      </c>
      <c r="H106" s="14">
        <v>206199.5</v>
      </c>
      <c r="I106" s="14">
        <v>0</v>
      </c>
      <c r="J106" s="12">
        <v>1</v>
      </c>
      <c r="K106" s="14">
        <v>4868030.32</v>
      </c>
      <c r="L106" s="13" t="s">
        <v>24</v>
      </c>
      <c r="M106" s="12">
        <v>0</v>
      </c>
      <c r="N106" s="14">
        <v>0</v>
      </c>
      <c r="O106" s="12">
        <v>0</v>
      </c>
      <c r="P106" s="14">
        <v>0</v>
      </c>
      <c r="Q106" s="12">
        <v>1</v>
      </c>
      <c r="R106" s="14">
        <v>4321837.6100000003</v>
      </c>
      <c r="S106" s="12">
        <v>300</v>
      </c>
      <c r="T106" s="13">
        <v>0</v>
      </c>
      <c r="U106" s="12">
        <v>400</v>
      </c>
      <c r="V106" s="13">
        <v>0</v>
      </c>
      <c r="W106" s="12">
        <v>380</v>
      </c>
      <c r="X106" s="12">
        <v>0</v>
      </c>
      <c r="Y106" s="12">
        <v>0</v>
      </c>
      <c r="Z106" s="14">
        <v>4144331.4</v>
      </c>
      <c r="AA106" s="14">
        <v>2079.4437531359758</v>
      </c>
      <c r="AB106" s="13" t="s">
        <v>28</v>
      </c>
      <c r="AC106" s="13" t="s">
        <v>28</v>
      </c>
      <c r="AD106" s="13" t="s">
        <v>28</v>
      </c>
      <c r="AE106" s="14">
        <v>1096208.76</v>
      </c>
      <c r="AF106" s="15">
        <v>4868030.32</v>
      </c>
      <c r="AG106" s="15">
        <v>727271.92</v>
      </c>
      <c r="AH106" s="15">
        <v>4321837.6100000003</v>
      </c>
      <c r="AI106" s="12">
        <v>7900</v>
      </c>
      <c r="AJ106" s="16">
        <v>7487.49</v>
      </c>
      <c r="AK106" s="12">
        <v>0</v>
      </c>
      <c r="AL106" s="14">
        <v>0</v>
      </c>
      <c r="AM106" s="12">
        <v>0</v>
      </c>
      <c r="AN106" s="15">
        <v>0</v>
      </c>
      <c r="AO106" s="14">
        <v>773411.83</v>
      </c>
      <c r="AP106" s="14">
        <v>912139.97</v>
      </c>
      <c r="AQ106" s="14">
        <v>138728.14000000001</v>
      </c>
      <c r="AR106" s="14">
        <v>583758.18999999994</v>
      </c>
      <c r="AS106" s="14">
        <v>1495898.16</v>
      </c>
      <c r="AT106" s="11">
        <v>614972</v>
      </c>
      <c r="AU106" s="11">
        <v>880926.15999999992</v>
      </c>
      <c r="AV106" s="17">
        <v>0.67420000000000002</v>
      </c>
      <c r="AW106" s="17">
        <v>0.41110000000000002</v>
      </c>
      <c r="AX106" s="11">
        <v>298588.53000000003</v>
      </c>
      <c r="AY106" s="110">
        <v>22.82</v>
      </c>
      <c r="AZ106" s="106">
        <v>1.17E-2</v>
      </c>
    </row>
    <row r="107" spans="1:52">
      <c r="A107" s="72">
        <v>13073081</v>
      </c>
      <c r="B107" s="55">
        <v>5362</v>
      </c>
      <c r="C107" s="55" t="s">
        <v>130</v>
      </c>
      <c r="D107" s="12">
        <v>444</v>
      </c>
      <c r="E107" s="12">
        <v>-404600</v>
      </c>
      <c r="F107" s="14">
        <v>-341005.6</v>
      </c>
      <c r="G107" s="12">
        <v>0</v>
      </c>
      <c r="H107" s="14">
        <v>-353665.23</v>
      </c>
      <c r="I107" s="14" t="s">
        <v>24</v>
      </c>
      <c r="J107" s="12">
        <v>1</v>
      </c>
      <c r="K107" s="14" t="s">
        <v>24</v>
      </c>
      <c r="L107" s="13" t="s">
        <v>24</v>
      </c>
      <c r="M107" s="12">
        <v>0</v>
      </c>
      <c r="N107" s="14" t="s">
        <v>24</v>
      </c>
      <c r="O107" s="12">
        <v>0</v>
      </c>
      <c r="P107" s="14">
        <v>0</v>
      </c>
      <c r="Q107" s="12">
        <v>1</v>
      </c>
      <c r="R107" s="14">
        <v>891303.89</v>
      </c>
      <c r="S107" s="12">
        <v>200</v>
      </c>
      <c r="T107" s="13">
        <v>1</v>
      </c>
      <c r="U107" s="12">
        <v>300</v>
      </c>
      <c r="V107" s="13">
        <v>1</v>
      </c>
      <c r="W107" s="12">
        <v>250</v>
      </c>
      <c r="X107" s="12">
        <v>1</v>
      </c>
      <c r="Y107" s="12">
        <v>1</v>
      </c>
      <c r="Z107" s="14">
        <v>0</v>
      </c>
      <c r="AA107" s="14">
        <v>0</v>
      </c>
      <c r="AB107" s="13" t="s">
        <v>28</v>
      </c>
      <c r="AC107" s="13" t="s">
        <v>28</v>
      </c>
      <c r="AD107" s="13" t="s">
        <v>28</v>
      </c>
      <c r="AE107" s="14">
        <v>452296.65</v>
      </c>
      <c r="AF107" s="14">
        <v>891303.89</v>
      </c>
      <c r="AG107" s="15">
        <v>-341005.6</v>
      </c>
      <c r="AH107" s="15">
        <v>891303.89</v>
      </c>
      <c r="AI107" s="12">
        <v>1100</v>
      </c>
      <c r="AJ107" s="16">
        <v>1051.6600000000001</v>
      </c>
      <c r="AK107" s="12">
        <v>0</v>
      </c>
      <c r="AL107" s="14">
        <v>0</v>
      </c>
      <c r="AM107" s="12">
        <v>0</v>
      </c>
      <c r="AN107" s="15">
        <v>0</v>
      </c>
      <c r="AO107" s="14">
        <v>739973.5</v>
      </c>
      <c r="AP107" s="14">
        <v>318415.38</v>
      </c>
      <c r="AQ107" s="14">
        <v>-421558.12</v>
      </c>
      <c r="AR107" s="14">
        <v>0</v>
      </c>
      <c r="AS107" s="14">
        <v>318415.38</v>
      </c>
      <c r="AT107" s="11">
        <v>445171.31</v>
      </c>
      <c r="AU107" s="11">
        <v>-126755.93</v>
      </c>
      <c r="AV107" s="11">
        <v>71.526482692696433</v>
      </c>
      <c r="AW107" s="71">
        <v>139.80835661895478</v>
      </c>
      <c r="AX107" s="11">
        <v>177995.95</v>
      </c>
      <c r="AY107" s="110">
        <v>22.82</v>
      </c>
      <c r="AZ107" s="106" t="s">
        <v>202</v>
      </c>
    </row>
    <row r="108" spans="1:52">
      <c r="A108" s="72">
        <v>13073092</v>
      </c>
      <c r="B108" s="55">
        <v>5362</v>
      </c>
      <c r="C108" s="55" t="s">
        <v>131</v>
      </c>
      <c r="D108" s="12">
        <v>726</v>
      </c>
      <c r="E108" s="12">
        <v>-120500</v>
      </c>
      <c r="F108" s="14">
        <v>-69254.100000000006</v>
      </c>
      <c r="G108" s="12">
        <v>0</v>
      </c>
      <c r="H108" s="14">
        <v>-73636.570000000007</v>
      </c>
      <c r="I108" s="14" t="s">
        <v>24</v>
      </c>
      <c r="J108" s="12">
        <v>1</v>
      </c>
      <c r="K108" s="14" t="s">
        <v>24</v>
      </c>
      <c r="L108" s="13" t="s">
        <v>24</v>
      </c>
      <c r="M108" s="12">
        <v>0</v>
      </c>
      <c r="N108" s="14" t="s">
        <v>24</v>
      </c>
      <c r="O108" s="12">
        <v>0</v>
      </c>
      <c r="P108" s="14">
        <v>0</v>
      </c>
      <c r="Q108" s="12">
        <v>1</v>
      </c>
      <c r="R108" s="14">
        <v>336899.35</v>
      </c>
      <c r="S108" s="12">
        <v>400</v>
      </c>
      <c r="T108" s="13">
        <v>0</v>
      </c>
      <c r="U108" s="12">
        <v>400</v>
      </c>
      <c r="V108" s="13">
        <v>0</v>
      </c>
      <c r="W108" s="12">
        <v>300</v>
      </c>
      <c r="X108" s="12">
        <v>1</v>
      </c>
      <c r="Y108" s="12">
        <v>0</v>
      </c>
      <c r="Z108" s="14">
        <v>174884.51</v>
      </c>
      <c r="AA108" s="14" t="s">
        <v>24</v>
      </c>
      <c r="AB108" s="13" t="s">
        <v>28</v>
      </c>
      <c r="AC108" s="13" t="s">
        <v>28</v>
      </c>
      <c r="AD108" s="13" t="s">
        <v>28</v>
      </c>
      <c r="AE108" s="14">
        <v>227691.45</v>
      </c>
      <c r="AF108" s="14">
        <v>336899.35</v>
      </c>
      <c r="AG108" s="15">
        <v>-69254.100000000006</v>
      </c>
      <c r="AH108" s="15">
        <v>336899.35</v>
      </c>
      <c r="AI108" s="12">
        <v>2800</v>
      </c>
      <c r="AJ108" s="16">
        <v>2859</v>
      </c>
      <c r="AK108" s="12">
        <v>0</v>
      </c>
      <c r="AL108" s="14">
        <v>0</v>
      </c>
      <c r="AM108" s="12">
        <v>0</v>
      </c>
      <c r="AN108" s="15">
        <v>0</v>
      </c>
      <c r="AO108" s="14">
        <v>428360.15</v>
      </c>
      <c r="AP108" s="14">
        <v>293718.83</v>
      </c>
      <c r="AQ108" s="14">
        <v>-134641.32</v>
      </c>
      <c r="AR108" s="14">
        <v>138480.73000000001</v>
      </c>
      <c r="AS108" s="14">
        <v>432199.56000000006</v>
      </c>
      <c r="AT108" s="11">
        <v>297711.35999999999</v>
      </c>
      <c r="AU108" s="11">
        <v>134488.20000000007</v>
      </c>
      <c r="AV108" s="11">
        <v>143.88438183883881</v>
      </c>
      <c r="AW108" s="71">
        <v>68.882846618353796</v>
      </c>
      <c r="AX108" s="11">
        <v>144548.37</v>
      </c>
      <c r="AY108" s="110">
        <v>22.82</v>
      </c>
      <c r="AZ108" s="106" t="s">
        <v>202</v>
      </c>
    </row>
    <row r="109" spans="1:52">
      <c r="A109" s="72">
        <v>13073095</v>
      </c>
      <c r="B109" s="55">
        <v>5362</v>
      </c>
      <c r="C109" s="55" t="s">
        <v>132</v>
      </c>
      <c r="D109" s="12">
        <v>575</v>
      </c>
      <c r="E109" s="12">
        <v>13700</v>
      </c>
      <c r="F109" s="14">
        <v>63520.61</v>
      </c>
      <c r="G109" s="12">
        <v>1</v>
      </c>
      <c r="H109" s="14">
        <v>50147.34</v>
      </c>
      <c r="I109" s="14">
        <v>0</v>
      </c>
      <c r="J109" s="12">
        <v>1</v>
      </c>
      <c r="K109" s="14">
        <v>109876.41</v>
      </c>
      <c r="L109" s="13" t="s">
        <v>24</v>
      </c>
      <c r="M109" s="12">
        <v>0</v>
      </c>
      <c r="N109" s="14">
        <v>0</v>
      </c>
      <c r="O109" s="12">
        <v>0</v>
      </c>
      <c r="P109" s="14">
        <v>0</v>
      </c>
      <c r="Q109" s="12">
        <v>1</v>
      </c>
      <c r="R109" s="14">
        <v>201957.69</v>
      </c>
      <c r="S109" s="12">
        <v>400</v>
      </c>
      <c r="T109" s="13">
        <v>0</v>
      </c>
      <c r="U109" s="12">
        <v>400</v>
      </c>
      <c r="V109" s="13">
        <v>0</v>
      </c>
      <c r="W109" s="12">
        <v>300</v>
      </c>
      <c r="X109" s="12">
        <v>1</v>
      </c>
      <c r="Y109" s="12">
        <v>0</v>
      </c>
      <c r="Z109" s="14">
        <v>278413.36</v>
      </c>
      <c r="AA109" s="14">
        <v>484.1971478260869</v>
      </c>
      <c r="AB109" s="13" t="s">
        <v>28</v>
      </c>
      <c r="AC109" s="13" t="s">
        <v>28</v>
      </c>
      <c r="AD109" s="13" t="s">
        <v>28</v>
      </c>
      <c r="AE109" s="14">
        <v>45326.15</v>
      </c>
      <c r="AF109" s="14">
        <v>109876.41</v>
      </c>
      <c r="AG109" s="15">
        <v>63520.61</v>
      </c>
      <c r="AH109" s="15">
        <v>201957.69</v>
      </c>
      <c r="AI109" s="12">
        <v>2100</v>
      </c>
      <c r="AJ109" s="16">
        <v>2042.5</v>
      </c>
      <c r="AK109" s="12">
        <v>0</v>
      </c>
      <c r="AL109" s="14">
        <v>0</v>
      </c>
      <c r="AM109" s="12">
        <v>9900</v>
      </c>
      <c r="AN109" s="15">
        <v>7529.85</v>
      </c>
      <c r="AO109" s="14">
        <v>261633.59</v>
      </c>
      <c r="AP109" s="14">
        <v>283101.36</v>
      </c>
      <c r="AQ109" s="14">
        <v>21467.76999999999</v>
      </c>
      <c r="AR109" s="14">
        <v>139906.79999999999</v>
      </c>
      <c r="AS109" s="14">
        <v>423008.16</v>
      </c>
      <c r="AT109" s="11">
        <v>186306.04</v>
      </c>
      <c r="AU109" s="11">
        <v>236702.11999999997</v>
      </c>
      <c r="AV109" s="17">
        <v>0.65810000000000002</v>
      </c>
      <c r="AW109" s="17">
        <v>0.44040000000000001</v>
      </c>
      <c r="AX109" s="11">
        <v>90457.53</v>
      </c>
      <c r="AY109" s="110">
        <v>22.82</v>
      </c>
      <c r="AZ109" s="106">
        <v>6.4999999999999997E-3</v>
      </c>
    </row>
    <row r="110" spans="1:52">
      <c r="A110" s="72"/>
      <c r="B110" s="55"/>
      <c r="C110" s="55"/>
      <c r="D110" s="12"/>
      <c r="E110" s="12"/>
      <c r="F110" s="14"/>
      <c r="G110" s="12"/>
      <c r="H110" s="14"/>
      <c r="I110" s="14"/>
      <c r="J110" s="12"/>
      <c r="K110" s="14"/>
      <c r="L110" s="13"/>
      <c r="M110" s="12"/>
      <c r="N110" s="14"/>
      <c r="O110" s="12"/>
      <c r="P110" s="14"/>
      <c r="Q110" s="12"/>
      <c r="R110" s="14"/>
      <c r="S110" s="12"/>
      <c r="T110" s="13"/>
      <c r="U110" s="12"/>
      <c r="V110" s="13"/>
      <c r="W110" s="12"/>
      <c r="X110" s="12"/>
      <c r="Y110" s="12"/>
      <c r="Z110" s="14"/>
      <c r="AA110" s="14"/>
      <c r="AB110" s="13"/>
      <c r="AC110" s="13"/>
      <c r="AD110" s="13"/>
      <c r="AE110" s="14"/>
      <c r="AF110" s="14"/>
      <c r="AG110" s="15"/>
      <c r="AH110" s="15"/>
      <c r="AI110" s="12"/>
      <c r="AJ110" s="16"/>
      <c r="AK110" s="12"/>
      <c r="AL110" s="14"/>
      <c r="AM110" s="12"/>
      <c r="AN110" s="15"/>
      <c r="AO110" s="14"/>
      <c r="AP110" s="14"/>
      <c r="AQ110" s="14"/>
      <c r="AR110" s="14"/>
      <c r="AS110" s="14"/>
      <c r="AT110" s="11"/>
      <c r="AU110" s="11"/>
      <c r="AV110" s="71"/>
      <c r="AW110" s="71"/>
      <c r="AX110" s="11"/>
      <c r="AY110" s="11"/>
      <c r="AZ110" s="116"/>
    </row>
    <row r="111" spans="1:52">
      <c r="A111" s="72" t="s">
        <v>133</v>
      </c>
      <c r="B111" s="55"/>
      <c r="C111" s="55"/>
      <c r="D111" s="12"/>
      <c r="E111" s="12"/>
      <c r="F111" s="14"/>
      <c r="G111" s="12"/>
      <c r="H111" s="14"/>
      <c r="I111" s="14"/>
      <c r="J111" s="12"/>
      <c r="K111" s="14"/>
      <c r="L111" s="13"/>
      <c r="M111" s="12"/>
      <c r="N111" s="14"/>
      <c r="O111" s="12"/>
      <c r="P111" s="14"/>
      <c r="Q111" s="12"/>
      <c r="R111" s="14"/>
      <c r="S111" s="12"/>
      <c r="T111" s="13"/>
      <c r="U111" s="12"/>
      <c r="V111" s="13"/>
      <c r="W111" s="12"/>
      <c r="X111" s="12"/>
      <c r="Y111" s="12"/>
      <c r="Z111" s="14"/>
      <c r="AA111" s="14"/>
      <c r="AB111" s="13"/>
      <c r="AC111" s="13"/>
      <c r="AD111" s="13"/>
      <c r="AE111" s="14"/>
      <c r="AF111" s="14"/>
      <c r="AG111" s="15"/>
      <c r="AH111" s="15"/>
      <c r="AI111" s="12"/>
      <c r="AJ111" s="16"/>
      <c r="AK111" s="12"/>
      <c r="AL111" s="14"/>
      <c r="AM111" s="12"/>
      <c r="AN111" s="15"/>
      <c r="AO111" s="14"/>
      <c r="AP111" s="14"/>
      <c r="AQ111" s="14"/>
      <c r="AR111" s="14"/>
      <c r="AS111" s="14"/>
      <c r="AT111" s="11"/>
      <c r="AU111" s="11"/>
      <c r="AV111" s="71"/>
      <c r="AW111" s="71"/>
      <c r="AX111" s="11"/>
      <c r="AY111" s="11"/>
      <c r="AZ111" s="116"/>
    </row>
    <row r="112" spans="1:52">
      <c r="A112" s="117"/>
      <c r="B112" s="117"/>
      <c r="C112" s="117"/>
      <c r="D112" s="118"/>
      <c r="E112" s="118"/>
      <c r="F112" s="119"/>
      <c r="G112" s="118"/>
      <c r="H112" s="119"/>
      <c r="I112" s="119"/>
      <c r="J112" s="118"/>
      <c r="K112" s="119"/>
      <c r="L112" s="117"/>
      <c r="M112" s="118"/>
      <c r="N112" s="119"/>
      <c r="O112" s="118"/>
      <c r="P112" s="119"/>
      <c r="Q112" s="118"/>
      <c r="R112" s="119"/>
      <c r="S112" s="118"/>
      <c r="T112" s="117"/>
      <c r="U112" s="118"/>
      <c r="V112" s="117"/>
      <c r="W112" s="118"/>
      <c r="X112" s="118"/>
      <c r="Y112" s="118"/>
      <c r="Z112" s="119"/>
      <c r="AA112" s="119"/>
      <c r="AB112" s="117"/>
      <c r="AC112" s="117"/>
      <c r="AD112" s="117"/>
      <c r="AE112" s="119"/>
      <c r="AF112" s="119"/>
      <c r="AG112" s="120"/>
      <c r="AH112" s="121"/>
      <c r="AI112" s="122"/>
      <c r="AJ112" s="121"/>
      <c r="AK112" s="122"/>
      <c r="AL112" s="121"/>
      <c r="AM112" s="122"/>
      <c r="AN112" s="121"/>
      <c r="AO112" s="121"/>
      <c r="AP112" s="121"/>
      <c r="AQ112" s="121"/>
      <c r="AR112" s="121"/>
      <c r="AS112" s="121"/>
      <c r="AT112" s="119"/>
      <c r="AU112" s="119"/>
    </row>
    <row r="113" spans="1:47">
      <c r="A113" s="117"/>
      <c r="B113" s="117"/>
      <c r="C113" s="117"/>
      <c r="D113" s="118"/>
      <c r="E113" s="118"/>
      <c r="F113" s="119"/>
      <c r="G113" s="118"/>
      <c r="H113" s="119"/>
      <c r="I113" s="119"/>
      <c r="J113" s="118"/>
      <c r="K113" s="119"/>
      <c r="L113" s="117"/>
      <c r="M113" s="118"/>
      <c r="N113" s="119"/>
      <c r="O113" s="118"/>
      <c r="P113" s="119"/>
      <c r="Q113" s="118"/>
      <c r="R113" s="119"/>
      <c r="S113" s="118"/>
      <c r="T113" s="117"/>
      <c r="U113" s="118"/>
      <c r="V113" s="117"/>
      <c r="W113" s="118"/>
      <c r="X113" s="118"/>
      <c r="Y113" s="118"/>
      <c r="Z113" s="119"/>
      <c r="AA113" s="119"/>
      <c r="AB113" s="117"/>
      <c r="AC113" s="117"/>
      <c r="AD113" s="117"/>
      <c r="AE113" s="119"/>
      <c r="AF113" s="119"/>
      <c r="AG113" s="120"/>
      <c r="AH113" s="121"/>
      <c r="AI113" s="122"/>
      <c r="AJ113" s="121"/>
      <c r="AK113" s="122"/>
      <c r="AL113" s="121"/>
      <c r="AM113" s="122"/>
      <c r="AN113" s="121"/>
      <c r="AO113" s="121"/>
      <c r="AP113" s="121"/>
      <c r="AQ113" s="121"/>
      <c r="AR113" s="121"/>
      <c r="AS113" s="121"/>
      <c r="AT113" s="119"/>
      <c r="AU113" s="119"/>
    </row>
    <row r="114" spans="1:47">
      <c r="A114" s="117"/>
      <c r="B114" s="117"/>
      <c r="C114" s="117"/>
      <c r="D114" s="118"/>
      <c r="E114" s="118"/>
      <c r="F114" s="119"/>
      <c r="G114" s="118"/>
      <c r="H114" s="119"/>
      <c r="I114" s="119"/>
      <c r="J114" s="118"/>
      <c r="K114" s="119"/>
      <c r="L114" s="117"/>
      <c r="M114" s="118"/>
      <c r="N114" s="119"/>
      <c r="O114" s="118"/>
      <c r="P114" s="119"/>
      <c r="Q114" s="118"/>
      <c r="R114" s="119"/>
      <c r="S114" s="118"/>
      <c r="T114" s="117"/>
      <c r="U114" s="118"/>
      <c r="V114" s="117"/>
      <c r="W114" s="118"/>
      <c r="X114" s="118"/>
      <c r="Y114" s="118"/>
      <c r="Z114" s="119"/>
      <c r="AA114" s="119"/>
      <c r="AB114" s="117"/>
      <c r="AC114" s="117"/>
      <c r="AD114" s="117"/>
      <c r="AE114" s="119"/>
      <c r="AF114" s="119"/>
      <c r="AG114" s="120"/>
      <c r="AH114" s="121"/>
      <c r="AI114" s="122"/>
      <c r="AJ114" s="121"/>
      <c r="AK114" s="122"/>
      <c r="AL114" s="121"/>
      <c r="AM114" s="122"/>
      <c r="AN114" s="121"/>
      <c r="AO114" s="121"/>
      <c r="AP114" s="121"/>
      <c r="AQ114" s="121"/>
      <c r="AR114" s="121"/>
      <c r="AS114" s="121"/>
      <c r="AT114" s="119"/>
      <c r="AU114" s="119"/>
    </row>
    <row r="115" spans="1:47">
      <c r="A115" s="117"/>
      <c r="B115" s="117"/>
      <c r="C115" s="117"/>
      <c r="D115" s="118"/>
      <c r="E115" s="118"/>
      <c r="F115" s="119"/>
      <c r="G115" s="118"/>
      <c r="H115" s="119"/>
      <c r="I115" s="119"/>
      <c r="J115" s="118"/>
      <c r="K115" s="119"/>
      <c r="L115" s="117"/>
      <c r="M115" s="118"/>
      <c r="N115" s="119"/>
      <c r="O115" s="118"/>
      <c r="P115" s="119"/>
      <c r="Q115" s="118"/>
      <c r="R115" s="119"/>
      <c r="S115" s="118"/>
      <c r="T115" s="117"/>
      <c r="U115" s="118"/>
      <c r="V115" s="117"/>
      <c r="W115" s="118"/>
      <c r="X115" s="118"/>
      <c r="Y115" s="118"/>
      <c r="Z115" s="119"/>
      <c r="AA115" s="119"/>
      <c r="AB115" s="117"/>
      <c r="AC115" s="117"/>
      <c r="AD115" s="117"/>
      <c r="AE115" s="119"/>
      <c r="AF115" s="119"/>
      <c r="AG115" s="120"/>
      <c r="AH115" s="121"/>
      <c r="AI115" s="122"/>
      <c r="AJ115" s="121"/>
      <c r="AK115" s="122"/>
      <c r="AL115" s="121"/>
      <c r="AM115" s="122"/>
      <c r="AN115" s="121"/>
      <c r="AO115" s="121"/>
      <c r="AP115" s="121"/>
      <c r="AQ115" s="121"/>
      <c r="AR115" s="121"/>
      <c r="AS115" s="121"/>
      <c r="AT115" s="119"/>
      <c r="AU115" s="119"/>
    </row>
    <row r="116" spans="1:47">
      <c r="A116" s="117"/>
      <c r="B116" s="117"/>
      <c r="C116" s="117"/>
      <c r="D116" s="118"/>
      <c r="E116" s="118"/>
      <c r="F116" s="119"/>
      <c r="G116" s="118"/>
      <c r="H116" s="119"/>
      <c r="I116" s="119"/>
      <c r="J116" s="118"/>
      <c r="K116" s="119"/>
      <c r="L116" s="117"/>
      <c r="M116" s="118"/>
      <c r="N116" s="119"/>
      <c r="O116" s="118"/>
      <c r="P116" s="119"/>
      <c r="Q116" s="118"/>
      <c r="R116" s="119"/>
      <c r="S116" s="118"/>
      <c r="T116" s="117"/>
      <c r="U116" s="118"/>
      <c r="V116" s="117"/>
      <c r="W116" s="118"/>
      <c r="X116" s="118"/>
      <c r="Y116" s="118"/>
      <c r="Z116" s="119"/>
      <c r="AA116" s="119"/>
      <c r="AB116" s="117"/>
      <c r="AC116" s="117"/>
      <c r="AD116" s="117"/>
      <c r="AE116" s="119"/>
      <c r="AF116" s="119"/>
      <c r="AG116" s="120"/>
      <c r="AH116" s="121"/>
      <c r="AI116" s="122"/>
      <c r="AJ116" s="121"/>
      <c r="AK116" s="122"/>
      <c r="AL116" s="121"/>
      <c r="AM116" s="122"/>
      <c r="AN116" s="121"/>
      <c r="AO116" s="121"/>
      <c r="AP116" s="121"/>
      <c r="AQ116" s="121"/>
      <c r="AR116" s="121"/>
      <c r="AS116" s="121"/>
      <c r="AT116" s="119"/>
      <c r="AU116" s="119"/>
    </row>
    <row r="117" spans="1:47">
      <c r="A117" s="117"/>
      <c r="B117" s="117"/>
      <c r="C117" s="117"/>
      <c r="D117" s="118"/>
      <c r="E117" s="118"/>
      <c r="F117" s="119"/>
      <c r="G117" s="118"/>
      <c r="H117" s="119"/>
      <c r="I117" s="119"/>
      <c r="J117" s="118"/>
      <c r="K117" s="119"/>
      <c r="L117" s="117"/>
      <c r="M117" s="118"/>
      <c r="N117" s="119"/>
      <c r="O117" s="118"/>
      <c r="P117" s="119"/>
      <c r="Q117" s="118"/>
      <c r="R117" s="119"/>
      <c r="S117" s="118"/>
      <c r="T117" s="117"/>
      <c r="U117" s="118"/>
      <c r="V117" s="117"/>
      <c r="W117" s="118"/>
      <c r="X117" s="118"/>
      <c r="Y117" s="118"/>
      <c r="Z117" s="119"/>
      <c r="AA117" s="119"/>
      <c r="AB117" s="117"/>
      <c r="AC117" s="117"/>
      <c r="AD117" s="117"/>
      <c r="AE117" s="119"/>
      <c r="AF117" s="119"/>
      <c r="AG117" s="120"/>
      <c r="AH117" s="121"/>
      <c r="AI117" s="122"/>
      <c r="AJ117" s="121"/>
      <c r="AK117" s="122"/>
      <c r="AL117" s="121"/>
      <c r="AM117" s="122"/>
      <c r="AN117" s="121"/>
      <c r="AO117" s="121"/>
      <c r="AP117" s="121"/>
      <c r="AQ117" s="121"/>
      <c r="AR117" s="121"/>
      <c r="AS117" s="121"/>
      <c r="AT117" s="119"/>
      <c r="AU117" s="119"/>
    </row>
    <row r="118" spans="1:47">
      <c r="A118" s="117"/>
      <c r="B118" s="117"/>
      <c r="C118" s="117"/>
      <c r="D118" s="118"/>
      <c r="E118" s="118"/>
      <c r="F118" s="119"/>
      <c r="G118" s="118"/>
      <c r="H118" s="119"/>
      <c r="I118" s="119"/>
      <c r="J118" s="118"/>
      <c r="K118" s="119"/>
      <c r="L118" s="117"/>
      <c r="M118" s="118"/>
      <c r="N118" s="119"/>
      <c r="O118" s="118"/>
      <c r="P118" s="119"/>
      <c r="Q118" s="118"/>
      <c r="R118" s="119"/>
      <c r="S118" s="118"/>
      <c r="T118" s="117"/>
      <c r="U118" s="118"/>
      <c r="V118" s="117"/>
      <c r="W118" s="118"/>
      <c r="X118" s="118"/>
      <c r="Y118" s="118"/>
      <c r="Z118" s="119"/>
      <c r="AA118" s="119"/>
      <c r="AB118" s="117"/>
      <c r="AC118" s="117"/>
      <c r="AD118" s="117"/>
      <c r="AE118" s="119"/>
      <c r="AF118" s="119"/>
      <c r="AG118" s="120"/>
      <c r="AH118" s="121"/>
      <c r="AI118" s="122"/>
      <c r="AJ118" s="121"/>
      <c r="AK118" s="122"/>
      <c r="AL118" s="121"/>
      <c r="AM118" s="122"/>
      <c r="AN118" s="121"/>
      <c r="AO118" s="121"/>
      <c r="AP118" s="121"/>
      <c r="AQ118" s="121"/>
      <c r="AR118" s="121"/>
      <c r="AS118" s="121"/>
      <c r="AT118" s="119"/>
      <c r="AU118" s="119"/>
    </row>
    <row r="119" spans="1:47">
      <c r="A119" s="117"/>
      <c r="B119" s="117"/>
      <c r="C119" s="117"/>
      <c r="D119" s="118"/>
      <c r="E119" s="118"/>
      <c r="F119" s="119"/>
      <c r="G119" s="118"/>
      <c r="H119" s="119"/>
      <c r="I119" s="119"/>
      <c r="J119" s="118"/>
      <c r="K119" s="119"/>
      <c r="L119" s="117"/>
      <c r="M119" s="118"/>
      <c r="N119" s="119"/>
      <c r="O119" s="118"/>
      <c r="P119" s="119"/>
      <c r="Q119" s="118"/>
      <c r="R119" s="119"/>
      <c r="S119" s="118"/>
      <c r="T119" s="117"/>
      <c r="U119" s="118"/>
      <c r="V119" s="117"/>
      <c r="W119" s="118"/>
      <c r="X119" s="118"/>
      <c r="Y119" s="118"/>
      <c r="Z119" s="119"/>
      <c r="AA119" s="119"/>
      <c r="AB119" s="117"/>
      <c r="AC119" s="117"/>
      <c r="AD119" s="117"/>
      <c r="AE119" s="119"/>
      <c r="AF119" s="119"/>
      <c r="AG119" s="120"/>
      <c r="AH119" s="121"/>
      <c r="AI119" s="122"/>
      <c r="AJ119" s="121"/>
      <c r="AK119" s="122"/>
      <c r="AL119" s="121"/>
      <c r="AM119" s="122"/>
      <c r="AN119" s="121"/>
      <c r="AO119" s="121"/>
      <c r="AP119" s="121"/>
      <c r="AQ119" s="121"/>
      <c r="AR119" s="121"/>
      <c r="AS119" s="121"/>
      <c r="AT119" s="119"/>
      <c r="AU119" s="119"/>
    </row>
    <row r="120" spans="1:47">
      <c r="A120" s="117"/>
      <c r="B120" s="117"/>
      <c r="C120" s="117"/>
      <c r="D120" s="118"/>
      <c r="E120" s="118"/>
      <c r="F120" s="119"/>
      <c r="G120" s="118"/>
      <c r="H120" s="119"/>
      <c r="I120" s="119"/>
      <c r="J120" s="118"/>
      <c r="K120" s="119"/>
      <c r="L120" s="117"/>
      <c r="M120" s="118"/>
      <c r="N120" s="119"/>
      <c r="O120" s="118"/>
      <c r="P120" s="119"/>
      <c r="Q120" s="118"/>
      <c r="R120" s="119"/>
      <c r="S120" s="118"/>
      <c r="T120" s="117"/>
      <c r="U120" s="118"/>
      <c r="V120" s="117"/>
      <c r="W120" s="118"/>
      <c r="X120" s="118"/>
      <c r="Y120" s="118"/>
      <c r="Z120" s="119"/>
      <c r="AA120" s="119"/>
      <c r="AB120" s="117"/>
      <c r="AC120" s="117"/>
      <c r="AD120" s="117"/>
      <c r="AE120" s="119"/>
      <c r="AF120" s="119"/>
      <c r="AG120" s="120"/>
      <c r="AH120" s="121"/>
      <c r="AI120" s="122"/>
      <c r="AJ120" s="121"/>
      <c r="AK120" s="122"/>
      <c r="AL120" s="121"/>
      <c r="AM120" s="122"/>
      <c r="AN120" s="121"/>
      <c r="AO120" s="121"/>
      <c r="AP120" s="121"/>
      <c r="AQ120" s="121"/>
      <c r="AR120" s="121"/>
      <c r="AS120" s="121"/>
      <c r="AT120" s="119"/>
      <c r="AU120" s="119"/>
    </row>
    <row r="121" spans="1:47">
      <c r="A121" s="117"/>
      <c r="B121" s="117"/>
      <c r="C121" s="117"/>
      <c r="D121" s="118"/>
      <c r="E121" s="118"/>
      <c r="F121" s="119"/>
      <c r="G121" s="118"/>
      <c r="H121" s="119"/>
      <c r="I121" s="119"/>
      <c r="J121" s="118"/>
      <c r="K121" s="119"/>
      <c r="L121" s="117"/>
      <c r="M121" s="118"/>
      <c r="N121" s="119"/>
      <c r="O121" s="118"/>
      <c r="P121" s="119"/>
      <c r="Q121" s="118"/>
      <c r="R121" s="119"/>
      <c r="S121" s="118"/>
      <c r="T121" s="117"/>
      <c r="U121" s="118"/>
      <c r="V121" s="117"/>
      <c r="W121" s="118"/>
      <c r="X121" s="118"/>
      <c r="Y121" s="118"/>
      <c r="Z121" s="119"/>
      <c r="AA121" s="119"/>
      <c r="AB121" s="117"/>
      <c r="AC121" s="117"/>
      <c r="AD121" s="117"/>
      <c r="AE121" s="119"/>
      <c r="AF121" s="119"/>
      <c r="AG121" s="120"/>
      <c r="AH121" s="121"/>
      <c r="AI121" s="122"/>
      <c r="AJ121" s="121"/>
      <c r="AK121" s="122"/>
      <c r="AL121" s="121"/>
      <c r="AM121" s="122"/>
      <c r="AN121" s="121"/>
      <c r="AO121" s="121"/>
      <c r="AP121" s="121"/>
      <c r="AQ121" s="121"/>
      <c r="AR121" s="121"/>
      <c r="AS121" s="121"/>
      <c r="AT121" s="119"/>
      <c r="AU121" s="119"/>
    </row>
    <row r="122" spans="1:47">
      <c r="A122" s="117"/>
      <c r="B122" s="117"/>
      <c r="C122" s="117"/>
      <c r="D122" s="118"/>
      <c r="E122" s="118"/>
      <c r="F122" s="119"/>
      <c r="G122" s="118"/>
      <c r="H122" s="119"/>
      <c r="I122" s="119"/>
      <c r="J122" s="118"/>
      <c r="K122" s="119"/>
      <c r="L122" s="117"/>
      <c r="M122" s="118"/>
      <c r="N122" s="119"/>
      <c r="O122" s="118"/>
      <c r="P122" s="119"/>
      <c r="Q122" s="118"/>
      <c r="R122" s="119"/>
      <c r="S122" s="118"/>
      <c r="T122" s="117"/>
      <c r="U122" s="118"/>
      <c r="V122" s="117"/>
      <c r="W122" s="118"/>
      <c r="X122" s="118"/>
      <c r="Y122" s="118"/>
      <c r="Z122" s="119"/>
      <c r="AA122" s="119"/>
      <c r="AB122" s="117"/>
      <c r="AC122" s="117"/>
      <c r="AD122" s="117"/>
      <c r="AE122" s="119"/>
      <c r="AF122" s="119"/>
      <c r="AG122" s="120"/>
      <c r="AH122" s="121"/>
      <c r="AI122" s="122"/>
      <c r="AJ122" s="121"/>
      <c r="AK122" s="122"/>
      <c r="AL122" s="121"/>
      <c r="AM122" s="122"/>
      <c r="AN122" s="121"/>
      <c r="AO122" s="121"/>
      <c r="AP122" s="121"/>
      <c r="AQ122" s="121"/>
      <c r="AR122" s="121"/>
      <c r="AS122" s="121"/>
      <c r="AT122" s="119"/>
      <c r="AU122" s="119"/>
    </row>
    <row r="123" spans="1:47">
      <c r="A123" s="117"/>
      <c r="B123" s="117"/>
      <c r="C123" s="117"/>
      <c r="D123" s="118"/>
      <c r="E123" s="118"/>
      <c r="F123" s="119"/>
      <c r="G123" s="118"/>
      <c r="H123" s="119"/>
      <c r="I123" s="119"/>
      <c r="J123" s="118"/>
      <c r="K123" s="119"/>
      <c r="L123" s="117"/>
      <c r="M123" s="118"/>
      <c r="N123" s="119"/>
      <c r="O123" s="118"/>
      <c r="P123" s="119"/>
      <c r="Q123" s="118"/>
      <c r="R123" s="119"/>
      <c r="S123" s="118"/>
      <c r="T123" s="117"/>
      <c r="U123" s="118"/>
      <c r="V123" s="117"/>
      <c r="W123" s="118"/>
      <c r="X123" s="118"/>
      <c r="Y123" s="118"/>
      <c r="Z123" s="119"/>
      <c r="AA123" s="119"/>
      <c r="AB123" s="117"/>
      <c r="AC123" s="117"/>
      <c r="AD123" s="117"/>
      <c r="AE123" s="119"/>
      <c r="AF123" s="119"/>
      <c r="AG123" s="120"/>
      <c r="AH123" s="121"/>
      <c r="AI123" s="122"/>
      <c r="AJ123" s="121"/>
      <c r="AK123" s="122"/>
      <c r="AL123" s="121"/>
      <c r="AM123" s="122"/>
      <c r="AN123" s="121"/>
      <c r="AO123" s="121"/>
      <c r="AP123" s="121"/>
      <c r="AQ123" s="121"/>
      <c r="AR123" s="121"/>
      <c r="AS123" s="121"/>
      <c r="AT123" s="119"/>
      <c r="AU123" s="119"/>
    </row>
    <row r="124" spans="1:47">
      <c r="A124" s="117"/>
      <c r="B124" s="117"/>
      <c r="C124" s="117"/>
      <c r="D124" s="118"/>
      <c r="E124" s="118"/>
      <c r="F124" s="119"/>
      <c r="G124" s="118"/>
      <c r="H124" s="119"/>
      <c r="I124" s="119"/>
      <c r="J124" s="118"/>
      <c r="K124" s="119"/>
      <c r="L124" s="117"/>
      <c r="M124" s="118"/>
      <c r="N124" s="119"/>
      <c r="O124" s="118"/>
      <c r="P124" s="119"/>
      <c r="Q124" s="118"/>
      <c r="R124" s="119"/>
      <c r="S124" s="118"/>
      <c r="T124" s="117"/>
      <c r="U124" s="118"/>
      <c r="V124" s="117"/>
      <c r="W124" s="118"/>
      <c r="X124" s="118"/>
      <c r="Y124" s="118"/>
      <c r="Z124" s="119"/>
      <c r="AA124" s="119"/>
      <c r="AB124" s="117"/>
      <c r="AC124" s="117"/>
      <c r="AD124" s="117"/>
      <c r="AE124" s="119"/>
      <c r="AF124" s="119"/>
      <c r="AG124" s="120"/>
      <c r="AH124" s="121"/>
      <c r="AI124" s="122"/>
      <c r="AJ124" s="121"/>
      <c r="AK124" s="122"/>
      <c r="AL124" s="121"/>
      <c r="AM124" s="122"/>
      <c r="AN124" s="121"/>
      <c r="AO124" s="121"/>
      <c r="AP124" s="121"/>
      <c r="AQ124" s="121"/>
      <c r="AR124" s="121"/>
      <c r="AS124" s="121"/>
      <c r="AT124" s="119"/>
      <c r="AU124" s="119"/>
    </row>
    <row r="125" spans="1:47">
      <c r="A125" s="117"/>
      <c r="B125" s="117"/>
      <c r="C125" s="117"/>
      <c r="D125" s="118"/>
      <c r="E125" s="118"/>
      <c r="F125" s="119"/>
      <c r="G125" s="118"/>
      <c r="H125" s="119"/>
      <c r="I125" s="119"/>
      <c r="J125" s="118"/>
      <c r="K125" s="119"/>
      <c r="L125" s="117"/>
      <c r="M125" s="118"/>
      <c r="N125" s="119"/>
      <c r="O125" s="118"/>
      <c r="P125" s="119"/>
      <c r="Q125" s="118"/>
      <c r="R125" s="119"/>
      <c r="S125" s="118"/>
      <c r="T125" s="117"/>
      <c r="U125" s="118"/>
      <c r="V125" s="117"/>
      <c r="W125" s="118"/>
      <c r="X125" s="118"/>
      <c r="Y125" s="118"/>
      <c r="Z125" s="119"/>
      <c r="AA125" s="119"/>
      <c r="AB125" s="117"/>
      <c r="AC125" s="117"/>
      <c r="AD125" s="117"/>
      <c r="AE125" s="119"/>
      <c r="AF125" s="119"/>
      <c r="AG125" s="120"/>
      <c r="AH125" s="121"/>
      <c r="AI125" s="122"/>
      <c r="AJ125" s="121"/>
      <c r="AK125" s="122"/>
      <c r="AL125" s="121"/>
      <c r="AM125" s="122"/>
      <c r="AN125" s="121"/>
      <c r="AO125" s="121"/>
      <c r="AP125" s="121"/>
      <c r="AQ125" s="121"/>
      <c r="AR125" s="121"/>
      <c r="AS125" s="121"/>
      <c r="AT125" s="119"/>
      <c r="AU125" s="119"/>
    </row>
    <row r="126" spans="1:47">
      <c r="A126" s="117"/>
      <c r="B126" s="117"/>
      <c r="C126" s="117"/>
      <c r="D126" s="118"/>
      <c r="E126" s="118"/>
      <c r="F126" s="119"/>
      <c r="G126" s="118"/>
      <c r="H126" s="119"/>
      <c r="I126" s="119"/>
      <c r="J126" s="118"/>
      <c r="K126" s="119"/>
      <c r="L126" s="117"/>
      <c r="M126" s="118"/>
      <c r="N126" s="119"/>
      <c r="O126" s="118"/>
      <c r="P126" s="119"/>
      <c r="Q126" s="118"/>
      <c r="R126" s="119"/>
      <c r="S126" s="118"/>
      <c r="T126" s="117"/>
      <c r="U126" s="118"/>
      <c r="V126" s="117"/>
      <c r="W126" s="118"/>
      <c r="X126" s="118"/>
      <c r="Y126" s="118"/>
      <c r="Z126" s="119"/>
      <c r="AA126" s="119"/>
      <c r="AB126" s="117"/>
      <c r="AC126" s="117"/>
      <c r="AD126" s="117"/>
      <c r="AE126" s="119"/>
      <c r="AF126" s="119"/>
      <c r="AG126" s="120"/>
      <c r="AH126" s="121"/>
      <c r="AI126" s="122"/>
      <c r="AJ126" s="121"/>
      <c r="AK126" s="122"/>
      <c r="AL126" s="121"/>
      <c r="AM126" s="122"/>
      <c r="AN126" s="121"/>
      <c r="AO126" s="121"/>
      <c r="AP126" s="121"/>
      <c r="AQ126" s="121"/>
      <c r="AR126" s="121"/>
      <c r="AS126" s="121"/>
      <c r="AT126" s="119"/>
      <c r="AU126" s="119"/>
    </row>
    <row r="127" spans="1:47">
      <c r="A127" s="117"/>
      <c r="B127" s="117"/>
      <c r="C127" s="117"/>
      <c r="D127" s="118"/>
      <c r="E127" s="118"/>
      <c r="F127" s="119"/>
      <c r="G127" s="118"/>
      <c r="H127" s="119"/>
      <c r="I127" s="119"/>
      <c r="J127" s="118"/>
      <c r="K127" s="119"/>
      <c r="L127" s="117"/>
      <c r="M127" s="118"/>
      <c r="N127" s="119"/>
      <c r="O127" s="118"/>
      <c r="P127" s="119"/>
      <c r="Q127" s="118"/>
      <c r="R127" s="119"/>
      <c r="S127" s="118"/>
      <c r="T127" s="117"/>
      <c r="U127" s="118"/>
      <c r="V127" s="117"/>
      <c r="W127" s="118"/>
      <c r="X127" s="118"/>
      <c r="Y127" s="118"/>
      <c r="Z127" s="119"/>
      <c r="AA127" s="119"/>
      <c r="AB127" s="117"/>
      <c r="AC127" s="117"/>
      <c r="AD127" s="117"/>
      <c r="AE127" s="119"/>
      <c r="AF127" s="119"/>
      <c r="AG127" s="120"/>
      <c r="AH127" s="121"/>
      <c r="AI127" s="122"/>
      <c r="AJ127" s="121"/>
      <c r="AK127" s="122"/>
      <c r="AL127" s="121"/>
      <c r="AM127" s="122"/>
      <c r="AN127" s="121"/>
      <c r="AO127" s="121"/>
      <c r="AP127" s="121"/>
      <c r="AQ127" s="121"/>
      <c r="AR127" s="121"/>
      <c r="AS127" s="121"/>
      <c r="AT127" s="119"/>
      <c r="AU127" s="119"/>
    </row>
    <row r="128" spans="1:47">
      <c r="A128" s="117"/>
      <c r="B128" s="117"/>
      <c r="C128" s="117"/>
      <c r="D128" s="118"/>
      <c r="E128" s="118"/>
      <c r="F128" s="119"/>
      <c r="G128" s="118"/>
      <c r="H128" s="119"/>
      <c r="I128" s="119"/>
      <c r="J128" s="118"/>
      <c r="K128" s="119"/>
      <c r="L128" s="117"/>
      <c r="M128" s="118"/>
      <c r="N128" s="119"/>
      <c r="O128" s="118"/>
      <c r="P128" s="119"/>
      <c r="Q128" s="118"/>
      <c r="R128" s="119"/>
      <c r="S128" s="118"/>
      <c r="T128" s="117"/>
      <c r="U128" s="118"/>
      <c r="V128" s="117"/>
      <c r="W128" s="118"/>
      <c r="X128" s="118"/>
      <c r="Y128" s="118"/>
      <c r="Z128" s="119"/>
      <c r="AA128" s="119"/>
      <c r="AB128" s="117"/>
      <c r="AC128" s="117"/>
      <c r="AD128" s="117"/>
      <c r="AE128" s="119"/>
      <c r="AF128" s="119"/>
      <c r="AG128" s="120"/>
      <c r="AH128" s="121"/>
      <c r="AI128" s="122"/>
      <c r="AJ128" s="121"/>
      <c r="AK128" s="122"/>
      <c r="AL128" s="121"/>
      <c r="AM128" s="122"/>
      <c r="AN128" s="121"/>
      <c r="AO128" s="121"/>
      <c r="AP128" s="121"/>
      <c r="AQ128" s="121"/>
      <c r="AR128" s="121"/>
      <c r="AS128" s="121"/>
      <c r="AT128" s="119"/>
      <c r="AU128" s="119"/>
    </row>
    <row r="129" spans="1:47">
      <c r="A129" s="117"/>
      <c r="B129" s="117"/>
      <c r="C129" s="117"/>
      <c r="D129" s="118"/>
      <c r="E129" s="118"/>
      <c r="F129" s="119"/>
      <c r="G129" s="118"/>
      <c r="H129" s="119"/>
      <c r="I129" s="119"/>
      <c r="J129" s="118"/>
      <c r="K129" s="119"/>
      <c r="L129" s="117"/>
      <c r="M129" s="118"/>
      <c r="N129" s="119"/>
      <c r="O129" s="118"/>
      <c r="P129" s="119"/>
      <c r="Q129" s="118"/>
      <c r="R129" s="119"/>
      <c r="S129" s="118"/>
      <c r="T129" s="117"/>
      <c r="U129" s="118"/>
      <c r="V129" s="117"/>
      <c r="W129" s="118"/>
      <c r="X129" s="118"/>
      <c r="Y129" s="118"/>
      <c r="Z129" s="119"/>
      <c r="AA129" s="119"/>
      <c r="AB129" s="117"/>
      <c r="AC129" s="117"/>
      <c r="AD129" s="117"/>
      <c r="AE129" s="119"/>
      <c r="AF129" s="119"/>
      <c r="AG129" s="120"/>
      <c r="AH129" s="121"/>
      <c r="AI129" s="122"/>
      <c r="AJ129" s="121"/>
      <c r="AK129" s="122"/>
      <c r="AL129" s="121"/>
      <c r="AM129" s="122"/>
      <c r="AN129" s="121"/>
      <c r="AO129" s="121"/>
      <c r="AP129" s="121"/>
      <c r="AQ129" s="121"/>
      <c r="AR129" s="121"/>
      <c r="AS129" s="121"/>
      <c r="AT129" s="119"/>
      <c r="AU129" s="119"/>
    </row>
    <row r="130" spans="1:47">
      <c r="A130" s="117"/>
      <c r="B130" s="117"/>
      <c r="C130" s="117"/>
      <c r="D130" s="118"/>
      <c r="E130" s="118"/>
      <c r="F130" s="119"/>
      <c r="G130" s="118"/>
      <c r="H130" s="119"/>
      <c r="I130" s="119"/>
      <c r="J130" s="118"/>
      <c r="K130" s="119"/>
      <c r="L130" s="117"/>
      <c r="M130" s="118"/>
      <c r="N130" s="119"/>
      <c r="O130" s="118"/>
      <c r="P130" s="119"/>
      <c r="Q130" s="118"/>
      <c r="R130" s="119"/>
      <c r="S130" s="118"/>
      <c r="T130" s="117"/>
      <c r="U130" s="118"/>
      <c r="V130" s="117"/>
      <c r="W130" s="118"/>
      <c r="X130" s="118"/>
      <c r="Y130" s="118"/>
      <c r="Z130" s="119"/>
      <c r="AA130" s="119"/>
      <c r="AB130" s="117"/>
      <c r="AC130" s="117"/>
      <c r="AD130" s="117"/>
      <c r="AE130" s="119"/>
      <c r="AF130" s="119"/>
      <c r="AG130" s="120"/>
      <c r="AH130" s="121"/>
      <c r="AI130" s="122"/>
      <c r="AJ130" s="121"/>
      <c r="AK130" s="122"/>
      <c r="AL130" s="121"/>
      <c r="AM130" s="122"/>
      <c r="AN130" s="121"/>
      <c r="AO130" s="121"/>
      <c r="AP130" s="121"/>
      <c r="AQ130" s="121"/>
      <c r="AR130" s="121"/>
      <c r="AS130" s="121"/>
      <c r="AT130" s="119"/>
      <c r="AU130" s="119"/>
    </row>
    <row r="131" spans="1:47">
      <c r="A131" s="117"/>
      <c r="B131" s="117"/>
      <c r="C131" s="117"/>
      <c r="D131" s="118"/>
      <c r="E131" s="118"/>
      <c r="F131" s="119"/>
      <c r="G131" s="118"/>
      <c r="H131" s="119"/>
      <c r="I131" s="119"/>
      <c r="J131" s="118"/>
      <c r="K131" s="119"/>
      <c r="L131" s="117"/>
      <c r="M131" s="118"/>
      <c r="N131" s="119"/>
      <c r="O131" s="118"/>
      <c r="P131" s="119"/>
      <c r="Q131" s="118"/>
      <c r="R131" s="119"/>
      <c r="S131" s="118"/>
      <c r="T131" s="117"/>
      <c r="U131" s="118"/>
      <c r="V131" s="117"/>
      <c r="W131" s="118"/>
      <c r="X131" s="118"/>
      <c r="Y131" s="118"/>
      <c r="Z131" s="119"/>
      <c r="AA131" s="119"/>
      <c r="AB131" s="117"/>
      <c r="AC131" s="117"/>
      <c r="AD131" s="117"/>
      <c r="AE131" s="119"/>
      <c r="AF131" s="119"/>
      <c r="AG131" s="120"/>
      <c r="AH131" s="121"/>
      <c r="AI131" s="122"/>
      <c r="AJ131" s="121"/>
      <c r="AK131" s="122"/>
      <c r="AL131" s="121"/>
      <c r="AM131" s="122"/>
      <c r="AN131" s="121"/>
      <c r="AO131" s="121"/>
      <c r="AP131" s="121"/>
      <c r="AQ131" s="121"/>
      <c r="AR131" s="121"/>
      <c r="AS131" s="121"/>
      <c r="AT131" s="119"/>
      <c r="AU131" s="119"/>
    </row>
    <row r="132" spans="1:47">
      <c r="A132" s="117"/>
      <c r="B132" s="117"/>
      <c r="C132" s="117"/>
      <c r="D132" s="118"/>
      <c r="E132" s="118"/>
      <c r="F132" s="119"/>
      <c r="G132" s="118"/>
      <c r="H132" s="119"/>
      <c r="I132" s="119"/>
      <c r="J132" s="118"/>
      <c r="K132" s="119"/>
      <c r="L132" s="117"/>
      <c r="M132" s="118"/>
      <c r="N132" s="119"/>
      <c r="O132" s="118"/>
      <c r="P132" s="119"/>
      <c r="Q132" s="118"/>
      <c r="R132" s="119"/>
      <c r="S132" s="118"/>
      <c r="T132" s="117"/>
      <c r="U132" s="118"/>
      <c r="V132" s="117"/>
      <c r="W132" s="118"/>
      <c r="X132" s="118"/>
      <c r="Y132" s="118"/>
      <c r="Z132" s="119"/>
      <c r="AA132" s="119"/>
      <c r="AB132" s="117"/>
      <c r="AC132" s="117"/>
      <c r="AD132" s="117"/>
      <c r="AE132" s="119"/>
      <c r="AF132" s="119"/>
      <c r="AG132" s="120"/>
      <c r="AH132" s="121"/>
      <c r="AI132" s="122"/>
      <c r="AJ132" s="121"/>
      <c r="AK132" s="122"/>
      <c r="AL132" s="121"/>
      <c r="AM132" s="122"/>
      <c r="AN132" s="121"/>
      <c r="AO132" s="121"/>
      <c r="AP132" s="121"/>
      <c r="AQ132" s="121"/>
      <c r="AR132" s="121"/>
      <c r="AS132" s="121"/>
      <c r="AT132" s="119"/>
      <c r="AU132" s="119"/>
    </row>
    <row r="133" spans="1:47">
      <c r="A133" s="117"/>
      <c r="B133" s="117"/>
      <c r="C133" s="117"/>
      <c r="D133" s="118"/>
      <c r="E133" s="118"/>
      <c r="F133" s="119"/>
      <c r="G133" s="118"/>
      <c r="H133" s="119"/>
      <c r="I133" s="119"/>
      <c r="J133" s="118"/>
      <c r="K133" s="119"/>
      <c r="L133" s="117"/>
      <c r="M133" s="118"/>
      <c r="N133" s="119"/>
      <c r="O133" s="118"/>
      <c r="P133" s="119"/>
      <c r="Q133" s="118"/>
      <c r="R133" s="119"/>
      <c r="S133" s="118"/>
      <c r="T133" s="117"/>
      <c r="U133" s="118"/>
      <c r="V133" s="117"/>
      <c r="W133" s="118"/>
      <c r="X133" s="118"/>
      <c r="Y133" s="118"/>
      <c r="Z133" s="119"/>
      <c r="AA133" s="119"/>
      <c r="AB133" s="117"/>
      <c r="AC133" s="117"/>
      <c r="AD133" s="117"/>
      <c r="AE133" s="119"/>
      <c r="AF133" s="119"/>
      <c r="AG133" s="120"/>
      <c r="AH133" s="121"/>
      <c r="AI133" s="122"/>
      <c r="AJ133" s="121"/>
      <c r="AK133" s="122"/>
      <c r="AL133" s="121"/>
      <c r="AM133" s="122"/>
      <c r="AN133" s="121"/>
      <c r="AO133" s="121"/>
      <c r="AP133" s="121"/>
      <c r="AQ133" s="121"/>
      <c r="AR133" s="121"/>
      <c r="AS133" s="121"/>
      <c r="AT133" s="119"/>
      <c r="AU133" s="119"/>
    </row>
    <row r="134" spans="1:47">
      <c r="A134" s="117"/>
      <c r="B134" s="117"/>
      <c r="C134" s="117"/>
      <c r="D134" s="118"/>
      <c r="E134" s="118"/>
      <c r="F134" s="119"/>
      <c r="G134" s="118"/>
      <c r="H134" s="119"/>
      <c r="I134" s="119"/>
      <c r="J134" s="118"/>
      <c r="K134" s="119"/>
      <c r="L134" s="117"/>
      <c r="M134" s="118"/>
      <c r="N134" s="119"/>
      <c r="O134" s="118"/>
      <c r="P134" s="119"/>
      <c r="Q134" s="118"/>
      <c r="R134" s="119"/>
      <c r="S134" s="118"/>
      <c r="T134" s="117"/>
      <c r="U134" s="118"/>
      <c r="V134" s="117"/>
      <c r="W134" s="118"/>
      <c r="X134" s="118"/>
      <c r="Y134" s="118"/>
      <c r="Z134" s="119"/>
      <c r="AA134" s="119"/>
      <c r="AB134" s="117"/>
      <c r="AC134" s="117"/>
      <c r="AD134" s="117"/>
      <c r="AE134" s="119"/>
      <c r="AF134" s="119"/>
      <c r="AG134" s="120"/>
      <c r="AH134" s="121"/>
      <c r="AI134" s="122"/>
      <c r="AJ134" s="121"/>
      <c r="AK134" s="122"/>
      <c r="AL134" s="121"/>
      <c r="AM134" s="122"/>
      <c r="AN134" s="121"/>
      <c r="AO134" s="121"/>
      <c r="AP134" s="121"/>
      <c r="AQ134" s="121"/>
      <c r="AR134" s="121"/>
      <c r="AS134" s="121"/>
      <c r="AT134" s="119"/>
      <c r="AU134" s="119"/>
    </row>
    <row r="135" spans="1:47">
      <c r="A135" s="117"/>
      <c r="B135" s="117"/>
      <c r="C135" s="117"/>
      <c r="D135" s="118"/>
      <c r="E135" s="118"/>
      <c r="F135" s="119"/>
      <c r="G135" s="118"/>
      <c r="H135" s="119"/>
      <c r="I135" s="119"/>
      <c r="J135" s="118"/>
      <c r="K135" s="119"/>
      <c r="L135" s="117"/>
      <c r="M135" s="118"/>
      <c r="N135" s="119"/>
      <c r="O135" s="118"/>
      <c r="P135" s="119"/>
      <c r="Q135" s="118"/>
      <c r="R135" s="119"/>
      <c r="S135" s="118"/>
      <c r="T135" s="117"/>
      <c r="U135" s="118"/>
      <c r="V135" s="117"/>
      <c r="W135" s="118"/>
      <c r="X135" s="118"/>
      <c r="Y135" s="118"/>
      <c r="Z135" s="119"/>
      <c r="AA135" s="119"/>
      <c r="AB135" s="117"/>
      <c r="AC135" s="117"/>
      <c r="AD135" s="117"/>
      <c r="AE135" s="119"/>
      <c r="AF135" s="119"/>
      <c r="AG135" s="120"/>
      <c r="AH135" s="121"/>
      <c r="AI135" s="122"/>
      <c r="AJ135" s="121"/>
      <c r="AK135" s="122"/>
      <c r="AL135" s="121"/>
      <c r="AM135" s="122"/>
      <c r="AN135" s="121"/>
      <c r="AO135" s="121"/>
      <c r="AP135" s="121"/>
      <c r="AQ135" s="121"/>
      <c r="AR135" s="121"/>
      <c r="AS135" s="121"/>
      <c r="AT135" s="119"/>
      <c r="AU135" s="119"/>
    </row>
    <row r="136" spans="1:47">
      <c r="A136" s="117"/>
      <c r="B136" s="117"/>
      <c r="C136" s="117"/>
      <c r="D136" s="118"/>
      <c r="E136" s="118"/>
      <c r="F136" s="119"/>
      <c r="G136" s="118"/>
      <c r="H136" s="119"/>
      <c r="I136" s="119"/>
      <c r="J136" s="118"/>
      <c r="K136" s="119"/>
      <c r="L136" s="117"/>
      <c r="M136" s="118"/>
      <c r="N136" s="119"/>
      <c r="O136" s="118"/>
      <c r="P136" s="119"/>
      <c r="Q136" s="118"/>
      <c r="R136" s="119"/>
      <c r="S136" s="118"/>
      <c r="T136" s="117"/>
      <c r="U136" s="118"/>
      <c r="V136" s="117"/>
      <c r="W136" s="118"/>
      <c r="X136" s="118"/>
      <c r="Y136" s="118"/>
      <c r="Z136" s="119"/>
      <c r="AA136" s="119"/>
      <c r="AB136" s="117"/>
      <c r="AC136" s="117"/>
      <c r="AD136" s="117"/>
      <c r="AE136" s="119"/>
      <c r="AF136" s="119"/>
      <c r="AG136" s="120"/>
      <c r="AH136" s="121"/>
      <c r="AI136" s="122"/>
      <c r="AJ136" s="121"/>
      <c r="AK136" s="122"/>
      <c r="AL136" s="121"/>
      <c r="AM136" s="122"/>
      <c r="AN136" s="121"/>
      <c r="AO136" s="121"/>
      <c r="AP136" s="121"/>
      <c r="AQ136" s="121"/>
      <c r="AR136" s="121"/>
      <c r="AS136" s="121"/>
      <c r="AT136" s="119"/>
      <c r="AU136" s="119"/>
    </row>
    <row r="137" spans="1:47">
      <c r="A137" s="117"/>
      <c r="B137" s="117"/>
      <c r="C137" s="117"/>
      <c r="D137" s="118"/>
      <c r="E137" s="118"/>
      <c r="F137" s="119"/>
      <c r="G137" s="118"/>
      <c r="H137" s="119"/>
      <c r="I137" s="119"/>
      <c r="J137" s="118"/>
      <c r="K137" s="119"/>
      <c r="L137" s="117"/>
      <c r="M137" s="118"/>
      <c r="N137" s="119"/>
      <c r="O137" s="118"/>
      <c r="P137" s="119"/>
      <c r="Q137" s="118"/>
      <c r="R137" s="119"/>
      <c r="S137" s="118"/>
      <c r="T137" s="117"/>
      <c r="U137" s="118"/>
      <c r="V137" s="117"/>
      <c r="W137" s="118"/>
      <c r="X137" s="118"/>
      <c r="Y137" s="118"/>
      <c r="Z137" s="119"/>
      <c r="AA137" s="119"/>
      <c r="AB137" s="117"/>
      <c r="AC137" s="117"/>
      <c r="AD137" s="117"/>
      <c r="AE137" s="119"/>
      <c r="AF137" s="119"/>
      <c r="AG137" s="120"/>
      <c r="AH137" s="121"/>
      <c r="AI137" s="122"/>
      <c r="AJ137" s="121"/>
      <c r="AK137" s="122"/>
      <c r="AL137" s="121"/>
      <c r="AM137" s="122"/>
      <c r="AN137" s="121"/>
      <c r="AO137" s="121"/>
      <c r="AP137" s="121"/>
      <c r="AQ137" s="121"/>
      <c r="AR137" s="121"/>
      <c r="AS137" s="121"/>
      <c r="AT137" s="119"/>
      <c r="AU137" s="119"/>
    </row>
    <row r="138" spans="1:47">
      <c r="A138" s="117"/>
      <c r="B138" s="117"/>
      <c r="C138" s="117"/>
      <c r="D138" s="118"/>
      <c r="E138" s="118"/>
      <c r="F138" s="119"/>
      <c r="G138" s="118"/>
      <c r="H138" s="119"/>
      <c r="I138" s="119"/>
      <c r="J138" s="118"/>
      <c r="K138" s="119"/>
      <c r="L138" s="117"/>
      <c r="M138" s="118"/>
      <c r="N138" s="119"/>
      <c r="O138" s="118"/>
      <c r="P138" s="119"/>
      <c r="Q138" s="118"/>
      <c r="R138" s="119"/>
      <c r="S138" s="118"/>
      <c r="T138" s="117"/>
      <c r="U138" s="118"/>
      <c r="V138" s="117"/>
      <c r="W138" s="118"/>
      <c r="X138" s="118"/>
      <c r="Y138" s="118"/>
      <c r="Z138" s="119"/>
      <c r="AA138" s="119"/>
      <c r="AB138" s="117"/>
      <c r="AC138" s="117"/>
      <c r="AD138" s="117"/>
      <c r="AE138" s="119"/>
      <c r="AF138" s="119"/>
      <c r="AG138" s="120"/>
      <c r="AH138" s="121"/>
      <c r="AI138" s="122"/>
      <c r="AJ138" s="121"/>
      <c r="AK138" s="122"/>
      <c r="AL138" s="121"/>
      <c r="AM138" s="122"/>
      <c r="AN138" s="121"/>
      <c r="AO138" s="121"/>
      <c r="AP138" s="121"/>
      <c r="AQ138" s="121"/>
      <c r="AR138" s="121"/>
      <c r="AS138" s="121"/>
      <c r="AT138" s="119"/>
      <c r="AU138" s="119"/>
    </row>
    <row r="139" spans="1:47">
      <c r="A139" s="117"/>
      <c r="B139" s="117"/>
      <c r="C139" s="117"/>
      <c r="D139" s="118"/>
      <c r="E139" s="118"/>
      <c r="F139" s="119"/>
      <c r="G139" s="118"/>
      <c r="H139" s="119"/>
      <c r="I139" s="119"/>
      <c r="J139" s="118"/>
      <c r="K139" s="119"/>
      <c r="L139" s="117"/>
      <c r="M139" s="118"/>
      <c r="N139" s="119"/>
      <c r="O139" s="118"/>
      <c r="P139" s="119"/>
      <c r="Q139" s="118"/>
      <c r="R139" s="119"/>
      <c r="S139" s="118"/>
      <c r="T139" s="117"/>
      <c r="U139" s="118"/>
      <c r="V139" s="117"/>
      <c r="W139" s="118"/>
      <c r="X139" s="118"/>
      <c r="Y139" s="118"/>
      <c r="Z139" s="119"/>
      <c r="AA139" s="119"/>
      <c r="AB139" s="117"/>
      <c r="AC139" s="117"/>
      <c r="AD139" s="117"/>
      <c r="AE139" s="119"/>
      <c r="AF139" s="119"/>
      <c r="AG139" s="120"/>
      <c r="AH139" s="121"/>
      <c r="AI139" s="122"/>
      <c r="AJ139" s="121"/>
      <c r="AK139" s="122"/>
      <c r="AL139" s="121"/>
      <c r="AM139" s="122"/>
      <c r="AN139" s="121"/>
      <c r="AO139" s="121"/>
      <c r="AP139" s="121"/>
      <c r="AQ139" s="121"/>
      <c r="AR139" s="121"/>
      <c r="AS139" s="121"/>
      <c r="AT139" s="119"/>
      <c r="AU139" s="119"/>
    </row>
    <row r="140" spans="1:47">
      <c r="A140" s="117"/>
      <c r="B140" s="117"/>
      <c r="C140" s="117"/>
      <c r="D140" s="118"/>
      <c r="E140" s="118"/>
      <c r="F140" s="119"/>
      <c r="G140" s="118"/>
      <c r="H140" s="119"/>
      <c r="I140" s="119"/>
      <c r="J140" s="118"/>
      <c r="K140" s="119"/>
      <c r="L140" s="117"/>
      <c r="M140" s="118"/>
      <c r="N140" s="119"/>
      <c r="O140" s="118"/>
      <c r="P140" s="119"/>
      <c r="Q140" s="118"/>
      <c r="R140" s="119"/>
      <c r="S140" s="118"/>
      <c r="T140" s="117"/>
      <c r="U140" s="118"/>
      <c r="V140" s="117"/>
      <c r="W140" s="118"/>
      <c r="X140" s="118"/>
      <c r="Y140" s="118"/>
      <c r="Z140" s="119"/>
      <c r="AA140" s="119"/>
      <c r="AB140" s="117"/>
      <c r="AC140" s="117"/>
      <c r="AD140" s="117"/>
      <c r="AE140" s="119"/>
      <c r="AF140" s="119"/>
      <c r="AG140" s="120"/>
      <c r="AH140" s="121"/>
      <c r="AI140" s="122"/>
      <c r="AJ140" s="121"/>
      <c r="AK140" s="122"/>
      <c r="AL140" s="121"/>
      <c r="AM140" s="122"/>
      <c r="AN140" s="121"/>
      <c r="AO140" s="121"/>
      <c r="AP140" s="121"/>
      <c r="AQ140" s="121"/>
      <c r="AR140" s="121"/>
      <c r="AS140" s="121"/>
      <c r="AT140" s="119"/>
      <c r="AU140" s="119"/>
    </row>
    <row r="141" spans="1:47">
      <c r="A141" s="117"/>
      <c r="B141" s="117"/>
      <c r="C141" s="117"/>
      <c r="D141" s="118"/>
      <c r="E141" s="118"/>
      <c r="F141" s="119"/>
      <c r="G141" s="118"/>
      <c r="H141" s="119"/>
      <c r="I141" s="119"/>
      <c r="J141" s="118"/>
      <c r="K141" s="119"/>
      <c r="L141" s="117"/>
      <c r="M141" s="118"/>
      <c r="N141" s="119"/>
      <c r="O141" s="118"/>
      <c r="P141" s="119"/>
      <c r="Q141" s="118"/>
      <c r="R141" s="119"/>
      <c r="S141" s="118"/>
      <c r="T141" s="117"/>
      <c r="U141" s="118"/>
      <c r="V141" s="117"/>
      <c r="W141" s="118"/>
      <c r="X141" s="118"/>
      <c r="Y141" s="118"/>
      <c r="Z141" s="119"/>
      <c r="AA141" s="119"/>
      <c r="AB141" s="117"/>
      <c r="AC141" s="117"/>
      <c r="AD141" s="117"/>
      <c r="AE141" s="119"/>
      <c r="AF141" s="119"/>
      <c r="AG141" s="120"/>
      <c r="AH141" s="121"/>
      <c r="AI141" s="122"/>
      <c r="AJ141" s="121"/>
      <c r="AK141" s="122"/>
      <c r="AL141" s="121"/>
      <c r="AM141" s="122"/>
      <c r="AN141" s="121"/>
      <c r="AO141" s="121"/>
      <c r="AP141" s="121"/>
      <c r="AQ141" s="121"/>
      <c r="AR141" s="121"/>
      <c r="AS141" s="121"/>
      <c r="AT141" s="119"/>
      <c r="AU141" s="119"/>
    </row>
    <row r="142" spans="1:47">
      <c r="A142" s="117"/>
      <c r="B142" s="117"/>
      <c r="C142" s="117"/>
      <c r="D142" s="118"/>
      <c r="E142" s="118"/>
      <c r="F142" s="119"/>
      <c r="G142" s="118"/>
      <c r="H142" s="119"/>
      <c r="I142" s="119"/>
      <c r="J142" s="118"/>
      <c r="K142" s="119"/>
      <c r="L142" s="117"/>
      <c r="M142" s="118"/>
      <c r="N142" s="119"/>
      <c r="O142" s="118"/>
      <c r="P142" s="119"/>
      <c r="Q142" s="118"/>
      <c r="R142" s="119"/>
      <c r="S142" s="118"/>
      <c r="T142" s="117"/>
      <c r="U142" s="118"/>
      <c r="V142" s="117"/>
      <c r="W142" s="118"/>
      <c r="X142" s="118"/>
      <c r="Y142" s="118"/>
      <c r="Z142" s="119"/>
      <c r="AA142" s="119"/>
      <c r="AB142" s="117"/>
      <c r="AC142" s="117"/>
      <c r="AD142" s="117"/>
      <c r="AE142" s="119"/>
      <c r="AF142" s="119"/>
      <c r="AG142" s="120"/>
      <c r="AH142" s="121"/>
      <c r="AI142" s="122"/>
      <c r="AJ142" s="121"/>
      <c r="AK142" s="122"/>
      <c r="AL142" s="121"/>
      <c r="AM142" s="122"/>
      <c r="AN142" s="121"/>
      <c r="AO142" s="121"/>
      <c r="AP142" s="121"/>
      <c r="AQ142" s="121"/>
      <c r="AR142" s="121"/>
      <c r="AS142" s="121"/>
      <c r="AT142" s="119"/>
      <c r="AU142" s="119"/>
    </row>
    <row r="143" spans="1:47">
      <c r="A143" s="117"/>
      <c r="B143" s="117"/>
      <c r="C143" s="117"/>
      <c r="D143" s="118"/>
      <c r="E143" s="118"/>
      <c r="F143" s="119"/>
      <c r="G143" s="118"/>
      <c r="H143" s="119"/>
      <c r="I143" s="119"/>
      <c r="J143" s="118"/>
      <c r="K143" s="119"/>
      <c r="L143" s="117"/>
      <c r="M143" s="118"/>
      <c r="N143" s="119"/>
      <c r="O143" s="118"/>
      <c r="P143" s="119"/>
      <c r="Q143" s="118"/>
      <c r="R143" s="119"/>
      <c r="S143" s="118"/>
      <c r="T143" s="117"/>
      <c r="U143" s="118"/>
      <c r="V143" s="117"/>
      <c r="W143" s="118"/>
      <c r="X143" s="118"/>
      <c r="Y143" s="118"/>
      <c r="Z143" s="119"/>
      <c r="AA143" s="119"/>
      <c r="AB143" s="117"/>
      <c r="AC143" s="117"/>
      <c r="AD143" s="117"/>
      <c r="AE143" s="119"/>
      <c r="AF143" s="119"/>
      <c r="AG143" s="120"/>
      <c r="AH143" s="121"/>
      <c r="AI143" s="122"/>
      <c r="AJ143" s="121"/>
      <c r="AK143" s="122"/>
      <c r="AL143" s="121"/>
      <c r="AM143" s="122"/>
      <c r="AN143" s="121"/>
      <c r="AO143" s="121"/>
      <c r="AP143" s="121"/>
      <c r="AQ143" s="121"/>
      <c r="AR143" s="121"/>
      <c r="AS143" s="121"/>
      <c r="AT143" s="119"/>
      <c r="AU143" s="119"/>
    </row>
    <row r="144" spans="1:47">
      <c r="A144" s="117"/>
      <c r="B144" s="117"/>
      <c r="C144" s="117"/>
      <c r="D144" s="118"/>
      <c r="E144" s="118"/>
      <c r="F144" s="119"/>
      <c r="G144" s="118"/>
      <c r="H144" s="119"/>
      <c r="I144" s="119"/>
      <c r="J144" s="118"/>
      <c r="K144" s="119"/>
      <c r="L144" s="117"/>
      <c r="M144" s="118"/>
      <c r="N144" s="119"/>
      <c r="O144" s="118"/>
      <c r="P144" s="119"/>
      <c r="Q144" s="118"/>
      <c r="R144" s="119"/>
      <c r="S144" s="118"/>
      <c r="T144" s="117"/>
      <c r="U144" s="118"/>
      <c r="V144" s="117"/>
      <c r="W144" s="118"/>
      <c r="X144" s="118"/>
      <c r="Y144" s="118"/>
      <c r="Z144" s="119"/>
      <c r="AA144" s="119"/>
      <c r="AB144" s="117"/>
      <c r="AC144" s="117"/>
      <c r="AD144" s="117"/>
      <c r="AE144" s="119"/>
      <c r="AF144" s="119"/>
      <c r="AG144" s="120"/>
      <c r="AH144" s="121"/>
      <c r="AI144" s="122"/>
      <c r="AJ144" s="121"/>
      <c r="AK144" s="122"/>
      <c r="AL144" s="121"/>
      <c r="AM144" s="122"/>
      <c r="AN144" s="121"/>
      <c r="AO144" s="121"/>
      <c r="AP144" s="121"/>
      <c r="AQ144" s="121"/>
      <c r="AR144" s="121"/>
      <c r="AS144" s="121"/>
      <c r="AT144" s="119"/>
      <c r="AU144" s="119"/>
    </row>
    <row r="145" spans="1:47">
      <c r="A145" s="117"/>
      <c r="B145" s="117"/>
      <c r="C145" s="117"/>
      <c r="D145" s="118"/>
      <c r="E145" s="118"/>
      <c r="F145" s="119"/>
      <c r="G145" s="118"/>
      <c r="H145" s="119"/>
      <c r="I145" s="119"/>
      <c r="J145" s="118"/>
      <c r="K145" s="119"/>
      <c r="L145" s="117"/>
      <c r="M145" s="118"/>
      <c r="N145" s="119"/>
      <c r="O145" s="118"/>
      <c r="P145" s="119"/>
      <c r="Q145" s="118"/>
      <c r="R145" s="119"/>
      <c r="S145" s="118"/>
      <c r="T145" s="117"/>
      <c r="U145" s="118"/>
      <c r="V145" s="117"/>
      <c r="W145" s="118"/>
      <c r="X145" s="118"/>
      <c r="Y145" s="118"/>
      <c r="Z145" s="119"/>
      <c r="AA145" s="119"/>
      <c r="AB145" s="117"/>
      <c r="AC145" s="117"/>
      <c r="AD145" s="117"/>
      <c r="AE145" s="119"/>
      <c r="AF145" s="119"/>
      <c r="AG145" s="120"/>
      <c r="AH145" s="121"/>
      <c r="AI145" s="122"/>
      <c r="AJ145" s="121"/>
      <c r="AK145" s="122"/>
      <c r="AL145" s="121"/>
      <c r="AM145" s="122"/>
      <c r="AN145" s="121"/>
      <c r="AO145" s="121"/>
      <c r="AP145" s="121"/>
      <c r="AQ145" s="121"/>
      <c r="AR145" s="121"/>
      <c r="AS145" s="121"/>
      <c r="AT145" s="119"/>
      <c r="AU145" s="119"/>
    </row>
    <row r="146" spans="1:47">
      <c r="A146" s="117"/>
      <c r="B146" s="117"/>
      <c r="C146" s="117"/>
      <c r="D146" s="118"/>
      <c r="E146" s="118"/>
      <c r="F146" s="119"/>
      <c r="G146" s="118"/>
      <c r="H146" s="119"/>
      <c r="I146" s="119"/>
      <c r="J146" s="118"/>
      <c r="K146" s="119"/>
      <c r="L146" s="117"/>
      <c r="M146" s="118"/>
      <c r="N146" s="119"/>
      <c r="O146" s="118"/>
      <c r="P146" s="119"/>
      <c r="Q146" s="118"/>
      <c r="R146" s="119"/>
      <c r="S146" s="118"/>
      <c r="T146" s="117"/>
      <c r="U146" s="118"/>
      <c r="V146" s="117"/>
      <c r="W146" s="118"/>
      <c r="X146" s="118"/>
      <c r="Y146" s="118"/>
      <c r="Z146" s="119"/>
      <c r="AA146" s="119"/>
      <c r="AB146" s="117"/>
      <c r="AC146" s="117"/>
      <c r="AD146" s="117"/>
      <c r="AE146" s="119"/>
      <c r="AF146" s="119"/>
      <c r="AG146" s="120"/>
      <c r="AH146" s="121"/>
      <c r="AI146" s="122"/>
      <c r="AJ146" s="121"/>
      <c r="AK146" s="122"/>
      <c r="AL146" s="121"/>
      <c r="AM146" s="122"/>
      <c r="AN146" s="121"/>
      <c r="AO146" s="121"/>
      <c r="AP146" s="121"/>
      <c r="AQ146" s="121"/>
      <c r="AR146" s="121"/>
      <c r="AS146" s="121"/>
      <c r="AT146" s="119"/>
      <c r="AU146" s="119"/>
    </row>
    <row r="147" spans="1:47">
      <c r="A147" s="117"/>
      <c r="B147" s="117"/>
      <c r="C147" s="117"/>
      <c r="D147" s="118"/>
      <c r="E147" s="118"/>
      <c r="F147" s="119"/>
      <c r="G147" s="118"/>
      <c r="H147" s="119"/>
      <c r="I147" s="119"/>
      <c r="J147" s="118"/>
      <c r="K147" s="119"/>
      <c r="L147" s="117"/>
      <c r="M147" s="118"/>
      <c r="N147" s="119"/>
      <c r="O147" s="118"/>
      <c r="P147" s="119"/>
      <c r="Q147" s="118"/>
      <c r="R147" s="119"/>
      <c r="S147" s="118"/>
      <c r="T147" s="117"/>
      <c r="U147" s="118"/>
      <c r="V147" s="117"/>
      <c r="W147" s="118"/>
      <c r="X147" s="118"/>
      <c r="Y147" s="118"/>
      <c r="Z147" s="119"/>
      <c r="AA147" s="119"/>
      <c r="AB147" s="117"/>
      <c r="AC147" s="117"/>
      <c r="AD147" s="117"/>
      <c r="AE147" s="119"/>
      <c r="AF147" s="119"/>
      <c r="AG147" s="120"/>
      <c r="AH147" s="121"/>
      <c r="AI147" s="122"/>
      <c r="AJ147" s="121"/>
      <c r="AK147" s="122"/>
      <c r="AL147" s="121"/>
      <c r="AM147" s="122"/>
      <c r="AN147" s="121"/>
      <c r="AO147" s="121"/>
      <c r="AP147" s="121"/>
      <c r="AQ147" s="121"/>
      <c r="AR147" s="121"/>
      <c r="AS147" s="121"/>
      <c r="AT147" s="119"/>
      <c r="AU147" s="119"/>
    </row>
    <row r="148" spans="1:47">
      <c r="A148" s="117"/>
      <c r="B148" s="117"/>
      <c r="C148" s="117"/>
      <c r="D148" s="118"/>
      <c r="E148" s="118"/>
      <c r="F148" s="119"/>
      <c r="G148" s="118"/>
      <c r="H148" s="119"/>
      <c r="I148" s="119"/>
      <c r="J148" s="118"/>
      <c r="K148" s="119"/>
      <c r="L148" s="117"/>
      <c r="M148" s="118"/>
      <c r="N148" s="119"/>
      <c r="O148" s="118"/>
      <c r="P148" s="119"/>
      <c r="Q148" s="118"/>
      <c r="R148" s="119"/>
      <c r="S148" s="118"/>
      <c r="T148" s="117"/>
      <c r="U148" s="118"/>
      <c r="V148" s="117"/>
      <c r="W148" s="118"/>
      <c r="X148" s="118"/>
      <c r="Y148" s="118"/>
      <c r="Z148" s="119"/>
      <c r="AA148" s="119"/>
      <c r="AB148" s="117"/>
      <c r="AC148" s="117"/>
      <c r="AD148" s="117"/>
      <c r="AE148" s="119"/>
      <c r="AF148" s="119"/>
      <c r="AG148" s="120"/>
      <c r="AH148" s="121"/>
      <c r="AI148" s="122"/>
      <c r="AJ148" s="121"/>
      <c r="AK148" s="122"/>
      <c r="AL148" s="121"/>
      <c r="AM148" s="122"/>
      <c r="AN148" s="121"/>
      <c r="AO148" s="121"/>
      <c r="AP148" s="121"/>
      <c r="AQ148" s="121"/>
      <c r="AR148" s="121"/>
      <c r="AS148" s="121"/>
      <c r="AT148" s="119"/>
      <c r="AU148" s="119"/>
    </row>
    <row r="149" spans="1:47">
      <c r="A149" s="117"/>
      <c r="B149" s="117"/>
      <c r="C149" s="117"/>
      <c r="D149" s="118"/>
      <c r="E149" s="118"/>
      <c r="F149" s="119"/>
      <c r="G149" s="118"/>
      <c r="H149" s="119"/>
      <c r="I149" s="119"/>
      <c r="J149" s="118"/>
      <c r="K149" s="119"/>
      <c r="L149" s="117"/>
      <c r="M149" s="118"/>
      <c r="N149" s="119"/>
      <c r="O149" s="118"/>
      <c r="P149" s="119"/>
      <c r="Q149" s="118"/>
      <c r="R149" s="119"/>
      <c r="S149" s="118"/>
      <c r="T149" s="117"/>
      <c r="U149" s="118"/>
      <c r="V149" s="117"/>
      <c r="W149" s="118"/>
      <c r="X149" s="118"/>
      <c r="Y149" s="118"/>
      <c r="Z149" s="119"/>
      <c r="AA149" s="119"/>
      <c r="AB149" s="117"/>
      <c r="AC149" s="117"/>
      <c r="AD149" s="117"/>
      <c r="AE149" s="119"/>
      <c r="AF149" s="119"/>
      <c r="AG149" s="120"/>
      <c r="AH149" s="121"/>
      <c r="AI149" s="122"/>
      <c r="AJ149" s="121"/>
      <c r="AK149" s="122"/>
      <c r="AL149" s="121"/>
      <c r="AM149" s="122"/>
      <c r="AN149" s="121"/>
      <c r="AO149" s="121"/>
      <c r="AP149" s="121"/>
      <c r="AQ149" s="121"/>
      <c r="AR149" s="121"/>
      <c r="AS149" s="121"/>
      <c r="AT149" s="119"/>
      <c r="AU149" s="119"/>
    </row>
    <row r="150" spans="1:47">
      <c r="A150" s="117"/>
      <c r="B150" s="117"/>
      <c r="C150" s="117"/>
      <c r="D150" s="118"/>
      <c r="E150" s="118"/>
      <c r="F150" s="119"/>
      <c r="G150" s="118"/>
      <c r="H150" s="119"/>
      <c r="I150" s="119"/>
      <c r="J150" s="118"/>
      <c r="K150" s="119"/>
      <c r="L150" s="117"/>
      <c r="M150" s="118"/>
      <c r="N150" s="119"/>
      <c r="O150" s="118"/>
      <c r="P150" s="119"/>
      <c r="Q150" s="118"/>
      <c r="R150" s="119"/>
      <c r="S150" s="118"/>
      <c r="T150" s="117"/>
      <c r="U150" s="118"/>
      <c r="V150" s="117"/>
      <c r="W150" s="118"/>
      <c r="X150" s="118"/>
      <c r="Y150" s="118"/>
      <c r="Z150" s="119"/>
      <c r="AA150" s="119"/>
      <c r="AB150" s="117"/>
      <c r="AC150" s="117"/>
      <c r="AD150" s="117"/>
      <c r="AE150" s="119"/>
      <c r="AF150" s="119"/>
      <c r="AG150" s="120"/>
      <c r="AH150" s="121"/>
      <c r="AI150" s="122"/>
      <c r="AJ150" s="121"/>
      <c r="AK150" s="122"/>
      <c r="AL150" s="121"/>
      <c r="AM150" s="122"/>
      <c r="AN150" s="121"/>
      <c r="AO150" s="121"/>
      <c r="AP150" s="121"/>
      <c r="AQ150" s="121"/>
      <c r="AR150" s="121"/>
      <c r="AS150" s="121"/>
      <c r="AT150" s="119"/>
      <c r="AU150" s="119"/>
    </row>
    <row r="151" spans="1:47">
      <c r="A151" s="117"/>
      <c r="B151" s="117"/>
      <c r="C151" s="117"/>
      <c r="D151" s="118"/>
      <c r="E151" s="118"/>
      <c r="F151" s="119"/>
      <c r="G151" s="118"/>
      <c r="H151" s="119"/>
      <c r="I151" s="119"/>
      <c r="J151" s="118"/>
      <c r="K151" s="119"/>
      <c r="L151" s="117"/>
      <c r="M151" s="118"/>
      <c r="N151" s="119"/>
      <c r="O151" s="118"/>
      <c r="P151" s="119"/>
      <c r="Q151" s="118"/>
      <c r="R151" s="119"/>
      <c r="S151" s="118"/>
      <c r="T151" s="117"/>
      <c r="U151" s="118"/>
      <c r="V151" s="117"/>
      <c r="W151" s="118"/>
      <c r="X151" s="118"/>
      <c r="Y151" s="118"/>
      <c r="Z151" s="119"/>
      <c r="AA151" s="119"/>
      <c r="AB151" s="117"/>
      <c r="AC151" s="117"/>
      <c r="AD151" s="117"/>
      <c r="AE151" s="119"/>
      <c r="AF151" s="119"/>
      <c r="AG151" s="120"/>
      <c r="AH151" s="121"/>
      <c r="AI151" s="122"/>
      <c r="AJ151" s="121"/>
      <c r="AK151" s="122"/>
      <c r="AL151" s="121"/>
      <c r="AM151" s="122"/>
      <c r="AN151" s="121"/>
      <c r="AO151" s="121"/>
      <c r="AP151" s="121"/>
      <c r="AQ151" s="121"/>
      <c r="AR151" s="121"/>
      <c r="AS151" s="121"/>
      <c r="AT151" s="119"/>
      <c r="AU151" s="119"/>
    </row>
    <row r="152" spans="1:47">
      <c r="A152" s="117"/>
      <c r="B152" s="117"/>
      <c r="C152" s="117"/>
      <c r="D152" s="118"/>
      <c r="E152" s="118"/>
      <c r="F152" s="119"/>
      <c r="G152" s="118"/>
      <c r="H152" s="119"/>
      <c r="I152" s="119"/>
      <c r="J152" s="118"/>
      <c r="K152" s="119"/>
      <c r="L152" s="117"/>
      <c r="M152" s="118"/>
      <c r="N152" s="119"/>
      <c r="O152" s="118"/>
      <c r="P152" s="119"/>
      <c r="Q152" s="118"/>
      <c r="R152" s="119"/>
      <c r="S152" s="118"/>
      <c r="T152" s="117"/>
      <c r="U152" s="118"/>
      <c r="V152" s="117"/>
      <c r="W152" s="118"/>
      <c r="X152" s="118"/>
      <c r="Y152" s="118"/>
      <c r="Z152" s="119"/>
      <c r="AA152" s="119"/>
      <c r="AB152" s="117"/>
      <c r="AC152" s="117"/>
      <c r="AD152" s="117"/>
      <c r="AE152" s="119"/>
      <c r="AF152" s="119"/>
      <c r="AG152" s="120"/>
      <c r="AH152" s="121"/>
      <c r="AI152" s="122"/>
      <c r="AJ152" s="121"/>
      <c r="AK152" s="122"/>
      <c r="AL152" s="121"/>
      <c r="AM152" s="122"/>
      <c r="AN152" s="121"/>
      <c r="AO152" s="121"/>
      <c r="AP152" s="121"/>
      <c r="AQ152" s="121"/>
      <c r="AR152" s="121"/>
      <c r="AS152" s="121"/>
      <c r="AT152" s="119"/>
      <c r="AU152" s="119"/>
    </row>
    <row r="153" spans="1:47">
      <c r="A153" s="117"/>
      <c r="B153" s="117"/>
      <c r="C153" s="117"/>
      <c r="D153" s="118"/>
      <c r="E153" s="118"/>
      <c r="F153" s="119"/>
      <c r="G153" s="118"/>
      <c r="H153" s="119"/>
      <c r="I153" s="119"/>
      <c r="J153" s="118"/>
      <c r="K153" s="119"/>
      <c r="L153" s="117"/>
      <c r="M153" s="118"/>
      <c r="N153" s="119"/>
      <c r="O153" s="118"/>
      <c r="P153" s="119"/>
      <c r="Q153" s="118"/>
      <c r="R153" s="119"/>
      <c r="S153" s="118"/>
      <c r="T153" s="117"/>
      <c r="U153" s="118"/>
      <c r="V153" s="117"/>
      <c r="W153" s="118"/>
      <c r="X153" s="118"/>
      <c r="Y153" s="118"/>
      <c r="Z153" s="119"/>
      <c r="AA153" s="119"/>
      <c r="AB153" s="117"/>
      <c r="AC153" s="117"/>
      <c r="AD153" s="117"/>
      <c r="AE153" s="119"/>
      <c r="AF153" s="119"/>
      <c r="AG153" s="120"/>
      <c r="AH153" s="121"/>
      <c r="AI153" s="122"/>
      <c r="AJ153" s="121"/>
      <c r="AK153" s="122"/>
      <c r="AL153" s="121"/>
      <c r="AM153" s="122"/>
      <c r="AN153" s="121"/>
      <c r="AO153" s="121"/>
      <c r="AP153" s="121"/>
      <c r="AQ153" s="121"/>
      <c r="AR153" s="121"/>
      <c r="AS153" s="121"/>
      <c r="AT153" s="119"/>
      <c r="AU153" s="119"/>
    </row>
    <row r="154" spans="1:47">
      <c r="A154" s="117"/>
      <c r="B154" s="117"/>
      <c r="C154" s="117"/>
      <c r="D154" s="118"/>
      <c r="E154" s="118"/>
      <c r="F154" s="119"/>
      <c r="G154" s="118"/>
      <c r="H154" s="119"/>
      <c r="I154" s="119"/>
      <c r="J154" s="118"/>
      <c r="K154" s="119"/>
      <c r="L154" s="117"/>
      <c r="M154" s="118"/>
      <c r="N154" s="119"/>
      <c r="O154" s="118"/>
      <c r="P154" s="119"/>
      <c r="Q154" s="118"/>
      <c r="R154" s="119"/>
      <c r="S154" s="118"/>
      <c r="T154" s="117"/>
      <c r="U154" s="118"/>
      <c r="V154" s="117"/>
      <c r="W154" s="118"/>
      <c r="X154" s="118"/>
      <c r="Y154" s="118"/>
      <c r="Z154" s="119"/>
      <c r="AA154" s="119"/>
      <c r="AB154" s="117"/>
      <c r="AC154" s="117"/>
      <c r="AD154" s="117"/>
      <c r="AE154" s="119"/>
      <c r="AF154" s="119"/>
      <c r="AG154" s="120"/>
      <c r="AH154" s="121"/>
      <c r="AI154" s="122"/>
      <c r="AJ154" s="121"/>
      <c r="AK154" s="122"/>
      <c r="AL154" s="121"/>
      <c r="AM154" s="122"/>
      <c r="AN154" s="121"/>
      <c r="AO154" s="121"/>
      <c r="AP154" s="121"/>
      <c r="AQ154" s="121"/>
      <c r="AR154" s="121"/>
      <c r="AS154" s="121"/>
      <c r="AT154" s="119"/>
      <c r="AU154" s="119"/>
    </row>
    <row r="155" spans="1:47">
      <c r="A155" s="117"/>
      <c r="B155" s="117"/>
      <c r="C155" s="117"/>
      <c r="D155" s="118"/>
      <c r="E155" s="118"/>
      <c r="F155" s="119"/>
      <c r="G155" s="118"/>
      <c r="H155" s="119"/>
      <c r="I155" s="119"/>
      <c r="J155" s="118"/>
      <c r="K155" s="119"/>
      <c r="L155" s="117"/>
      <c r="M155" s="118"/>
      <c r="N155" s="119"/>
      <c r="O155" s="118"/>
      <c r="P155" s="119"/>
      <c r="Q155" s="118"/>
      <c r="R155" s="119"/>
      <c r="S155" s="118"/>
      <c r="T155" s="117"/>
      <c r="U155" s="118"/>
      <c r="V155" s="117"/>
      <c r="W155" s="118"/>
      <c r="X155" s="118"/>
      <c r="Y155" s="118"/>
      <c r="Z155" s="119"/>
      <c r="AA155" s="119"/>
      <c r="AB155" s="117"/>
      <c r="AC155" s="117"/>
      <c r="AD155" s="117"/>
      <c r="AE155" s="119"/>
      <c r="AF155" s="119"/>
      <c r="AG155" s="120"/>
      <c r="AH155" s="121"/>
      <c r="AI155" s="122"/>
      <c r="AJ155" s="121"/>
      <c r="AK155" s="122"/>
      <c r="AL155" s="121"/>
      <c r="AM155" s="122"/>
      <c r="AN155" s="121"/>
      <c r="AO155" s="121"/>
      <c r="AP155" s="121"/>
      <c r="AQ155" s="121"/>
      <c r="AR155" s="121"/>
      <c r="AS155" s="121"/>
      <c r="AT155" s="119"/>
      <c r="AU155" s="119"/>
    </row>
    <row r="156" spans="1:47">
      <c r="A156" s="117"/>
      <c r="B156" s="117"/>
      <c r="C156" s="117"/>
      <c r="D156" s="118"/>
      <c r="E156" s="118"/>
      <c r="F156" s="119"/>
      <c r="G156" s="118"/>
      <c r="H156" s="119"/>
      <c r="I156" s="119"/>
      <c r="J156" s="118"/>
      <c r="K156" s="119"/>
      <c r="L156" s="117"/>
      <c r="M156" s="118"/>
      <c r="N156" s="119"/>
      <c r="O156" s="118"/>
      <c r="P156" s="119"/>
      <c r="Q156" s="118"/>
      <c r="R156" s="119"/>
      <c r="S156" s="118"/>
      <c r="T156" s="117"/>
      <c r="U156" s="118"/>
      <c r="V156" s="117"/>
      <c r="W156" s="118"/>
      <c r="X156" s="118"/>
      <c r="Y156" s="118"/>
      <c r="Z156" s="119"/>
      <c r="AA156" s="119"/>
      <c r="AB156" s="117"/>
      <c r="AC156" s="117"/>
      <c r="AD156" s="117"/>
      <c r="AE156" s="119"/>
      <c r="AF156" s="119"/>
      <c r="AG156" s="120"/>
      <c r="AH156" s="121"/>
      <c r="AI156" s="122"/>
      <c r="AJ156" s="121"/>
      <c r="AK156" s="122"/>
      <c r="AL156" s="121"/>
      <c r="AM156" s="122"/>
      <c r="AN156" s="121"/>
      <c r="AO156" s="121"/>
      <c r="AP156" s="121"/>
      <c r="AQ156" s="121"/>
      <c r="AR156" s="121"/>
      <c r="AS156" s="121"/>
      <c r="AT156" s="119"/>
      <c r="AU156" s="119"/>
    </row>
    <row r="157" spans="1:47">
      <c r="A157" s="117"/>
      <c r="B157" s="117"/>
      <c r="C157" s="117"/>
      <c r="D157" s="118"/>
      <c r="E157" s="118"/>
      <c r="F157" s="119"/>
      <c r="G157" s="118"/>
      <c r="H157" s="119"/>
      <c r="I157" s="119"/>
      <c r="J157" s="118"/>
      <c r="K157" s="119"/>
      <c r="L157" s="117"/>
      <c r="M157" s="118"/>
      <c r="N157" s="119"/>
      <c r="O157" s="118"/>
      <c r="P157" s="119"/>
      <c r="Q157" s="118"/>
      <c r="R157" s="119"/>
      <c r="S157" s="118"/>
      <c r="T157" s="117"/>
      <c r="U157" s="118"/>
      <c r="V157" s="117"/>
      <c r="W157" s="118"/>
      <c r="X157" s="118"/>
      <c r="Y157" s="118"/>
      <c r="Z157" s="119"/>
      <c r="AA157" s="119"/>
      <c r="AB157" s="117"/>
      <c r="AC157" s="117"/>
      <c r="AD157" s="117"/>
      <c r="AE157" s="119"/>
      <c r="AF157" s="119"/>
      <c r="AG157" s="120"/>
      <c r="AH157" s="121"/>
      <c r="AI157" s="122"/>
      <c r="AJ157" s="121"/>
      <c r="AK157" s="122"/>
      <c r="AL157" s="121"/>
      <c r="AM157" s="122"/>
      <c r="AN157" s="121"/>
      <c r="AO157" s="121"/>
      <c r="AP157" s="121"/>
      <c r="AQ157" s="121"/>
      <c r="AR157" s="121"/>
      <c r="AS157" s="121"/>
      <c r="AT157" s="119"/>
      <c r="AU157" s="119"/>
    </row>
    <row r="158" spans="1:47">
      <c r="A158" s="117"/>
      <c r="B158" s="117"/>
      <c r="C158" s="117"/>
      <c r="D158" s="118"/>
      <c r="E158" s="118"/>
      <c r="F158" s="119"/>
      <c r="G158" s="118"/>
      <c r="H158" s="119"/>
      <c r="I158" s="119"/>
      <c r="J158" s="118"/>
      <c r="K158" s="119"/>
      <c r="L158" s="117"/>
      <c r="M158" s="118"/>
      <c r="N158" s="119"/>
      <c r="O158" s="118"/>
      <c r="P158" s="119"/>
      <c r="Q158" s="118"/>
      <c r="R158" s="119"/>
      <c r="S158" s="118"/>
      <c r="T158" s="117"/>
      <c r="U158" s="118"/>
      <c r="V158" s="117"/>
      <c r="W158" s="118"/>
      <c r="X158" s="118"/>
      <c r="Y158" s="118"/>
      <c r="Z158" s="119"/>
      <c r="AA158" s="119"/>
      <c r="AB158" s="117"/>
      <c r="AC158" s="117"/>
      <c r="AD158" s="117"/>
      <c r="AE158" s="119"/>
      <c r="AF158" s="119"/>
      <c r="AG158" s="120"/>
      <c r="AH158" s="121"/>
      <c r="AI158" s="122"/>
      <c r="AJ158" s="121"/>
      <c r="AK158" s="122"/>
      <c r="AL158" s="121"/>
      <c r="AM158" s="122"/>
      <c r="AN158" s="121"/>
      <c r="AO158" s="121"/>
      <c r="AP158" s="121"/>
      <c r="AQ158" s="121"/>
      <c r="AR158" s="121"/>
      <c r="AS158" s="121"/>
      <c r="AT158" s="119"/>
      <c r="AU158" s="119"/>
    </row>
    <row r="159" spans="1:47">
      <c r="A159" s="117"/>
      <c r="B159" s="117"/>
      <c r="C159" s="117"/>
      <c r="D159" s="118"/>
      <c r="E159" s="118"/>
      <c r="F159" s="119"/>
      <c r="G159" s="118"/>
      <c r="H159" s="119"/>
      <c r="I159" s="119"/>
      <c r="J159" s="118"/>
      <c r="K159" s="119"/>
      <c r="L159" s="117"/>
      <c r="M159" s="118"/>
      <c r="N159" s="119"/>
      <c r="O159" s="118"/>
      <c r="P159" s="119"/>
      <c r="Q159" s="118"/>
      <c r="R159" s="119"/>
      <c r="S159" s="118"/>
      <c r="T159" s="117"/>
      <c r="U159" s="118"/>
      <c r="V159" s="117"/>
      <c r="W159" s="118"/>
      <c r="X159" s="118"/>
      <c r="Y159" s="118"/>
      <c r="Z159" s="119"/>
      <c r="AA159" s="119"/>
      <c r="AB159" s="117"/>
      <c r="AC159" s="117"/>
      <c r="AD159" s="117"/>
      <c r="AE159" s="119"/>
      <c r="AF159" s="119"/>
      <c r="AG159" s="120"/>
      <c r="AH159" s="121"/>
      <c r="AI159" s="122"/>
      <c r="AJ159" s="121"/>
      <c r="AK159" s="122"/>
      <c r="AL159" s="121"/>
      <c r="AM159" s="122"/>
      <c r="AN159" s="121"/>
      <c r="AO159" s="121"/>
      <c r="AP159" s="121"/>
      <c r="AQ159" s="121"/>
      <c r="AR159" s="121"/>
      <c r="AS159" s="121"/>
      <c r="AT159" s="119"/>
      <c r="AU159" s="119"/>
    </row>
    <row r="160" spans="1:47">
      <c r="A160" s="117"/>
      <c r="B160" s="117"/>
      <c r="C160" s="117"/>
      <c r="D160" s="118"/>
      <c r="E160" s="118"/>
      <c r="F160" s="119"/>
      <c r="G160" s="118"/>
      <c r="H160" s="119"/>
      <c r="I160" s="119"/>
      <c r="J160" s="118"/>
      <c r="K160" s="119"/>
      <c r="L160" s="117"/>
      <c r="M160" s="118"/>
      <c r="N160" s="119"/>
      <c r="O160" s="118"/>
      <c r="P160" s="119"/>
      <c r="Q160" s="118"/>
      <c r="R160" s="119"/>
      <c r="S160" s="118"/>
      <c r="T160" s="117"/>
      <c r="U160" s="118"/>
      <c r="V160" s="117"/>
      <c r="W160" s="118"/>
      <c r="X160" s="118"/>
      <c r="Y160" s="118"/>
      <c r="Z160" s="119"/>
      <c r="AA160" s="119"/>
      <c r="AB160" s="117"/>
      <c r="AC160" s="117"/>
      <c r="AD160" s="117"/>
      <c r="AE160" s="119"/>
      <c r="AF160" s="119"/>
      <c r="AG160" s="120"/>
      <c r="AH160" s="121"/>
      <c r="AI160" s="122"/>
      <c r="AJ160" s="121"/>
      <c r="AK160" s="122"/>
      <c r="AL160" s="121"/>
      <c r="AM160" s="122"/>
      <c r="AN160" s="121"/>
      <c r="AO160" s="121"/>
      <c r="AP160" s="121"/>
      <c r="AQ160" s="121"/>
      <c r="AR160" s="121"/>
      <c r="AS160" s="121"/>
      <c r="AT160" s="119"/>
      <c r="AU160" s="119"/>
    </row>
    <row r="161" spans="1:47">
      <c r="A161" s="117"/>
      <c r="B161" s="117"/>
      <c r="C161" s="117"/>
      <c r="D161" s="118"/>
      <c r="E161" s="118"/>
      <c r="F161" s="119"/>
      <c r="G161" s="118"/>
      <c r="H161" s="119"/>
      <c r="I161" s="119"/>
      <c r="J161" s="118"/>
      <c r="K161" s="119"/>
      <c r="L161" s="117"/>
      <c r="M161" s="118"/>
      <c r="N161" s="119"/>
      <c r="O161" s="118"/>
      <c r="P161" s="119"/>
      <c r="Q161" s="118"/>
      <c r="R161" s="119"/>
      <c r="S161" s="118"/>
      <c r="T161" s="117"/>
      <c r="U161" s="118"/>
      <c r="V161" s="117"/>
      <c r="W161" s="118"/>
      <c r="X161" s="118"/>
      <c r="Y161" s="118"/>
      <c r="Z161" s="119"/>
      <c r="AA161" s="119"/>
      <c r="AB161" s="117"/>
      <c r="AC161" s="117"/>
      <c r="AD161" s="117"/>
      <c r="AE161" s="119"/>
      <c r="AF161" s="119"/>
      <c r="AG161" s="120"/>
      <c r="AH161" s="121"/>
      <c r="AI161" s="122"/>
      <c r="AJ161" s="121"/>
      <c r="AK161" s="122"/>
      <c r="AL161" s="121"/>
      <c r="AM161" s="122"/>
      <c r="AN161" s="121"/>
      <c r="AO161" s="121"/>
      <c r="AP161" s="121"/>
      <c r="AQ161" s="121"/>
      <c r="AR161" s="121"/>
      <c r="AS161" s="121"/>
      <c r="AT161" s="119"/>
      <c r="AU161" s="119"/>
    </row>
    <row r="162" spans="1:47">
      <c r="A162" s="117"/>
      <c r="B162" s="117"/>
      <c r="C162" s="117"/>
      <c r="D162" s="118"/>
      <c r="E162" s="118"/>
      <c r="F162" s="119"/>
      <c r="G162" s="118"/>
      <c r="H162" s="119"/>
      <c r="I162" s="119"/>
      <c r="J162" s="118"/>
      <c r="K162" s="119"/>
      <c r="L162" s="117"/>
      <c r="M162" s="118"/>
      <c r="N162" s="119"/>
      <c r="O162" s="118"/>
      <c r="P162" s="119"/>
      <c r="Q162" s="118"/>
      <c r="R162" s="119"/>
      <c r="S162" s="118"/>
      <c r="T162" s="117"/>
      <c r="U162" s="118"/>
      <c r="V162" s="117"/>
      <c r="W162" s="118"/>
      <c r="X162" s="118"/>
      <c r="Y162" s="118"/>
      <c r="Z162" s="119"/>
      <c r="AA162" s="119"/>
      <c r="AB162" s="117"/>
      <c r="AC162" s="117"/>
      <c r="AD162" s="117"/>
      <c r="AE162" s="119"/>
      <c r="AF162" s="119"/>
      <c r="AG162" s="120"/>
      <c r="AH162" s="121"/>
      <c r="AI162" s="122"/>
      <c r="AJ162" s="121"/>
      <c r="AK162" s="122"/>
      <c r="AL162" s="121"/>
      <c r="AM162" s="122"/>
      <c r="AN162" s="121"/>
      <c r="AO162" s="121"/>
      <c r="AP162" s="121"/>
      <c r="AQ162" s="121"/>
      <c r="AR162" s="121"/>
      <c r="AS162" s="121"/>
      <c r="AT162" s="119"/>
      <c r="AU162" s="119"/>
    </row>
    <row r="163" spans="1:47">
      <c r="A163" s="117"/>
      <c r="B163" s="117"/>
      <c r="C163" s="117"/>
      <c r="D163" s="118"/>
      <c r="E163" s="118"/>
      <c r="F163" s="119"/>
      <c r="G163" s="118"/>
      <c r="H163" s="119"/>
      <c r="I163" s="119"/>
      <c r="J163" s="118"/>
      <c r="K163" s="119"/>
      <c r="L163" s="117"/>
      <c r="M163" s="118"/>
      <c r="N163" s="119"/>
      <c r="O163" s="118"/>
      <c r="P163" s="119"/>
      <c r="Q163" s="118"/>
      <c r="R163" s="119"/>
      <c r="S163" s="118"/>
      <c r="T163" s="117"/>
      <c r="U163" s="118"/>
      <c r="V163" s="117"/>
      <c r="W163" s="118"/>
      <c r="X163" s="118"/>
      <c r="Y163" s="118"/>
      <c r="Z163" s="119"/>
      <c r="AA163" s="119"/>
      <c r="AB163" s="117"/>
      <c r="AC163" s="117"/>
      <c r="AD163" s="117"/>
      <c r="AE163" s="119"/>
      <c r="AF163" s="119"/>
      <c r="AG163" s="120"/>
      <c r="AH163" s="121"/>
      <c r="AI163" s="122"/>
      <c r="AJ163" s="121"/>
      <c r="AK163" s="122"/>
      <c r="AL163" s="121"/>
      <c r="AM163" s="122"/>
      <c r="AN163" s="121"/>
      <c r="AO163" s="121"/>
      <c r="AP163" s="121"/>
      <c r="AQ163" s="121"/>
      <c r="AR163" s="121"/>
      <c r="AS163" s="121"/>
      <c r="AT163" s="119"/>
      <c r="AU163" s="119"/>
    </row>
    <row r="164" spans="1:47">
      <c r="A164" s="117"/>
      <c r="B164" s="117"/>
      <c r="C164" s="117"/>
      <c r="D164" s="118"/>
      <c r="E164" s="118"/>
      <c r="F164" s="119"/>
      <c r="G164" s="118"/>
      <c r="H164" s="119"/>
      <c r="I164" s="119"/>
      <c r="J164" s="118"/>
      <c r="K164" s="119"/>
      <c r="L164" s="117"/>
      <c r="M164" s="118"/>
      <c r="N164" s="119"/>
      <c r="O164" s="118"/>
      <c r="P164" s="119"/>
      <c r="Q164" s="118"/>
      <c r="R164" s="119"/>
      <c r="S164" s="118"/>
      <c r="T164" s="117"/>
      <c r="U164" s="118"/>
      <c r="V164" s="117"/>
      <c r="W164" s="118"/>
      <c r="X164" s="118"/>
      <c r="Y164" s="118"/>
      <c r="Z164" s="119"/>
      <c r="AA164" s="119"/>
      <c r="AB164" s="117"/>
      <c r="AC164" s="117"/>
      <c r="AD164" s="117"/>
      <c r="AE164" s="119"/>
      <c r="AF164" s="119"/>
      <c r="AG164" s="120"/>
      <c r="AH164" s="121"/>
      <c r="AI164" s="122"/>
      <c r="AJ164" s="121"/>
      <c r="AK164" s="122"/>
      <c r="AL164" s="121"/>
      <c r="AM164" s="122"/>
      <c r="AN164" s="121"/>
      <c r="AO164" s="121"/>
      <c r="AP164" s="121"/>
      <c r="AQ164" s="121"/>
      <c r="AR164" s="121"/>
      <c r="AS164" s="121"/>
      <c r="AT164" s="119"/>
      <c r="AU164" s="119"/>
    </row>
    <row r="165" spans="1:47">
      <c r="A165" s="117"/>
      <c r="B165" s="117"/>
      <c r="C165" s="117"/>
      <c r="D165" s="118"/>
      <c r="E165" s="118"/>
      <c r="F165" s="119"/>
      <c r="G165" s="118"/>
      <c r="H165" s="119"/>
      <c r="I165" s="119"/>
      <c r="J165" s="118"/>
      <c r="K165" s="119"/>
      <c r="L165" s="117"/>
      <c r="M165" s="118"/>
      <c r="N165" s="119"/>
      <c r="O165" s="118"/>
      <c r="P165" s="119"/>
      <c r="Q165" s="118"/>
      <c r="R165" s="119"/>
      <c r="S165" s="118"/>
      <c r="T165" s="117"/>
      <c r="U165" s="118"/>
      <c r="V165" s="117"/>
      <c r="W165" s="118"/>
      <c r="X165" s="118"/>
      <c r="Y165" s="118"/>
      <c r="Z165" s="119"/>
      <c r="AA165" s="119"/>
      <c r="AB165" s="117"/>
      <c r="AC165" s="117"/>
      <c r="AD165" s="117"/>
      <c r="AE165" s="119"/>
      <c r="AF165" s="119"/>
      <c r="AG165" s="120"/>
      <c r="AH165" s="121"/>
      <c r="AI165" s="122"/>
      <c r="AJ165" s="121"/>
      <c r="AK165" s="122"/>
      <c r="AL165" s="121"/>
      <c r="AM165" s="122"/>
      <c r="AN165" s="121"/>
      <c r="AO165" s="121"/>
      <c r="AP165" s="121"/>
      <c r="AQ165" s="121"/>
      <c r="AR165" s="121"/>
      <c r="AS165" s="121"/>
      <c r="AT165" s="119"/>
      <c r="AU165" s="119"/>
    </row>
    <row r="166" spans="1:47">
      <c r="A166" s="117"/>
      <c r="B166" s="117"/>
      <c r="C166" s="117"/>
      <c r="D166" s="118"/>
      <c r="E166" s="118"/>
      <c r="F166" s="119"/>
      <c r="G166" s="118"/>
      <c r="H166" s="119"/>
      <c r="I166" s="119"/>
      <c r="J166" s="118"/>
      <c r="K166" s="119"/>
      <c r="L166" s="117"/>
      <c r="M166" s="118"/>
      <c r="N166" s="119"/>
      <c r="O166" s="118"/>
      <c r="P166" s="119"/>
      <c r="Q166" s="118"/>
      <c r="R166" s="119"/>
      <c r="S166" s="118"/>
      <c r="T166" s="117"/>
      <c r="U166" s="118"/>
      <c r="V166" s="117"/>
      <c r="W166" s="118"/>
      <c r="X166" s="118"/>
      <c r="Y166" s="118"/>
      <c r="Z166" s="119"/>
      <c r="AA166" s="119"/>
      <c r="AB166" s="117"/>
      <c r="AC166" s="117"/>
      <c r="AD166" s="117"/>
      <c r="AE166" s="119"/>
      <c r="AF166" s="119"/>
      <c r="AG166" s="120"/>
      <c r="AH166" s="121"/>
      <c r="AI166" s="122"/>
      <c r="AJ166" s="121"/>
      <c r="AK166" s="122"/>
      <c r="AL166" s="121"/>
      <c r="AM166" s="122"/>
      <c r="AN166" s="121"/>
      <c r="AO166" s="121"/>
      <c r="AP166" s="121"/>
      <c r="AQ166" s="121"/>
      <c r="AR166" s="121"/>
      <c r="AS166" s="121"/>
      <c r="AT166" s="119"/>
      <c r="AU166" s="119"/>
    </row>
    <row r="167" spans="1:47">
      <c r="A167" s="117"/>
      <c r="B167" s="117"/>
      <c r="C167" s="117"/>
      <c r="D167" s="118"/>
      <c r="E167" s="118"/>
      <c r="F167" s="119"/>
      <c r="G167" s="118"/>
      <c r="H167" s="119"/>
      <c r="I167" s="119"/>
      <c r="J167" s="118"/>
      <c r="K167" s="119"/>
      <c r="L167" s="117"/>
      <c r="M167" s="118"/>
      <c r="N167" s="119"/>
      <c r="O167" s="118"/>
      <c r="P167" s="119"/>
      <c r="Q167" s="118"/>
      <c r="R167" s="119"/>
      <c r="S167" s="118"/>
      <c r="T167" s="117"/>
      <c r="U167" s="118"/>
      <c r="V167" s="117"/>
      <c r="W167" s="118"/>
      <c r="X167" s="118"/>
      <c r="Y167" s="118"/>
      <c r="Z167" s="119"/>
      <c r="AA167" s="119"/>
      <c r="AB167" s="117"/>
      <c r="AC167" s="117"/>
      <c r="AD167" s="117"/>
      <c r="AE167" s="119"/>
      <c r="AF167" s="119"/>
      <c r="AG167" s="120"/>
      <c r="AH167" s="121"/>
      <c r="AI167" s="122"/>
      <c r="AJ167" s="121"/>
      <c r="AK167" s="122"/>
      <c r="AL167" s="121"/>
      <c r="AM167" s="122"/>
      <c r="AN167" s="121"/>
      <c r="AO167" s="121"/>
      <c r="AP167" s="121"/>
      <c r="AQ167" s="121"/>
      <c r="AR167" s="121"/>
      <c r="AS167" s="121"/>
      <c r="AT167" s="119"/>
      <c r="AU167" s="119"/>
    </row>
    <row r="168" spans="1:47">
      <c r="A168" s="117"/>
      <c r="B168" s="117"/>
      <c r="C168" s="117"/>
      <c r="D168" s="118"/>
      <c r="E168" s="118"/>
      <c r="F168" s="119"/>
      <c r="G168" s="118"/>
      <c r="H168" s="119"/>
      <c r="I168" s="119"/>
      <c r="J168" s="118"/>
      <c r="K168" s="119"/>
      <c r="L168" s="117"/>
      <c r="M168" s="118"/>
      <c r="N168" s="119"/>
      <c r="O168" s="118"/>
      <c r="P168" s="119"/>
      <c r="Q168" s="118"/>
      <c r="R168" s="119"/>
      <c r="S168" s="118"/>
      <c r="T168" s="117"/>
      <c r="U168" s="118"/>
      <c r="V168" s="117"/>
      <c r="W168" s="118"/>
      <c r="X168" s="118"/>
      <c r="Y168" s="118"/>
      <c r="Z168" s="119"/>
      <c r="AA168" s="119"/>
      <c r="AB168" s="117"/>
      <c r="AC168" s="117"/>
      <c r="AD168" s="117"/>
      <c r="AE168" s="119"/>
      <c r="AF168" s="119"/>
      <c r="AG168" s="120"/>
      <c r="AH168" s="121"/>
      <c r="AI168" s="122"/>
      <c r="AJ168" s="121"/>
      <c r="AK168" s="122"/>
      <c r="AL168" s="121"/>
      <c r="AM168" s="122"/>
      <c r="AN168" s="121"/>
      <c r="AO168" s="121"/>
      <c r="AP168" s="121"/>
      <c r="AQ168" s="121"/>
      <c r="AR168" s="121"/>
      <c r="AS168" s="121"/>
      <c r="AT168" s="119"/>
      <c r="AU168" s="119"/>
    </row>
    <row r="169" spans="1:47">
      <c r="A169" s="117"/>
      <c r="B169" s="117"/>
      <c r="C169" s="117"/>
      <c r="D169" s="118"/>
      <c r="E169" s="118"/>
      <c r="F169" s="119"/>
      <c r="G169" s="118"/>
      <c r="H169" s="119"/>
      <c r="I169" s="119"/>
      <c r="J169" s="118"/>
      <c r="K169" s="119"/>
      <c r="L169" s="117"/>
      <c r="M169" s="118"/>
      <c r="N169" s="119"/>
      <c r="O169" s="118"/>
      <c r="P169" s="119"/>
      <c r="Q169" s="118"/>
      <c r="R169" s="119"/>
      <c r="S169" s="118"/>
      <c r="T169" s="117"/>
      <c r="U169" s="118"/>
      <c r="V169" s="117"/>
      <c r="W169" s="118"/>
      <c r="X169" s="118"/>
      <c r="Y169" s="118"/>
      <c r="Z169" s="119"/>
      <c r="AA169" s="119"/>
      <c r="AB169" s="117"/>
      <c r="AC169" s="117"/>
      <c r="AD169" s="117"/>
      <c r="AE169" s="119"/>
      <c r="AF169" s="119"/>
      <c r="AG169" s="120"/>
      <c r="AH169" s="121"/>
      <c r="AI169" s="122"/>
      <c r="AJ169" s="121"/>
      <c r="AK169" s="122"/>
      <c r="AL169" s="121"/>
      <c r="AM169" s="122"/>
      <c r="AN169" s="121"/>
      <c r="AO169" s="121"/>
      <c r="AP169" s="121"/>
      <c r="AQ169" s="121"/>
      <c r="AR169" s="121"/>
      <c r="AS169" s="121"/>
      <c r="AT169" s="119"/>
      <c r="AU169" s="119"/>
    </row>
    <row r="170" spans="1:47">
      <c r="A170" s="117"/>
      <c r="B170" s="117"/>
      <c r="C170" s="117"/>
      <c r="D170" s="118"/>
      <c r="E170" s="118"/>
      <c r="F170" s="119"/>
      <c r="G170" s="118"/>
      <c r="H170" s="119"/>
      <c r="I170" s="119"/>
      <c r="J170" s="118"/>
      <c r="K170" s="119"/>
      <c r="L170" s="117"/>
      <c r="M170" s="118"/>
      <c r="N170" s="119"/>
      <c r="O170" s="118"/>
      <c r="P170" s="119"/>
      <c r="Q170" s="118"/>
      <c r="R170" s="119"/>
      <c r="S170" s="118"/>
      <c r="T170" s="117"/>
      <c r="U170" s="118"/>
      <c r="V170" s="117"/>
      <c r="W170" s="118"/>
      <c r="X170" s="118"/>
      <c r="Y170" s="118"/>
      <c r="Z170" s="119"/>
      <c r="AA170" s="119"/>
      <c r="AB170" s="117"/>
      <c r="AC170" s="117"/>
      <c r="AD170" s="117"/>
      <c r="AE170" s="119"/>
      <c r="AF170" s="119"/>
      <c r="AG170" s="120"/>
      <c r="AH170" s="121"/>
      <c r="AI170" s="122"/>
      <c r="AJ170" s="121"/>
      <c r="AK170" s="122"/>
      <c r="AL170" s="121"/>
      <c r="AM170" s="122"/>
      <c r="AN170" s="121"/>
      <c r="AO170" s="121"/>
      <c r="AP170" s="121"/>
      <c r="AQ170" s="121"/>
      <c r="AR170" s="121"/>
      <c r="AS170" s="121"/>
      <c r="AT170" s="119"/>
      <c r="AU170" s="119"/>
    </row>
    <row r="171" spans="1:47">
      <c r="A171" s="117"/>
      <c r="B171" s="117"/>
      <c r="C171" s="117"/>
      <c r="D171" s="118"/>
      <c r="E171" s="118"/>
      <c r="F171" s="119"/>
      <c r="G171" s="118"/>
      <c r="H171" s="119"/>
      <c r="I171" s="119"/>
      <c r="J171" s="118"/>
      <c r="K171" s="119"/>
      <c r="L171" s="117"/>
      <c r="M171" s="118"/>
      <c r="N171" s="119"/>
      <c r="O171" s="118"/>
      <c r="P171" s="119"/>
      <c r="Q171" s="118"/>
      <c r="R171" s="119"/>
      <c r="S171" s="118"/>
      <c r="T171" s="117"/>
      <c r="U171" s="118"/>
      <c r="V171" s="117"/>
      <c r="W171" s="118"/>
      <c r="X171" s="118"/>
      <c r="Y171" s="118"/>
      <c r="Z171" s="119"/>
      <c r="AA171" s="119"/>
      <c r="AB171" s="117"/>
      <c r="AC171" s="117"/>
      <c r="AD171" s="117"/>
      <c r="AE171" s="119"/>
      <c r="AF171" s="119"/>
      <c r="AG171" s="120"/>
      <c r="AH171" s="121"/>
      <c r="AI171" s="122"/>
      <c r="AJ171" s="121"/>
      <c r="AK171" s="122"/>
      <c r="AL171" s="121"/>
      <c r="AM171" s="122"/>
      <c r="AN171" s="121"/>
      <c r="AO171" s="121"/>
      <c r="AP171" s="121"/>
      <c r="AQ171" s="121"/>
      <c r="AR171" s="121"/>
      <c r="AS171" s="121"/>
      <c r="AT171" s="119"/>
      <c r="AU171" s="119"/>
    </row>
    <row r="172" spans="1:47">
      <c r="A172" s="117"/>
      <c r="B172" s="117"/>
      <c r="C172" s="117"/>
      <c r="D172" s="118"/>
      <c r="E172" s="118"/>
      <c r="F172" s="119"/>
      <c r="G172" s="118"/>
      <c r="H172" s="119"/>
      <c r="I172" s="119"/>
      <c r="J172" s="118"/>
      <c r="K172" s="119"/>
      <c r="L172" s="117"/>
      <c r="M172" s="118"/>
      <c r="N172" s="119"/>
      <c r="O172" s="118"/>
      <c r="P172" s="119"/>
      <c r="Q172" s="118"/>
      <c r="R172" s="119"/>
      <c r="S172" s="118"/>
      <c r="T172" s="117"/>
      <c r="U172" s="118"/>
      <c r="V172" s="117"/>
      <c r="W172" s="118"/>
      <c r="X172" s="118"/>
      <c r="Y172" s="118"/>
      <c r="Z172" s="119"/>
      <c r="AA172" s="119"/>
      <c r="AB172" s="117"/>
      <c r="AC172" s="117"/>
      <c r="AD172" s="117"/>
      <c r="AE172" s="119"/>
      <c r="AF172" s="119"/>
      <c r="AG172" s="120"/>
      <c r="AH172" s="121"/>
      <c r="AI172" s="122"/>
      <c r="AJ172" s="121"/>
      <c r="AK172" s="122"/>
      <c r="AL172" s="121"/>
      <c r="AM172" s="122"/>
      <c r="AN172" s="121"/>
      <c r="AO172" s="121"/>
      <c r="AP172" s="121"/>
      <c r="AQ172" s="121"/>
      <c r="AR172" s="121"/>
      <c r="AS172" s="121"/>
      <c r="AT172" s="119"/>
      <c r="AU172" s="119"/>
    </row>
    <row r="173" spans="1:47">
      <c r="A173" s="117"/>
      <c r="B173" s="117"/>
      <c r="C173" s="117"/>
      <c r="D173" s="118"/>
      <c r="E173" s="118"/>
      <c r="F173" s="119"/>
      <c r="G173" s="118"/>
      <c r="H173" s="119"/>
      <c r="I173" s="119"/>
      <c r="J173" s="118"/>
      <c r="K173" s="119"/>
      <c r="L173" s="117"/>
      <c r="M173" s="118"/>
      <c r="N173" s="119"/>
      <c r="O173" s="118"/>
      <c r="P173" s="119"/>
      <c r="Q173" s="118"/>
      <c r="R173" s="119"/>
      <c r="S173" s="118"/>
      <c r="T173" s="117"/>
      <c r="U173" s="118"/>
      <c r="V173" s="117"/>
      <c r="W173" s="118"/>
      <c r="X173" s="118"/>
      <c r="Y173" s="118"/>
      <c r="Z173" s="119"/>
      <c r="AA173" s="119"/>
      <c r="AB173" s="117"/>
      <c r="AC173" s="117"/>
      <c r="AD173" s="117"/>
      <c r="AE173" s="119"/>
      <c r="AF173" s="119"/>
      <c r="AG173" s="120"/>
      <c r="AH173" s="121"/>
      <c r="AI173" s="122"/>
      <c r="AJ173" s="121"/>
      <c r="AK173" s="122"/>
      <c r="AL173" s="121"/>
      <c r="AM173" s="122"/>
      <c r="AN173" s="121"/>
      <c r="AO173" s="121"/>
      <c r="AP173" s="121"/>
      <c r="AQ173" s="121"/>
      <c r="AR173" s="121"/>
      <c r="AS173" s="121"/>
      <c r="AT173" s="119"/>
      <c r="AU173" s="119"/>
    </row>
    <row r="174" spans="1:47">
      <c r="A174" s="117"/>
      <c r="B174" s="117"/>
      <c r="C174" s="117"/>
      <c r="D174" s="118"/>
      <c r="E174" s="118"/>
      <c r="F174" s="119"/>
      <c r="G174" s="118"/>
      <c r="H174" s="119"/>
      <c r="I174" s="119"/>
      <c r="J174" s="118"/>
      <c r="K174" s="119"/>
      <c r="L174" s="117"/>
      <c r="M174" s="118"/>
      <c r="N174" s="119"/>
      <c r="O174" s="118"/>
      <c r="P174" s="119"/>
      <c r="Q174" s="118"/>
      <c r="R174" s="119"/>
      <c r="S174" s="118"/>
      <c r="T174" s="117"/>
      <c r="U174" s="118"/>
      <c r="V174" s="117"/>
      <c r="W174" s="118"/>
      <c r="X174" s="118"/>
      <c r="Y174" s="118"/>
      <c r="Z174" s="119"/>
      <c r="AA174" s="119"/>
      <c r="AB174" s="117"/>
      <c r="AC174" s="117"/>
      <c r="AD174" s="117"/>
      <c r="AE174" s="119"/>
      <c r="AF174" s="119"/>
      <c r="AG174" s="120"/>
      <c r="AH174" s="121"/>
      <c r="AI174" s="122"/>
      <c r="AJ174" s="121"/>
      <c r="AK174" s="122"/>
      <c r="AL174" s="121"/>
      <c r="AM174" s="122"/>
      <c r="AN174" s="121"/>
      <c r="AO174" s="121"/>
      <c r="AP174" s="121"/>
      <c r="AQ174" s="121"/>
      <c r="AR174" s="121"/>
      <c r="AS174" s="121"/>
      <c r="AT174" s="119"/>
      <c r="AU174" s="119"/>
    </row>
    <row r="175" spans="1:47">
      <c r="A175" s="117"/>
      <c r="B175" s="117"/>
      <c r="C175" s="117"/>
      <c r="D175" s="118"/>
      <c r="E175" s="118"/>
      <c r="F175" s="119"/>
      <c r="G175" s="118"/>
      <c r="H175" s="119"/>
      <c r="I175" s="119"/>
      <c r="J175" s="118"/>
      <c r="K175" s="119"/>
      <c r="L175" s="117"/>
      <c r="M175" s="118"/>
      <c r="N175" s="119"/>
      <c r="O175" s="118"/>
      <c r="P175" s="119"/>
      <c r="Q175" s="118"/>
      <c r="R175" s="119"/>
      <c r="S175" s="118"/>
      <c r="T175" s="117"/>
      <c r="U175" s="118"/>
      <c r="V175" s="117"/>
      <c r="W175" s="118"/>
      <c r="X175" s="118"/>
      <c r="Y175" s="118"/>
      <c r="Z175" s="119"/>
      <c r="AA175" s="119"/>
      <c r="AB175" s="117"/>
      <c r="AC175" s="117"/>
      <c r="AD175" s="117"/>
      <c r="AE175" s="119"/>
      <c r="AF175" s="119"/>
      <c r="AG175" s="120"/>
      <c r="AH175" s="121"/>
      <c r="AI175" s="122"/>
      <c r="AJ175" s="121"/>
      <c r="AK175" s="122"/>
      <c r="AL175" s="121"/>
      <c r="AM175" s="122"/>
      <c r="AN175" s="121"/>
      <c r="AO175" s="121"/>
      <c r="AP175" s="121"/>
      <c r="AQ175" s="121"/>
      <c r="AR175" s="121"/>
      <c r="AS175" s="121"/>
      <c r="AT175" s="119"/>
      <c r="AU175" s="119"/>
    </row>
    <row r="176" spans="1:47">
      <c r="A176" s="117"/>
      <c r="B176" s="117"/>
      <c r="C176" s="117"/>
      <c r="D176" s="118"/>
      <c r="E176" s="118"/>
      <c r="F176" s="119"/>
      <c r="G176" s="118"/>
      <c r="H176" s="119"/>
      <c r="I176" s="119"/>
      <c r="J176" s="118"/>
      <c r="K176" s="119"/>
      <c r="L176" s="117"/>
      <c r="M176" s="118"/>
      <c r="N176" s="119"/>
      <c r="O176" s="118"/>
      <c r="P176" s="119"/>
      <c r="Q176" s="118"/>
      <c r="R176" s="119"/>
      <c r="S176" s="118"/>
      <c r="T176" s="117"/>
      <c r="U176" s="118"/>
      <c r="V176" s="117"/>
      <c r="W176" s="118"/>
      <c r="X176" s="118"/>
      <c r="Y176" s="118"/>
      <c r="Z176" s="119"/>
      <c r="AA176" s="119"/>
      <c r="AB176" s="117"/>
      <c r="AC176" s="117"/>
      <c r="AD176" s="117"/>
      <c r="AE176" s="119"/>
      <c r="AF176" s="119"/>
      <c r="AG176" s="120"/>
      <c r="AH176" s="121"/>
      <c r="AI176" s="122"/>
      <c r="AJ176" s="121"/>
      <c r="AK176" s="122"/>
      <c r="AL176" s="121"/>
      <c r="AM176" s="122"/>
      <c r="AN176" s="121"/>
      <c r="AO176" s="121"/>
      <c r="AP176" s="121"/>
      <c r="AQ176" s="121"/>
      <c r="AR176" s="121"/>
      <c r="AS176" s="121"/>
      <c r="AT176" s="119"/>
      <c r="AU176" s="119"/>
    </row>
    <row r="177" spans="1:47">
      <c r="A177" s="117"/>
      <c r="B177" s="117"/>
      <c r="C177" s="117"/>
      <c r="D177" s="118"/>
      <c r="E177" s="118"/>
      <c r="F177" s="119"/>
      <c r="G177" s="118"/>
      <c r="H177" s="119"/>
      <c r="I177" s="119"/>
      <c r="J177" s="118"/>
      <c r="K177" s="119"/>
      <c r="L177" s="117"/>
      <c r="M177" s="118"/>
      <c r="N177" s="119"/>
      <c r="O177" s="118"/>
      <c r="P177" s="119"/>
      <c r="Q177" s="118"/>
      <c r="R177" s="119"/>
      <c r="S177" s="118"/>
      <c r="T177" s="117"/>
      <c r="U177" s="118"/>
      <c r="V177" s="117"/>
      <c r="W177" s="118"/>
      <c r="X177" s="118"/>
      <c r="Y177" s="118"/>
      <c r="Z177" s="119"/>
      <c r="AA177" s="119"/>
      <c r="AB177" s="117"/>
      <c r="AC177" s="117"/>
      <c r="AD177" s="117"/>
      <c r="AE177" s="119"/>
      <c r="AF177" s="119"/>
      <c r="AG177" s="120"/>
      <c r="AH177" s="121"/>
      <c r="AI177" s="122"/>
      <c r="AJ177" s="121"/>
      <c r="AK177" s="122"/>
      <c r="AL177" s="121"/>
      <c r="AM177" s="122"/>
      <c r="AN177" s="121"/>
      <c r="AO177" s="121"/>
      <c r="AP177" s="121"/>
      <c r="AQ177" s="121"/>
      <c r="AR177" s="121"/>
      <c r="AS177" s="121"/>
      <c r="AT177" s="119"/>
      <c r="AU177" s="119"/>
    </row>
    <row r="178" spans="1:47">
      <c r="A178" s="117"/>
      <c r="B178" s="117"/>
      <c r="C178" s="117"/>
      <c r="D178" s="118"/>
      <c r="E178" s="118"/>
      <c r="F178" s="119"/>
      <c r="G178" s="118"/>
      <c r="H178" s="119"/>
      <c r="I178" s="119"/>
      <c r="J178" s="118"/>
      <c r="K178" s="119"/>
      <c r="L178" s="117"/>
      <c r="M178" s="118"/>
      <c r="N178" s="119"/>
      <c r="O178" s="118"/>
      <c r="P178" s="119"/>
      <c r="Q178" s="118"/>
      <c r="R178" s="119"/>
      <c r="S178" s="118"/>
      <c r="T178" s="117"/>
      <c r="U178" s="118"/>
      <c r="V178" s="117"/>
      <c r="W178" s="118"/>
      <c r="X178" s="118"/>
      <c r="Y178" s="118"/>
      <c r="Z178" s="119"/>
      <c r="AA178" s="119"/>
      <c r="AB178" s="117"/>
      <c r="AC178" s="117"/>
      <c r="AD178" s="117"/>
      <c r="AE178" s="119"/>
      <c r="AF178" s="119"/>
      <c r="AG178" s="120"/>
      <c r="AH178" s="121"/>
      <c r="AI178" s="122"/>
      <c r="AJ178" s="121"/>
      <c r="AK178" s="122"/>
      <c r="AL178" s="121"/>
      <c r="AM178" s="122"/>
      <c r="AN178" s="121"/>
      <c r="AO178" s="121"/>
      <c r="AP178" s="121"/>
      <c r="AQ178" s="121"/>
      <c r="AR178" s="121"/>
      <c r="AS178" s="121"/>
      <c r="AT178" s="119"/>
      <c r="AU178" s="119"/>
    </row>
    <row r="179" spans="1:47">
      <c r="A179" s="117"/>
      <c r="B179" s="117"/>
      <c r="C179" s="117"/>
      <c r="D179" s="118"/>
      <c r="E179" s="118"/>
      <c r="F179" s="119"/>
      <c r="G179" s="118"/>
      <c r="H179" s="119"/>
      <c r="I179" s="119"/>
      <c r="J179" s="118"/>
      <c r="K179" s="119"/>
      <c r="L179" s="117"/>
      <c r="M179" s="118"/>
      <c r="N179" s="119"/>
      <c r="O179" s="118"/>
      <c r="P179" s="119"/>
      <c r="Q179" s="118"/>
      <c r="R179" s="119"/>
      <c r="S179" s="118"/>
      <c r="T179" s="117"/>
      <c r="U179" s="118"/>
      <c r="V179" s="117"/>
      <c r="W179" s="118"/>
      <c r="X179" s="118"/>
      <c r="Y179" s="118"/>
      <c r="Z179" s="119"/>
      <c r="AA179" s="119"/>
      <c r="AB179" s="117"/>
      <c r="AC179" s="117"/>
      <c r="AD179" s="117"/>
      <c r="AE179" s="119"/>
      <c r="AF179" s="119"/>
      <c r="AG179" s="120"/>
      <c r="AH179" s="121"/>
      <c r="AI179" s="122"/>
      <c r="AJ179" s="121"/>
      <c r="AK179" s="122"/>
      <c r="AL179" s="121"/>
      <c r="AM179" s="122"/>
      <c r="AN179" s="121"/>
      <c r="AO179" s="121"/>
      <c r="AP179" s="121"/>
      <c r="AQ179" s="121"/>
      <c r="AR179" s="121"/>
      <c r="AS179" s="121"/>
      <c r="AT179" s="119"/>
      <c r="AU179" s="119"/>
    </row>
    <row r="180" spans="1:47">
      <c r="A180" s="117"/>
      <c r="B180" s="117"/>
      <c r="C180" s="117"/>
      <c r="D180" s="118"/>
      <c r="E180" s="118"/>
      <c r="F180" s="119"/>
      <c r="G180" s="118"/>
      <c r="H180" s="119"/>
      <c r="I180" s="119"/>
      <c r="J180" s="118"/>
      <c r="K180" s="119"/>
      <c r="L180" s="117"/>
      <c r="M180" s="118"/>
      <c r="N180" s="119"/>
      <c r="O180" s="118"/>
      <c r="P180" s="119"/>
      <c r="Q180" s="118"/>
      <c r="R180" s="119"/>
      <c r="S180" s="118"/>
      <c r="T180" s="117"/>
      <c r="U180" s="118"/>
      <c r="V180" s="117"/>
      <c r="W180" s="118"/>
      <c r="X180" s="118"/>
      <c r="Y180" s="118"/>
      <c r="Z180" s="119"/>
      <c r="AA180" s="119"/>
      <c r="AB180" s="117"/>
      <c r="AC180" s="117"/>
      <c r="AD180" s="117"/>
      <c r="AE180" s="119"/>
      <c r="AF180" s="119"/>
      <c r="AG180" s="120"/>
      <c r="AH180" s="121"/>
      <c r="AI180" s="122"/>
      <c r="AJ180" s="121"/>
      <c r="AK180" s="122"/>
      <c r="AL180" s="121"/>
      <c r="AM180" s="122"/>
      <c r="AN180" s="121"/>
      <c r="AO180" s="121"/>
      <c r="AP180" s="121"/>
      <c r="AQ180" s="121"/>
      <c r="AR180" s="121"/>
      <c r="AS180" s="121"/>
      <c r="AT180" s="119"/>
      <c r="AU180" s="119"/>
    </row>
    <row r="181" spans="1:47">
      <c r="A181" s="117"/>
      <c r="B181" s="117"/>
      <c r="C181" s="117"/>
      <c r="D181" s="118"/>
      <c r="E181" s="118"/>
      <c r="F181" s="119"/>
      <c r="G181" s="118"/>
      <c r="H181" s="119"/>
      <c r="I181" s="119"/>
      <c r="J181" s="118"/>
      <c r="K181" s="119"/>
      <c r="L181" s="117"/>
      <c r="M181" s="118"/>
      <c r="N181" s="119"/>
      <c r="O181" s="118"/>
      <c r="P181" s="119"/>
      <c r="Q181" s="118"/>
      <c r="R181" s="119"/>
      <c r="S181" s="118"/>
      <c r="T181" s="117"/>
      <c r="U181" s="118"/>
      <c r="V181" s="117"/>
      <c r="W181" s="118"/>
      <c r="X181" s="118"/>
      <c r="Y181" s="118"/>
      <c r="Z181" s="119"/>
      <c r="AA181" s="119"/>
      <c r="AB181" s="117"/>
      <c r="AC181" s="117"/>
      <c r="AD181" s="117"/>
      <c r="AE181" s="119"/>
      <c r="AF181" s="119"/>
      <c r="AG181" s="120"/>
      <c r="AH181" s="121"/>
      <c r="AI181" s="122"/>
      <c r="AJ181" s="121"/>
      <c r="AK181" s="122"/>
      <c r="AL181" s="121"/>
      <c r="AM181" s="122"/>
      <c r="AN181" s="121"/>
      <c r="AO181" s="121"/>
      <c r="AP181" s="121"/>
      <c r="AQ181" s="121"/>
      <c r="AR181" s="121"/>
      <c r="AS181" s="121"/>
      <c r="AT181" s="119"/>
      <c r="AU181" s="119"/>
    </row>
    <row r="182" spans="1:47">
      <c r="A182" s="117"/>
      <c r="B182" s="117"/>
      <c r="C182" s="117"/>
      <c r="D182" s="118"/>
      <c r="E182" s="118"/>
      <c r="F182" s="119"/>
      <c r="G182" s="118"/>
      <c r="H182" s="119"/>
      <c r="I182" s="119"/>
      <c r="J182" s="118"/>
      <c r="K182" s="119"/>
      <c r="L182" s="117"/>
      <c r="M182" s="118"/>
      <c r="N182" s="119"/>
      <c r="O182" s="118"/>
      <c r="P182" s="119"/>
      <c r="Q182" s="118"/>
      <c r="R182" s="119"/>
      <c r="S182" s="118"/>
      <c r="T182" s="117"/>
      <c r="U182" s="118"/>
      <c r="V182" s="117"/>
      <c r="W182" s="118"/>
      <c r="X182" s="118"/>
      <c r="Y182" s="118"/>
      <c r="Z182" s="119"/>
      <c r="AA182" s="119"/>
      <c r="AB182" s="117"/>
      <c r="AC182" s="117"/>
      <c r="AD182" s="117"/>
      <c r="AE182" s="119"/>
      <c r="AF182" s="119"/>
      <c r="AG182" s="120"/>
      <c r="AH182" s="121"/>
      <c r="AI182" s="122"/>
      <c r="AJ182" s="121"/>
      <c r="AK182" s="122"/>
      <c r="AL182" s="121"/>
      <c r="AM182" s="122"/>
      <c r="AN182" s="121"/>
      <c r="AO182" s="121"/>
      <c r="AP182" s="121"/>
      <c r="AQ182" s="121"/>
      <c r="AR182" s="121"/>
      <c r="AS182" s="121"/>
      <c r="AT182" s="119"/>
      <c r="AU182" s="119"/>
    </row>
    <row r="183" spans="1:47">
      <c r="A183" s="117"/>
      <c r="B183" s="117"/>
      <c r="C183" s="117"/>
      <c r="D183" s="118"/>
      <c r="E183" s="118"/>
      <c r="F183" s="119"/>
      <c r="G183" s="118"/>
      <c r="H183" s="119"/>
      <c r="I183" s="119"/>
      <c r="J183" s="118"/>
      <c r="K183" s="119"/>
      <c r="L183" s="117"/>
      <c r="M183" s="118"/>
      <c r="N183" s="119"/>
      <c r="O183" s="118"/>
      <c r="P183" s="119"/>
      <c r="Q183" s="118"/>
      <c r="R183" s="119"/>
      <c r="S183" s="118"/>
      <c r="T183" s="117"/>
      <c r="U183" s="118"/>
      <c r="V183" s="117"/>
      <c r="W183" s="118"/>
      <c r="X183" s="118"/>
      <c r="Y183" s="118"/>
      <c r="Z183" s="119"/>
      <c r="AA183" s="119"/>
      <c r="AB183" s="117"/>
      <c r="AC183" s="117"/>
      <c r="AD183" s="117"/>
      <c r="AE183" s="119"/>
      <c r="AF183" s="119"/>
      <c r="AG183" s="120"/>
      <c r="AH183" s="121"/>
      <c r="AI183" s="122"/>
      <c r="AJ183" s="121"/>
      <c r="AK183" s="122"/>
      <c r="AL183" s="121"/>
      <c r="AM183" s="122"/>
      <c r="AN183" s="121"/>
      <c r="AO183" s="121"/>
      <c r="AP183" s="121"/>
      <c r="AQ183" s="121"/>
      <c r="AR183" s="121"/>
      <c r="AS183" s="121"/>
      <c r="AT183" s="119"/>
      <c r="AU183" s="119"/>
    </row>
    <row r="184" spans="1:47">
      <c r="A184" s="117"/>
      <c r="B184" s="117"/>
      <c r="C184" s="117"/>
      <c r="D184" s="118"/>
      <c r="E184" s="118"/>
      <c r="F184" s="119"/>
      <c r="G184" s="118"/>
      <c r="H184" s="119"/>
      <c r="I184" s="119"/>
      <c r="J184" s="118"/>
      <c r="K184" s="119"/>
      <c r="L184" s="117"/>
      <c r="M184" s="118"/>
      <c r="N184" s="119"/>
      <c r="O184" s="118"/>
      <c r="P184" s="119"/>
      <c r="Q184" s="118"/>
      <c r="R184" s="119"/>
      <c r="S184" s="118"/>
      <c r="T184" s="117"/>
      <c r="U184" s="118"/>
      <c r="V184" s="117"/>
      <c r="W184" s="118"/>
      <c r="X184" s="118"/>
      <c r="Y184" s="118"/>
      <c r="Z184" s="119"/>
      <c r="AA184" s="119"/>
      <c r="AB184" s="117"/>
      <c r="AC184" s="117"/>
      <c r="AD184" s="117"/>
      <c r="AE184" s="119"/>
      <c r="AF184" s="119"/>
      <c r="AG184" s="120"/>
      <c r="AH184" s="121"/>
      <c r="AI184" s="122"/>
      <c r="AJ184" s="121"/>
      <c r="AK184" s="122"/>
      <c r="AL184" s="121"/>
      <c r="AM184" s="122"/>
      <c r="AN184" s="121"/>
      <c r="AO184" s="121"/>
      <c r="AP184" s="121"/>
      <c r="AQ184" s="121"/>
      <c r="AR184" s="121"/>
      <c r="AS184" s="121"/>
      <c r="AT184" s="119"/>
      <c r="AU184" s="119"/>
    </row>
    <row r="185" spans="1:47">
      <c r="A185" s="117"/>
      <c r="B185" s="117"/>
      <c r="C185" s="117"/>
      <c r="D185" s="118"/>
      <c r="E185" s="118"/>
      <c r="F185" s="119"/>
      <c r="G185" s="118"/>
      <c r="H185" s="119"/>
      <c r="I185" s="119"/>
      <c r="J185" s="118"/>
      <c r="K185" s="119"/>
      <c r="L185" s="117"/>
      <c r="M185" s="118"/>
      <c r="N185" s="119"/>
      <c r="O185" s="118"/>
      <c r="P185" s="119"/>
      <c r="Q185" s="118"/>
      <c r="R185" s="119"/>
      <c r="S185" s="118"/>
      <c r="T185" s="117"/>
      <c r="U185" s="118"/>
      <c r="V185" s="117"/>
      <c r="W185" s="118"/>
      <c r="X185" s="118"/>
      <c r="Y185" s="118"/>
      <c r="Z185" s="119"/>
      <c r="AA185" s="119"/>
      <c r="AB185" s="117"/>
      <c r="AC185" s="117"/>
      <c r="AD185" s="117"/>
      <c r="AE185" s="119"/>
      <c r="AF185" s="119"/>
      <c r="AG185" s="120"/>
      <c r="AH185" s="121"/>
      <c r="AI185" s="122"/>
      <c r="AJ185" s="121"/>
      <c r="AK185" s="122"/>
      <c r="AL185" s="121"/>
      <c r="AM185" s="122"/>
      <c r="AN185" s="121"/>
      <c r="AO185" s="121"/>
      <c r="AP185" s="121"/>
      <c r="AQ185" s="121"/>
      <c r="AR185" s="121"/>
      <c r="AS185" s="121"/>
      <c r="AT185" s="119"/>
      <c r="AU185" s="119"/>
    </row>
    <row r="186" spans="1:47">
      <c r="A186" s="117"/>
      <c r="B186" s="117"/>
      <c r="C186" s="117"/>
      <c r="D186" s="118"/>
      <c r="E186" s="118"/>
      <c r="F186" s="119"/>
      <c r="G186" s="118"/>
      <c r="H186" s="119"/>
      <c r="I186" s="119"/>
      <c r="J186" s="118"/>
      <c r="K186" s="119"/>
      <c r="L186" s="117"/>
      <c r="M186" s="118"/>
      <c r="N186" s="119"/>
      <c r="O186" s="118"/>
      <c r="P186" s="119"/>
      <c r="Q186" s="118"/>
      <c r="R186" s="119"/>
      <c r="S186" s="118"/>
      <c r="T186" s="117"/>
      <c r="U186" s="118"/>
      <c r="V186" s="117"/>
      <c r="W186" s="118"/>
      <c r="X186" s="118"/>
      <c r="Y186" s="118"/>
      <c r="Z186" s="119"/>
      <c r="AA186" s="119"/>
      <c r="AB186" s="117"/>
      <c r="AC186" s="117"/>
      <c r="AD186" s="117"/>
      <c r="AE186" s="119"/>
      <c r="AF186" s="119"/>
      <c r="AG186" s="120"/>
      <c r="AH186" s="121"/>
      <c r="AI186" s="122"/>
      <c r="AJ186" s="121"/>
      <c r="AK186" s="122"/>
      <c r="AL186" s="121"/>
      <c r="AM186" s="122"/>
      <c r="AN186" s="121"/>
      <c r="AO186" s="121"/>
      <c r="AP186" s="121"/>
      <c r="AQ186" s="121"/>
      <c r="AR186" s="121"/>
      <c r="AS186" s="121"/>
      <c r="AT186" s="119"/>
      <c r="AU186" s="119"/>
    </row>
    <row r="187" spans="1:47">
      <c r="A187" s="117"/>
      <c r="B187" s="117"/>
      <c r="C187" s="117"/>
      <c r="D187" s="118"/>
      <c r="E187" s="118"/>
      <c r="F187" s="119"/>
      <c r="G187" s="118"/>
      <c r="H187" s="119"/>
      <c r="I187" s="119"/>
      <c r="J187" s="118"/>
      <c r="K187" s="119"/>
      <c r="L187" s="117"/>
      <c r="M187" s="118"/>
      <c r="N187" s="119"/>
      <c r="O187" s="118"/>
      <c r="P187" s="119"/>
      <c r="Q187" s="118"/>
      <c r="R187" s="119"/>
      <c r="S187" s="118"/>
      <c r="T187" s="117"/>
      <c r="U187" s="118"/>
      <c r="V187" s="117"/>
      <c r="W187" s="118"/>
      <c r="X187" s="118"/>
      <c r="Y187" s="118"/>
      <c r="Z187" s="119"/>
      <c r="AA187" s="119"/>
      <c r="AB187" s="117"/>
      <c r="AC187" s="117"/>
      <c r="AD187" s="117"/>
      <c r="AE187" s="119"/>
      <c r="AF187" s="119"/>
      <c r="AG187" s="120"/>
      <c r="AH187" s="121"/>
      <c r="AI187" s="122"/>
      <c r="AJ187" s="121"/>
      <c r="AK187" s="122"/>
      <c r="AL187" s="121"/>
      <c r="AM187" s="122"/>
      <c r="AN187" s="121"/>
      <c r="AO187" s="121"/>
      <c r="AP187" s="121"/>
      <c r="AQ187" s="121"/>
      <c r="AR187" s="121"/>
      <c r="AS187" s="121"/>
      <c r="AT187" s="119"/>
      <c r="AU187" s="119"/>
    </row>
    <row r="188" spans="1:47">
      <c r="A188" s="117"/>
      <c r="B188" s="117"/>
      <c r="C188" s="117"/>
      <c r="D188" s="118"/>
      <c r="E188" s="118"/>
      <c r="F188" s="119"/>
      <c r="G188" s="118"/>
      <c r="H188" s="119"/>
      <c r="I188" s="119"/>
      <c r="J188" s="118"/>
      <c r="K188" s="119"/>
      <c r="L188" s="117"/>
      <c r="M188" s="118"/>
      <c r="N188" s="119"/>
      <c r="O188" s="118"/>
      <c r="P188" s="119"/>
      <c r="Q188" s="118"/>
      <c r="R188" s="119"/>
      <c r="S188" s="118"/>
      <c r="T188" s="117"/>
      <c r="U188" s="118"/>
      <c r="V188" s="117"/>
      <c r="W188" s="118"/>
      <c r="X188" s="118"/>
      <c r="Y188" s="118"/>
      <c r="Z188" s="119"/>
      <c r="AA188" s="119"/>
      <c r="AB188" s="117"/>
      <c r="AC188" s="117"/>
      <c r="AD188" s="117"/>
      <c r="AE188" s="119"/>
      <c r="AF188" s="119"/>
      <c r="AG188" s="120"/>
      <c r="AH188" s="121"/>
      <c r="AI188" s="122"/>
      <c r="AJ188" s="121"/>
      <c r="AK188" s="122"/>
      <c r="AL188" s="121"/>
      <c r="AM188" s="122"/>
      <c r="AN188" s="121"/>
      <c r="AO188" s="121"/>
      <c r="AP188" s="121"/>
      <c r="AQ188" s="121"/>
      <c r="AR188" s="121"/>
      <c r="AS188" s="121"/>
      <c r="AT188" s="119"/>
      <c r="AU188" s="119"/>
    </row>
    <row r="189" spans="1:47">
      <c r="A189" s="117"/>
      <c r="B189" s="117"/>
      <c r="C189" s="117"/>
      <c r="D189" s="118"/>
      <c r="E189" s="118"/>
      <c r="F189" s="119"/>
      <c r="G189" s="118"/>
      <c r="H189" s="119"/>
      <c r="I189" s="119"/>
      <c r="J189" s="118"/>
      <c r="K189" s="119"/>
      <c r="L189" s="117"/>
      <c r="M189" s="118"/>
      <c r="N189" s="119"/>
      <c r="O189" s="118"/>
      <c r="P189" s="119"/>
      <c r="Q189" s="118"/>
      <c r="R189" s="119"/>
      <c r="S189" s="118"/>
      <c r="T189" s="117"/>
      <c r="U189" s="118"/>
      <c r="V189" s="117"/>
      <c r="W189" s="118"/>
      <c r="X189" s="118"/>
      <c r="Y189" s="118"/>
      <c r="Z189" s="119"/>
      <c r="AA189" s="119"/>
      <c r="AB189" s="117"/>
      <c r="AC189" s="117"/>
      <c r="AD189" s="117"/>
      <c r="AE189" s="119"/>
      <c r="AF189" s="119"/>
      <c r="AG189" s="120"/>
      <c r="AH189" s="121"/>
      <c r="AI189" s="122"/>
      <c r="AJ189" s="121"/>
      <c r="AK189" s="122"/>
      <c r="AL189" s="121"/>
      <c r="AM189" s="122"/>
      <c r="AN189" s="121"/>
      <c r="AO189" s="121"/>
      <c r="AP189" s="121"/>
      <c r="AQ189" s="121"/>
      <c r="AR189" s="121"/>
      <c r="AS189" s="121"/>
      <c r="AT189" s="119"/>
      <c r="AU189" s="119"/>
    </row>
    <row r="190" spans="1:47">
      <c r="A190" s="117"/>
      <c r="B190" s="117"/>
      <c r="C190" s="117"/>
      <c r="D190" s="118"/>
      <c r="E190" s="118"/>
      <c r="F190" s="119"/>
      <c r="G190" s="118"/>
      <c r="H190" s="119"/>
      <c r="I190" s="119"/>
      <c r="J190" s="118"/>
      <c r="K190" s="119"/>
      <c r="L190" s="117"/>
      <c r="M190" s="118"/>
      <c r="N190" s="119"/>
      <c r="O190" s="118"/>
      <c r="P190" s="119"/>
      <c r="Q190" s="118"/>
      <c r="R190" s="119"/>
      <c r="S190" s="118"/>
      <c r="T190" s="117"/>
      <c r="U190" s="118"/>
      <c r="V190" s="117"/>
      <c r="W190" s="118"/>
      <c r="X190" s="118"/>
      <c r="Y190" s="118"/>
      <c r="Z190" s="119"/>
      <c r="AA190" s="119"/>
      <c r="AB190" s="117"/>
      <c r="AC190" s="117"/>
      <c r="AD190" s="117"/>
      <c r="AE190" s="119"/>
      <c r="AF190" s="119"/>
      <c r="AG190" s="120"/>
      <c r="AH190" s="121"/>
      <c r="AI190" s="122"/>
      <c r="AJ190" s="121"/>
      <c r="AK190" s="122"/>
      <c r="AL190" s="121"/>
      <c r="AM190" s="122"/>
      <c r="AN190" s="121"/>
      <c r="AO190" s="121"/>
      <c r="AP190" s="121"/>
      <c r="AQ190" s="121"/>
      <c r="AR190" s="121"/>
      <c r="AS190" s="121"/>
      <c r="AT190" s="119"/>
      <c r="AU190" s="119"/>
    </row>
    <row r="191" spans="1:47">
      <c r="A191" s="117"/>
      <c r="B191" s="117"/>
      <c r="C191" s="117"/>
      <c r="D191" s="118"/>
      <c r="E191" s="118"/>
      <c r="F191" s="119"/>
      <c r="G191" s="118"/>
      <c r="H191" s="119"/>
      <c r="I191" s="119"/>
      <c r="J191" s="118"/>
      <c r="K191" s="119"/>
      <c r="L191" s="117"/>
      <c r="M191" s="118"/>
      <c r="N191" s="119"/>
      <c r="O191" s="118"/>
      <c r="P191" s="119"/>
      <c r="Q191" s="118"/>
      <c r="R191" s="119"/>
      <c r="S191" s="118"/>
      <c r="T191" s="117"/>
      <c r="U191" s="118"/>
      <c r="V191" s="117"/>
      <c r="W191" s="118"/>
      <c r="X191" s="118"/>
      <c r="Y191" s="118"/>
      <c r="Z191" s="119"/>
      <c r="AA191" s="119"/>
      <c r="AB191" s="117"/>
      <c r="AC191" s="117"/>
      <c r="AD191" s="117"/>
      <c r="AE191" s="119"/>
      <c r="AF191" s="119"/>
      <c r="AG191" s="120"/>
      <c r="AH191" s="121"/>
      <c r="AI191" s="122"/>
      <c r="AJ191" s="121"/>
      <c r="AK191" s="122"/>
      <c r="AL191" s="121"/>
      <c r="AM191" s="122"/>
      <c r="AN191" s="121"/>
      <c r="AO191" s="121"/>
      <c r="AP191" s="121"/>
      <c r="AQ191" s="121"/>
      <c r="AR191" s="121"/>
      <c r="AS191" s="121"/>
      <c r="AT191" s="119"/>
      <c r="AU191" s="119"/>
    </row>
    <row r="192" spans="1:47">
      <c r="A192" s="117"/>
      <c r="B192" s="117"/>
      <c r="C192" s="117"/>
      <c r="D192" s="118"/>
      <c r="E192" s="118"/>
      <c r="F192" s="119"/>
      <c r="G192" s="118"/>
      <c r="H192" s="119"/>
      <c r="I192" s="119"/>
      <c r="J192" s="118"/>
      <c r="K192" s="119"/>
      <c r="L192" s="117"/>
      <c r="M192" s="118"/>
      <c r="N192" s="119"/>
      <c r="O192" s="118"/>
      <c r="P192" s="119"/>
      <c r="Q192" s="118"/>
      <c r="R192" s="119"/>
      <c r="S192" s="118"/>
      <c r="T192" s="117"/>
      <c r="U192" s="118"/>
      <c r="V192" s="117"/>
      <c r="W192" s="118"/>
      <c r="X192" s="118"/>
      <c r="Y192" s="118"/>
      <c r="Z192" s="119"/>
      <c r="AA192" s="119"/>
      <c r="AB192" s="117"/>
      <c r="AC192" s="117"/>
      <c r="AD192" s="117"/>
      <c r="AE192" s="119"/>
      <c r="AF192" s="119"/>
      <c r="AG192" s="120"/>
      <c r="AH192" s="121"/>
      <c r="AI192" s="122"/>
      <c r="AJ192" s="121"/>
      <c r="AK192" s="122"/>
      <c r="AL192" s="121"/>
      <c r="AM192" s="122"/>
      <c r="AN192" s="121"/>
      <c r="AO192" s="121"/>
      <c r="AP192" s="121"/>
      <c r="AQ192" s="121"/>
      <c r="AR192" s="121"/>
      <c r="AS192" s="121"/>
      <c r="AT192" s="119"/>
      <c r="AU192" s="119"/>
    </row>
    <row r="193" spans="1:47">
      <c r="A193" s="117"/>
      <c r="B193" s="117"/>
      <c r="C193" s="117"/>
      <c r="D193" s="118"/>
      <c r="E193" s="118"/>
      <c r="F193" s="119"/>
      <c r="G193" s="118"/>
      <c r="H193" s="119"/>
      <c r="I193" s="119"/>
      <c r="J193" s="118"/>
      <c r="K193" s="119"/>
      <c r="L193" s="117"/>
      <c r="M193" s="118"/>
      <c r="N193" s="119"/>
      <c r="O193" s="118"/>
      <c r="P193" s="119"/>
      <c r="Q193" s="118"/>
      <c r="R193" s="119"/>
      <c r="S193" s="118"/>
      <c r="T193" s="117"/>
      <c r="U193" s="118"/>
      <c r="V193" s="117"/>
      <c r="W193" s="118"/>
      <c r="X193" s="118"/>
      <c r="Y193" s="118"/>
      <c r="Z193" s="119"/>
      <c r="AA193" s="119"/>
      <c r="AB193" s="117"/>
      <c r="AC193" s="117"/>
      <c r="AD193" s="117"/>
      <c r="AE193" s="119"/>
      <c r="AF193" s="119"/>
      <c r="AG193" s="120"/>
      <c r="AH193" s="121"/>
      <c r="AI193" s="122"/>
      <c r="AJ193" s="121"/>
      <c r="AK193" s="122"/>
      <c r="AL193" s="121"/>
      <c r="AM193" s="122"/>
      <c r="AN193" s="121"/>
      <c r="AO193" s="121"/>
      <c r="AP193" s="121"/>
      <c r="AQ193" s="121"/>
      <c r="AR193" s="121"/>
      <c r="AS193" s="121"/>
      <c r="AT193" s="119"/>
      <c r="AU193" s="119"/>
    </row>
    <row r="194" spans="1:47">
      <c r="A194" s="117"/>
      <c r="B194" s="117"/>
      <c r="C194" s="117"/>
      <c r="D194" s="118"/>
      <c r="E194" s="118"/>
      <c r="F194" s="119"/>
      <c r="G194" s="118"/>
      <c r="H194" s="119"/>
      <c r="I194" s="119"/>
      <c r="J194" s="118"/>
      <c r="K194" s="119"/>
      <c r="L194" s="117"/>
      <c r="M194" s="118"/>
      <c r="N194" s="119"/>
      <c r="O194" s="118"/>
      <c r="P194" s="119"/>
      <c r="Q194" s="118"/>
      <c r="R194" s="119"/>
      <c r="S194" s="118"/>
      <c r="T194" s="117"/>
      <c r="U194" s="118"/>
      <c r="V194" s="117"/>
      <c r="W194" s="118"/>
      <c r="X194" s="118"/>
      <c r="Y194" s="118"/>
      <c r="Z194" s="119"/>
      <c r="AA194" s="119"/>
      <c r="AB194" s="117"/>
      <c r="AC194" s="117"/>
      <c r="AD194" s="117"/>
      <c r="AE194" s="119"/>
      <c r="AF194" s="119"/>
      <c r="AG194" s="120"/>
      <c r="AH194" s="121"/>
      <c r="AI194" s="122"/>
      <c r="AJ194" s="121"/>
      <c r="AK194" s="122"/>
      <c r="AL194" s="121"/>
      <c r="AM194" s="122"/>
      <c r="AN194" s="121"/>
      <c r="AO194" s="121"/>
      <c r="AP194" s="121"/>
      <c r="AQ194" s="121"/>
      <c r="AR194" s="121"/>
      <c r="AS194" s="121"/>
      <c r="AT194" s="119"/>
      <c r="AU194" s="119"/>
    </row>
    <row r="195" spans="1:47">
      <c r="A195" s="117"/>
      <c r="B195" s="117"/>
      <c r="C195" s="117"/>
      <c r="D195" s="118"/>
      <c r="E195" s="118"/>
      <c r="F195" s="119"/>
      <c r="G195" s="118"/>
      <c r="H195" s="119"/>
      <c r="I195" s="119"/>
      <c r="J195" s="118"/>
      <c r="K195" s="119"/>
      <c r="L195" s="117"/>
      <c r="M195" s="118"/>
      <c r="N195" s="119"/>
      <c r="O195" s="118"/>
      <c r="P195" s="119"/>
      <c r="Q195" s="118"/>
      <c r="R195" s="119"/>
      <c r="S195" s="118"/>
      <c r="T195" s="117"/>
      <c r="U195" s="118"/>
      <c r="V195" s="117"/>
      <c r="W195" s="118"/>
      <c r="X195" s="118"/>
      <c r="Y195" s="118"/>
      <c r="Z195" s="119"/>
      <c r="AA195" s="119"/>
      <c r="AB195" s="117"/>
      <c r="AC195" s="117"/>
      <c r="AD195" s="117"/>
      <c r="AE195" s="119"/>
      <c r="AF195" s="119"/>
      <c r="AG195" s="120"/>
      <c r="AH195" s="121"/>
      <c r="AI195" s="122"/>
      <c r="AJ195" s="121"/>
      <c r="AK195" s="122"/>
      <c r="AL195" s="121"/>
      <c r="AM195" s="122"/>
      <c r="AN195" s="121"/>
      <c r="AO195" s="121"/>
      <c r="AP195" s="121"/>
      <c r="AQ195" s="121"/>
      <c r="AR195" s="121"/>
      <c r="AS195" s="121"/>
      <c r="AT195" s="119"/>
      <c r="AU195" s="119"/>
    </row>
    <row r="196" spans="1:47">
      <c r="A196" s="117"/>
      <c r="B196" s="117"/>
      <c r="C196" s="117"/>
      <c r="D196" s="118"/>
      <c r="E196" s="118"/>
      <c r="F196" s="119"/>
      <c r="G196" s="118"/>
      <c r="H196" s="119"/>
      <c r="I196" s="119"/>
      <c r="J196" s="118"/>
      <c r="K196" s="119"/>
      <c r="L196" s="117"/>
      <c r="M196" s="118"/>
      <c r="N196" s="119"/>
      <c r="O196" s="118"/>
      <c r="P196" s="119"/>
      <c r="Q196" s="118"/>
      <c r="R196" s="119"/>
      <c r="S196" s="118"/>
      <c r="T196" s="117"/>
      <c r="U196" s="118"/>
      <c r="V196" s="117"/>
      <c r="W196" s="118"/>
      <c r="X196" s="118"/>
      <c r="Y196" s="118"/>
      <c r="Z196" s="119"/>
      <c r="AA196" s="119"/>
      <c r="AB196" s="117"/>
      <c r="AC196" s="117"/>
      <c r="AD196" s="117"/>
      <c r="AE196" s="119"/>
      <c r="AF196" s="119"/>
      <c r="AG196" s="120"/>
      <c r="AH196" s="121"/>
      <c r="AI196" s="122"/>
      <c r="AJ196" s="121"/>
      <c r="AK196" s="122"/>
      <c r="AL196" s="121"/>
      <c r="AM196" s="122"/>
      <c r="AN196" s="121"/>
      <c r="AO196" s="121"/>
      <c r="AP196" s="121"/>
      <c r="AQ196" s="121"/>
      <c r="AR196" s="121"/>
      <c r="AS196" s="121"/>
      <c r="AT196" s="119"/>
      <c r="AU196" s="119"/>
    </row>
    <row r="197" spans="1:47">
      <c r="A197" s="117"/>
      <c r="B197" s="117"/>
      <c r="C197" s="117"/>
      <c r="D197" s="118"/>
      <c r="E197" s="118"/>
      <c r="F197" s="119"/>
      <c r="G197" s="118"/>
      <c r="H197" s="119"/>
      <c r="I197" s="119"/>
      <c r="J197" s="118"/>
      <c r="K197" s="119"/>
      <c r="L197" s="117"/>
      <c r="M197" s="118"/>
      <c r="N197" s="119"/>
      <c r="O197" s="118"/>
      <c r="P197" s="119"/>
      <c r="Q197" s="118"/>
      <c r="R197" s="119"/>
      <c r="S197" s="118"/>
      <c r="T197" s="117"/>
      <c r="U197" s="118"/>
      <c r="V197" s="117"/>
      <c r="W197" s="118"/>
      <c r="X197" s="118"/>
      <c r="Y197" s="118"/>
      <c r="Z197" s="119"/>
      <c r="AA197" s="119"/>
      <c r="AB197" s="117"/>
      <c r="AC197" s="117"/>
      <c r="AD197" s="117"/>
      <c r="AE197" s="119"/>
      <c r="AF197" s="119"/>
      <c r="AG197" s="120"/>
      <c r="AH197" s="121"/>
      <c r="AI197" s="122"/>
      <c r="AJ197" s="121"/>
      <c r="AK197" s="122"/>
      <c r="AL197" s="121"/>
      <c r="AM197" s="122"/>
      <c r="AN197" s="121"/>
      <c r="AO197" s="121"/>
      <c r="AP197" s="121"/>
      <c r="AQ197" s="121"/>
      <c r="AR197" s="121"/>
      <c r="AS197" s="121"/>
      <c r="AT197" s="119"/>
      <c r="AU197" s="119"/>
    </row>
    <row r="198" spans="1:47">
      <c r="A198" s="117"/>
      <c r="B198" s="117"/>
      <c r="C198" s="117"/>
      <c r="D198" s="118"/>
      <c r="E198" s="118"/>
      <c r="F198" s="119"/>
      <c r="G198" s="118"/>
      <c r="H198" s="119"/>
      <c r="I198" s="119"/>
      <c r="J198" s="118"/>
      <c r="K198" s="119"/>
      <c r="L198" s="117"/>
      <c r="M198" s="118"/>
      <c r="N198" s="119"/>
      <c r="O198" s="118"/>
      <c r="P198" s="119"/>
      <c r="Q198" s="118"/>
      <c r="R198" s="119"/>
      <c r="S198" s="118"/>
      <c r="T198" s="117"/>
      <c r="U198" s="118"/>
      <c r="V198" s="117"/>
      <c r="W198" s="118"/>
      <c r="X198" s="118"/>
      <c r="Y198" s="118"/>
      <c r="Z198" s="119"/>
      <c r="AA198" s="119"/>
      <c r="AB198" s="117"/>
      <c r="AC198" s="117"/>
      <c r="AD198" s="117"/>
      <c r="AE198" s="119"/>
      <c r="AF198" s="119"/>
      <c r="AG198" s="120"/>
      <c r="AH198" s="121"/>
      <c r="AI198" s="122"/>
      <c r="AJ198" s="121"/>
      <c r="AK198" s="122"/>
      <c r="AL198" s="121"/>
      <c r="AM198" s="122"/>
      <c r="AN198" s="121"/>
      <c r="AO198" s="121"/>
      <c r="AP198" s="121"/>
      <c r="AQ198" s="121"/>
      <c r="AR198" s="121"/>
      <c r="AS198" s="121"/>
      <c r="AT198" s="119"/>
      <c r="AU198" s="119"/>
    </row>
    <row r="199" spans="1:47">
      <c r="A199" s="117"/>
      <c r="B199" s="117"/>
      <c r="C199" s="117"/>
      <c r="D199" s="118"/>
      <c r="E199" s="118"/>
      <c r="F199" s="119"/>
      <c r="G199" s="118"/>
      <c r="H199" s="119"/>
      <c r="I199" s="119"/>
      <c r="J199" s="118"/>
      <c r="K199" s="119"/>
      <c r="L199" s="117"/>
      <c r="M199" s="118"/>
      <c r="N199" s="119"/>
      <c r="O199" s="118"/>
      <c r="P199" s="119"/>
      <c r="Q199" s="118"/>
      <c r="R199" s="119"/>
      <c r="S199" s="118"/>
      <c r="T199" s="117"/>
      <c r="U199" s="118"/>
      <c r="V199" s="117"/>
      <c r="W199" s="118"/>
      <c r="X199" s="118"/>
      <c r="Y199" s="118"/>
      <c r="Z199" s="119"/>
      <c r="AA199" s="119"/>
      <c r="AB199" s="117"/>
      <c r="AC199" s="117"/>
      <c r="AD199" s="117"/>
      <c r="AE199" s="119"/>
      <c r="AF199" s="119"/>
      <c r="AG199" s="120"/>
      <c r="AH199" s="121"/>
      <c r="AI199" s="122"/>
      <c r="AJ199" s="121"/>
      <c r="AK199" s="122"/>
      <c r="AL199" s="121"/>
      <c r="AM199" s="122"/>
      <c r="AN199" s="121"/>
      <c r="AO199" s="121"/>
      <c r="AP199" s="121"/>
      <c r="AQ199" s="121"/>
      <c r="AR199" s="121"/>
      <c r="AS199" s="121"/>
      <c r="AT199" s="119"/>
      <c r="AU199" s="119"/>
    </row>
  </sheetData>
  <sheetProtection sort="0" autoFilter="0"/>
  <autoFilter ref="A4:AZ109" xr:uid="{00000000-0009-0000-0000-000002000000}"/>
  <customSheetViews>
    <customSheetView guid="{378E6016-0BA3-40B8-909C-3DBAD733C38C}" showAutoFilter="1">
      <pane xSplit="3" ySplit="4" topLeftCell="AN42" activePane="bottomRight" state="frozen"/>
      <selection pane="bottomRight" activeCell="AY103" sqref="AY103"/>
      <pageMargins left="0.7" right="0.7" top="0.78740157499999996" bottom="0.78740157499999996" header="0.3" footer="0.3"/>
      <pageSetup paperSize="9" orientation="portrait" verticalDpi="0" r:id="rId1"/>
      <autoFilter ref="A4:AZ109" xr:uid="{00000000-0000-0000-0000-000000000000}"/>
    </customSheetView>
    <customSheetView guid="{0FC0AE0C-F5E8-41BC-91A4-C38D6EE7908C}" showAutoFilter="1">
      <pane xSplit="3" ySplit="4" topLeftCell="D5" activePane="bottomRight" state="frozen"/>
      <selection pane="bottomRight" activeCell="AY16" sqref="AY16"/>
      <pageMargins left="0.7" right="0.7" top="0.78740157499999996" bottom="0.78740157499999996" header="0.3" footer="0.3"/>
      <autoFilter ref="A4:AZ109" xr:uid="{00000000-0000-0000-0000-000000000000}"/>
    </customSheetView>
  </customSheetViews>
  <mergeCells count="15">
    <mergeCell ref="M67:N76"/>
    <mergeCell ref="AZ2:AZ4"/>
    <mergeCell ref="Q95:Q98"/>
    <mergeCell ref="R95:R98"/>
    <mergeCell ref="AX2:AX4"/>
    <mergeCell ref="AG2:AG4"/>
    <mergeCell ref="AH2:AH4"/>
    <mergeCell ref="T2:T4"/>
    <mergeCell ref="V2:V4"/>
    <mergeCell ref="Y2:Y4"/>
    <mergeCell ref="AI2:AN2"/>
    <mergeCell ref="AI3:AJ3"/>
    <mergeCell ref="AK3:AL3"/>
    <mergeCell ref="AM3:AN3"/>
    <mergeCell ref="X2:X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97"/>
  <sheetViews>
    <sheetView zoomScaleNormal="100" workbookViewId="0">
      <pane xSplit="3" ySplit="4" topLeftCell="D11" activePane="bottomRight" state="frozen"/>
      <selection pane="topRight" activeCell="D1" sqref="D1"/>
      <selection pane="bottomLeft" activeCell="A5" sqref="A5"/>
      <selection pane="bottomRight" activeCell="G13" sqref="G13"/>
    </sheetView>
  </sheetViews>
  <sheetFormatPr baseColWidth="10" defaultRowHeight="16.5"/>
  <cols>
    <col min="1" max="1" width="11.5703125" style="402" bestFit="1" customWidth="1"/>
    <col min="2" max="2" width="5.7109375" style="402" bestFit="1" customWidth="1"/>
    <col min="3" max="3" width="23.28515625" style="402" bestFit="1" customWidth="1"/>
    <col min="4" max="4" width="11.7109375" style="402" customWidth="1"/>
    <col min="5" max="5" width="16.28515625" style="402" customWidth="1"/>
    <col min="6" max="6" width="16.140625" style="402" customWidth="1"/>
    <col min="7" max="7" width="16.85546875" style="694" customWidth="1"/>
    <col min="8" max="9" width="16.85546875" style="402" customWidth="1"/>
    <col min="10" max="10" width="19.140625" style="694" customWidth="1"/>
    <col min="11" max="11" width="20.42578125" style="402" customWidth="1"/>
    <col min="12" max="12" width="16.5703125" style="694" customWidth="1"/>
    <col min="13" max="13" width="20.28515625" style="694" customWidth="1"/>
    <col min="14" max="14" width="20.28515625" style="402" customWidth="1"/>
    <col min="15" max="15" width="17.42578125" style="694" customWidth="1"/>
    <col min="16" max="16" width="17.140625" style="402" customWidth="1"/>
    <col min="17" max="17" width="17.140625" style="694" customWidth="1"/>
    <col min="18" max="18" width="17.140625" style="402" customWidth="1"/>
    <col min="19" max="19" width="13.7109375" style="402" customWidth="1"/>
    <col min="20" max="20" width="16.85546875" style="694" customWidth="1"/>
    <col min="21" max="21" width="13.7109375" style="402" customWidth="1"/>
    <col min="22" max="22" width="16.85546875" style="694" customWidth="1"/>
    <col min="23" max="23" width="13.7109375" style="402" customWidth="1"/>
    <col min="24" max="24" width="16.85546875" style="694" customWidth="1"/>
    <col min="25" max="25" width="18.7109375" style="694" customWidth="1"/>
    <col min="26" max="26" width="18.42578125" style="402" customWidth="1"/>
    <col min="27" max="27" width="16" style="402" customWidth="1"/>
    <col min="28" max="28" width="20" style="402" customWidth="1"/>
    <col min="29" max="29" width="17.5703125" style="402" customWidth="1"/>
    <col min="30" max="30" width="18.42578125" style="402" customWidth="1"/>
    <col min="31" max="31" width="16.85546875" style="402" customWidth="1"/>
    <col min="32" max="35" width="17.7109375" style="402" customWidth="1"/>
    <col min="36" max="36" width="11.5703125" style="402" bestFit="1" customWidth="1"/>
    <col min="37" max="37" width="11.85546875" style="402" bestFit="1" customWidth="1"/>
    <col min="38" max="38" width="11.5703125" style="402" bestFit="1" customWidth="1"/>
    <col min="39" max="39" width="11.85546875" style="402" bestFit="1" customWidth="1"/>
    <col min="40" max="40" width="11.5703125" style="402" bestFit="1" customWidth="1"/>
    <col min="41" max="41" width="11.85546875" style="402" bestFit="1" customWidth="1"/>
    <col min="42" max="42" width="20.42578125" style="402" customWidth="1"/>
    <col min="43" max="43" width="16.28515625" style="402" customWidth="1"/>
    <col min="44" max="44" width="18.140625" style="402" customWidth="1"/>
    <col min="45" max="45" width="15.5703125" style="402" customWidth="1"/>
    <col min="46" max="46" width="16.5703125" style="402" customWidth="1"/>
    <col min="47" max="48" width="15" style="402" bestFit="1" customWidth="1"/>
    <col min="49" max="49" width="15.42578125" style="402" customWidth="1"/>
    <col min="50" max="50" width="15.7109375" style="402" customWidth="1"/>
    <col min="51" max="52" width="13.85546875" style="402" customWidth="1"/>
    <col min="53" max="53" width="11.5703125" style="402" bestFit="1" customWidth="1"/>
    <col min="54" max="16384" width="11.42578125" style="402"/>
  </cols>
  <sheetData>
    <row r="1" spans="1:53" ht="24" thickBot="1">
      <c r="A1" s="758">
        <v>2015</v>
      </c>
      <c r="C1" s="403"/>
    </row>
    <row r="2" spans="1:53" ht="23.25" customHeight="1">
      <c r="A2" s="654"/>
      <c r="B2" s="655"/>
      <c r="C2" s="655"/>
      <c r="D2" s="656"/>
      <c r="E2" s="656"/>
      <c r="F2" s="657"/>
      <c r="G2" s="695"/>
      <c r="H2" s="657"/>
      <c r="I2" s="657"/>
      <c r="J2" s="695"/>
      <c r="K2" s="657"/>
      <c r="L2" s="698"/>
      <c r="M2" s="695"/>
      <c r="N2" s="657"/>
      <c r="O2" s="695"/>
      <c r="P2" s="657"/>
      <c r="Q2" s="695"/>
      <c r="R2" s="657"/>
      <c r="S2" s="656"/>
      <c r="T2" s="1007" t="s">
        <v>552</v>
      </c>
      <c r="U2" s="656"/>
      <c r="V2" s="1007" t="s">
        <v>553</v>
      </c>
      <c r="W2" s="656"/>
      <c r="X2" s="1012" t="s">
        <v>557</v>
      </c>
      <c r="Y2" s="1012" t="s">
        <v>558</v>
      </c>
      <c r="Z2" s="657"/>
      <c r="AA2" s="657"/>
      <c r="AB2" s="655"/>
      <c r="AC2" s="655"/>
      <c r="AD2" s="655"/>
      <c r="AE2" s="657"/>
      <c r="AF2" s="657"/>
      <c r="AG2" s="657"/>
      <c r="AH2" s="1018" t="s">
        <v>235</v>
      </c>
      <c r="AI2" s="1018" t="s">
        <v>236</v>
      </c>
      <c r="AJ2" s="1021" t="s">
        <v>237</v>
      </c>
      <c r="AK2" s="1022"/>
      <c r="AL2" s="1022"/>
      <c r="AM2" s="1022"/>
      <c r="AN2" s="1022"/>
      <c r="AO2" s="1023"/>
      <c r="AP2" s="657"/>
      <c r="AQ2" s="657"/>
      <c r="AR2" s="657"/>
      <c r="AS2" s="657"/>
      <c r="AT2" s="657"/>
      <c r="AU2" s="657"/>
      <c r="AV2" s="657"/>
      <c r="AW2" s="655"/>
      <c r="AX2" s="655"/>
      <c r="AY2" s="1015" t="s">
        <v>238</v>
      </c>
      <c r="AZ2" s="658"/>
      <c r="BA2" s="1007" t="s">
        <v>186</v>
      </c>
    </row>
    <row r="3" spans="1:53" ht="185.25" customHeight="1">
      <c r="A3" s="659" t="s">
        <v>6</v>
      </c>
      <c r="B3" s="660" t="s">
        <v>7</v>
      </c>
      <c r="C3" s="659" t="s">
        <v>8</v>
      </c>
      <c r="D3" s="661" t="s">
        <v>239</v>
      </c>
      <c r="E3" s="662" t="s">
        <v>240</v>
      </c>
      <c r="F3" s="663" t="s">
        <v>241</v>
      </c>
      <c r="G3" s="661" t="s">
        <v>556</v>
      </c>
      <c r="H3" s="663" t="s">
        <v>513</v>
      </c>
      <c r="I3" s="663" t="s">
        <v>512</v>
      </c>
      <c r="J3" s="661" t="s">
        <v>540</v>
      </c>
      <c r="K3" s="663" t="s">
        <v>549</v>
      </c>
      <c r="L3" s="659" t="s">
        <v>150</v>
      </c>
      <c r="M3" s="661" t="s">
        <v>532</v>
      </c>
      <c r="N3" s="663" t="s">
        <v>521</v>
      </c>
      <c r="O3" s="661" t="s">
        <v>555</v>
      </c>
      <c r="P3" s="663" t="s">
        <v>550</v>
      </c>
      <c r="Q3" s="661" t="s">
        <v>554</v>
      </c>
      <c r="R3" s="663" t="s">
        <v>551</v>
      </c>
      <c r="S3" s="661" t="s">
        <v>11</v>
      </c>
      <c r="T3" s="1010"/>
      <c r="U3" s="661" t="s">
        <v>12</v>
      </c>
      <c r="V3" s="1010"/>
      <c r="W3" s="661" t="s">
        <v>13</v>
      </c>
      <c r="X3" s="1013"/>
      <c r="Y3" s="1013"/>
      <c r="Z3" s="663" t="s">
        <v>548</v>
      </c>
      <c r="AA3" s="663" t="s">
        <v>524</v>
      </c>
      <c r="AB3" s="659" t="s">
        <v>525</v>
      </c>
      <c r="AC3" s="659" t="s">
        <v>16</v>
      </c>
      <c r="AD3" s="659" t="s">
        <v>527</v>
      </c>
      <c r="AE3" s="664" t="s">
        <v>136</v>
      </c>
      <c r="AF3" s="663" t="s">
        <v>242</v>
      </c>
      <c r="AG3" s="663" t="s">
        <v>243</v>
      </c>
      <c r="AH3" s="1019"/>
      <c r="AI3" s="1019"/>
      <c r="AJ3" s="1024" t="s">
        <v>18</v>
      </c>
      <c r="AK3" s="1025"/>
      <c r="AL3" s="1026" t="s">
        <v>19</v>
      </c>
      <c r="AM3" s="1027"/>
      <c r="AN3" s="1028" t="s">
        <v>20</v>
      </c>
      <c r="AO3" s="1029"/>
      <c r="AP3" s="663" t="s">
        <v>244</v>
      </c>
      <c r="AQ3" s="663" t="s">
        <v>245</v>
      </c>
      <c r="AR3" s="663" t="s">
        <v>1</v>
      </c>
      <c r="AS3" s="663" t="s">
        <v>246</v>
      </c>
      <c r="AT3" s="665" t="s">
        <v>2</v>
      </c>
      <c r="AU3" s="663" t="s">
        <v>247</v>
      </c>
      <c r="AV3" s="663" t="s">
        <v>3</v>
      </c>
      <c r="AW3" s="659" t="s">
        <v>4</v>
      </c>
      <c r="AX3" s="659" t="s">
        <v>5</v>
      </c>
      <c r="AY3" s="1016"/>
      <c r="AZ3" s="666" t="s">
        <v>444</v>
      </c>
      <c r="BA3" s="1008"/>
    </row>
    <row r="4" spans="1:53" ht="17.25" thickBot="1">
      <c r="A4" s="667"/>
      <c r="B4" s="667"/>
      <c r="C4" s="667"/>
      <c r="D4" s="668"/>
      <c r="E4" s="668"/>
      <c r="F4" s="669"/>
      <c r="G4" s="668"/>
      <c r="H4" s="669"/>
      <c r="I4" s="669"/>
      <c r="J4" s="668"/>
      <c r="K4" s="669"/>
      <c r="L4" s="667"/>
      <c r="M4" s="668"/>
      <c r="N4" s="669"/>
      <c r="O4" s="668"/>
      <c r="P4" s="669"/>
      <c r="Q4" s="668"/>
      <c r="R4" s="669"/>
      <c r="S4" s="668"/>
      <c r="T4" s="1011"/>
      <c r="U4" s="668"/>
      <c r="V4" s="1011"/>
      <c r="W4" s="668"/>
      <c r="X4" s="1014"/>
      <c r="Y4" s="1014"/>
      <c r="Z4" s="669"/>
      <c r="AA4" s="669"/>
      <c r="AB4" s="667"/>
      <c r="AC4" s="667"/>
      <c r="AD4" s="667"/>
      <c r="AE4" s="669"/>
      <c r="AF4" s="669"/>
      <c r="AG4" s="669"/>
      <c r="AH4" s="1020"/>
      <c r="AI4" s="1020"/>
      <c r="AJ4" s="670" t="s">
        <v>21</v>
      </c>
      <c r="AK4" s="671" t="s">
        <v>22</v>
      </c>
      <c r="AL4" s="672" t="s">
        <v>21</v>
      </c>
      <c r="AM4" s="673" t="s">
        <v>22</v>
      </c>
      <c r="AN4" s="674" t="s">
        <v>21</v>
      </c>
      <c r="AO4" s="675" t="s">
        <v>22</v>
      </c>
      <c r="AP4" s="669"/>
      <c r="AQ4" s="669"/>
      <c r="AR4" s="669"/>
      <c r="AS4" s="669"/>
      <c r="AT4" s="669"/>
      <c r="AU4" s="669"/>
      <c r="AV4" s="669"/>
      <c r="AW4" s="667"/>
      <c r="AX4" s="667"/>
      <c r="AY4" s="1017"/>
      <c r="AZ4" s="676"/>
      <c r="BA4" s="1009"/>
    </row>
    <row r="5" spans="1:53">
      <c r="A5" s="525">
        <v>13073088</v>
      </c>
      <c r="B5" s="201">
        <v>301</v>
      </c>
      <c r="C5" s="201" t="s">
        <v>23</v>
      </c>
      <c r="D5" s="337">
        <v>57525</v>
      </c>
      <c r="E5" s="337">
        <v>-7588700</v>
      </c>
      <c r="F5" s="209">
        <v>-700509.19</v>
      </c>
      <c r="G5" s="340">
        <v>0</v>
      </c>
      <c r="H5" s="209">
        <v>0</v>
      </c>
      <c r="I5" s="209">
        <v>-4614199.18</v>
      </c>
      <c r="J5" s="340">
        <v>0</v>
      </c>
      <c r="K5" s="209">
        <v>0</v>
      </c>
      <c r="L5" s="383">
        <v>2011</v>
      </c>
      <c r="M5" s="340">
        <v>0</v>
      </c>
      <c r="N5" s="209">
        <v>0</v>
      </c>
      <c r="O5" s="340">
        <v>1</v>
      </c>
      <c r="P5" s="209">
        <v>18000000</v>
      </c>
      <c r="Q5" s="340">
        <v>1</v>
      </c>
      <c r="R5" s="209">
        <v>7612674.8700000001</v>
      </c>
      <c r="S5" s="337">
        <v>300</v>
      </c>
      <c r="T5" s="383">
        <v>0</v>
      </c>
      <c r="U5" s="337">
        <v>500</v>
      </c>
      <c r="V5" s="383">
        <v>0</v>
      </c>
      <c r="W5" s="337">
        <v>420</v>
      </c>
      <c r="X5" s="340">
        <v>0</v>
      </c>
      <c r="Y5" s="340">
        <v>0</v>
      </c>
      <c r="Z5" s="209">
        <v>94572113.480000004</v>
      </c>
      <c r="AA5" s="209">
        <v>1644.0176180790961</v>
      </c>
      <c r="AB5" s="344" t="s">
        <v>32</v>
      </c>
      <c r="AC5" s="344" t="s">
        <v>32</v>
      </c>
      <c r="AD5" s="344" t="s">
        <v>32</v>
      </c>
      <c r="AE5" s="440">
        <v>297115573.33999997</v>
      </c>
      <c r="AF5" s="440">
        <v>-10657531.779999999</v>
      </c>
      <c r="AG5" s="440">
        <v>-20442932.18</v>
      </c>
      <c r="AH5" s="677">
        <v>-1372409.48</v>
      </c>
      <c r="AI5" s="677">
        <v>-10387325.130000001</v>
      </c>
      <c r="AJ5" s="337">
        <v>230000</v>
      </c>
      <c r="AK5" s="526">
        <v>231810.81</v>
      </c>
      <c r="AL5" s="337">
        <v>405000</v>
      </c>
      <c r="AM5" s="209">
        <v>517137.8</v>
      </c>
      <c r="AN5" s="337">
        <v>45000</v>
      </c>
      <c r="AO5" s="527">
        <v>42611.25</v>
      </c>
      <c r="AP5" s="209">
        <v>35569128.049999997</v>
      </c>
      <c r="AQ5" s="209">
        <v>37952041</v>
      </c>
      <c r="AR5" s="209">
        <v>2382912.950000003</v>
      </c>
      <c r="AS5" s="209">
        <v>15721240.5</v>
      </c>
      <c r="AT5" s="209">
        <v>53673281.5</v>
      </c>
      <c r="AU5" s="238">
        <v>22431084.059999999</v>
      </c>
      <c r="AV5" s="238">
        <v>31242197.440000001</v>
      </c>
      <c r="AW5" s="678">
        <v>0.59103762192921316</v>
      </c>
      <c r="AX5" s="678">
        <v>0.41791899867348337</v>
      </c>
      <c r="AY5" s="238" t="s">
        <v>25</v>
      </c>
      <c r="AZ5" s="238" t="s">
        <v>25</v>
      </c>
      <c r="BA5" s="570">
        <v>9.69</v>
      </c>
    </row>
    <row r="6" spans="1:53">
      <c r="A6" s="508">
        <v>13073011</v>
      </c>
      <c r="B6" s="202">
        <v>311</v>
      </c>
      <c r="C6" s="202" t="s">
        <v>26</v>
      </c>
      <c r="D6" s="206">
        <v>5172</v>
      </c>
      <c r="E6" s="206" t="s">
        <v>202</v>
      </c>
      <c r="F6" s="207" t="s">
        <v>202</v>
      </c>
      <c r="G6" s="389">
        <v>1</v>
      </c>
      <c r="H6" s="207" t="s">
        <v>202</v>
      </c>
      <c r="I6" s="207" t="s">
        <v>202</v>
      </c>
      <c r="J6" s="389" t="s">
        <v>202</v>
      </c>
      <c r="K6" s="207" t="s">
        <v>202</v>
      </c>
      <c r="L6" s="388" t="s">
        <v>202</v>
      </c>
      <c r="M6" s="389" t="s">
        <v>202</v>
      </c>
      <c r="N6" s="207" t="s">
        <v>202</v>
      </c>
      <c r="O6" s="389" t="s">
        <v>202</v>
      </c>
      <c r="P6" s="207" t="s">
        <v>202</v>
      </c>
      <c r="Q6" s="389" t="s">
        <v>202</v>
      </c>
      <c r="R6" s="207" t="s">
        <v>202</v>
      </c>
      <c r="S6" s="206" t="s">
        <v>202</v>
      </c>
      <c r="T6" s="388" t="s">
        <v>202</v>
      </c>
      <c r="U6" s="206" t="s">
        <v>202</v>
      </c>
      <c r="V6" s="388" t="s">
        <v>202</v>
      </c>
      <c r="W6" s="206" t="s">
        <v>202</v>
      </c>
      <c r="X6" s="389" t="s">
        <v>202</v>
      </c>
      <c r="Y6" s="389" t="s">
        <v>202</v>
      </c>
      <c r="Z6" s="207" t="s">
        <v>202</v>
      </c>
      <c r="AA6" s="207" t="s">
        <v>202</v>
      </c>
      <c r="AB6" s="397" t="s">
        <v>202</v>
      </c>
      <c r="AC6" s="397" t="s">
        <v>202</v>
      </c>
      <c r="AD6" s="397" t="s">
        <v>202</v>
      </c>
      <c r="AE6" s="207" t="s">
        <v>202</v>
      </c>
      <c r="AF6" s="207" t="s">
        <v>202</v>
      </c>
      <c r="AG6" s="207" t="s">
        <v>202</v>
      </c>
      <c r="AH6" s="207" t="s">
        <v>202</v>
      </c>
      <c r="AI6" s="207" t="s">
        <v>202</v>
      </c>
      <c r="AJ6" s="206" t="s">
        <v>202</v>
      </c>
      <c r="AK6" s="207" t="s">
        <v>202</v>
      </c>
      <c r="AL6" s="206" t="s">
        <v>202</v>
      </c>
      <c r="AM6" s="207" t="s">
        <v>202</v>
      </c>
      <c r="AN6" s="206" t="s">
        <v>202</v>
      </c>
      <c r="AO6" s="207" t="s">
        <v>202</v>
      </c>
      <c r="AP6" s="207" t="s">
        <v>202</v>
      </c>
      <c r="AQ6" s="207" t="s">
        <v>202</v>
      </c>
      <c r="AR6" s="207" t="s">
        <v>202</v>
      </c>
      <c r="AS6" s="207" t="s">
        <v>202</v>
      </c>
      <c r="AT6" s="207" t="s">
        <v>202</v>
      </c>
      <c r="AU6" s="207" t="s">
        <v>202</v>
      </c>
      <c r="AV6" s="207" t="s">
        <v>202</v>
      </c>
      <c r="AW6" s="397" t="s">
        <v>202</v>
      </c>
      <c r="AX6" s="397" t="s">
        <v>202</v>
      </c>
      <c r="AY6" s="448" t="s">
        <v>25</v>
      </c>
      <c r="AZ6" s="238" t="s">
        <v>25</v>
      </c>
      <c r="BA6" s="529">
        <v>4.68</v>
      </c>
    </row>
    <row r="7" spans="1:53">
      <c r="A7" s="508">
        <v>13073035</v>
      </c>
      <c r="B7" s="202">
        <v>312</v>
      </c>
      <c r="C7" s="202" t="s">
        <v>27</v>
      </c>
      <c r="D7" s="206">
        <v>9960</v>
      </c>
      <c r="E7" s="206">
        <v>-1003622</v>
      </c>
      <c r="F7" s="207">
        <v>671088</v>
      </c>
      <c r="G7" s="389">
        <v>1</v>
      </c>
      <c r="H7" s="207">
        <v>318225</v>
      </c>
      <c r="I7" s="207" t="s">
        <v>202</v>
      </c>
      <c r="J7" s="389">
        <v>1</v>
      </c>
      <c r="K7" s="207">
        <v>2795780</v>
      </c>
      <c r="L7" s="388" t="s">
        <v>202</v>
      </c>
      <c r="M7" s="389" t="s">
        <v>202</v>
      </c>
      <c r="N7" s="207" t="s">
        <v>202</v>
      </c>
      <c r="O7" s="389">
        <v>0</v>
      </c>
      <c r="P7" s="207" t="s">
        <v>202</v>
      </c>
      <c r="Q7" s="389">
        <v>1</v>
      </c>
      <c r="R7" s="207">
        <v>3183132</v>
      </c>
      <c r="S7" s="206">
        <v>340</v>
      </c>
      <c r="T7" s="388">
        <v>0</v>
      </c>
      <c r="U7" s="206">
        <v>360</v>
      </c>
      <c r="V7" s="388">
        <v>0</v>
      </c>
      <c r="W7" s="206">
        <v>340</v>
      </c>
      <c r="X7" s="389">
        <v>0</v>
      </c>
      <c r="Y7" s="389">
        <v>0</v>
      </c>
      <c r="Z7" s="207">
        <v>7754027</v>
      </c>
      <c r="AA7" s="207">
        <v>777.81392316180154</v>
      </c>
      <c r="AB7" s="397" t="s">
        <v>28</v>
      </c>
      <c r="AC7" s="397" t="s">
        <v>28</v>
      </c>
      <c r="AD7" s="397" t="s">
        <v>28</v>
      </c>
      <c r="AE7" s="207" t="s">
        <v>202</v>
      </c>
      <c r="AF7" s="207" t="s">
        <v>202</v>
      </c>
      <c r="AG7" s="207" t="s">
        <v>202</v>
      </c>
      <c r="AH7" s="207" t="s">
        <v>202</v>
      </c>
      <c r="AI7" s="207" t="s">
        <v>202</v>
      </c>
      <c r="AJ7" s="206">
        <v>24000</v>
      </c>
      <c r="AK7" s="207">
        <v>26841</v>
      </c>
      <c r="AL7" s="206">
        <v>22300</v>
      </c>
      <c r="AM7" s="207">
        <v>22320</v>
      </c>
      <c r="AN7" s="206" t="s">
        <v>202</v>
      </c>
      <c r="AO7" s="207" t="s">
        <v>202</v>
      </c>
      <c r="AP7" s="207">
        <v>4487752</v>
      </c>
      <c r="AQ7" s="207">
        <v>5466213</v>
      </c>
      <c r="AR7" s="207">
        <v>978461</v>
      </c>
      <c r="AS7" s="207">
        <v>2701194</v>
      </c>
      <c r="AT7" s="209">
        <v>8167407</v>
      </c>
      <c r="AU7" s="207">
        <v>3325568</v>
      </c>
      <c r="AV7" s="448">
        <v>4841839</v>
      </c>
      <c r="AW7" s="679">
        <v>0.60838609838292068</v>
      </c>
      <c r="AX7" s="679">
        <v>0.40717549645805579</v>
      </c>
      <c r="AY7" s="448" t="s">
        <v>25</v>
      </c>
      <c r="AZ7" s="238" t="s">
        <v>25</v>
      </c>
      <c r="BA7" s="529">
        <v>17.21</v>
      </c>
    </row>
    <row r="8" spans="1:53">
      <c r="A8" s="508">
        <v>13073055</v>
      </c>
      <c r="B8" s="202">
        <v>313</v>
      </c>
      <c r="C8" s="202" t="s">
        <v>29</v>
      </c>
      <c r="D8" s="206">
        <v>4633</v>
      </c>
      <c r="E8" s="206">
        <v>-826900</v>
      </c>
      <c r="F8" s="207">
        <v>-172998.55</v>
      </c>
      <c r="G8" s="389">
        <v>0</v>
      </c>
      <c r="H8" s="207" t="s">
        <v>202</v>
      </c>
      <c r="I8" s="207">
        <v>-204693.26</v>
      </c>
      <c r="J8" s="389">
        <v>1</v>
      </c>
      <c r="K8" s="207">
        <v>937610.23</v>
      </c>
      <c r="L8" s="388" t="s">
        <v>202</v>
      </c>
      <c r="M8" s="389">
        <v>1</v>
      </c>
      <c r="N8" s="207">
        <v>11253173.48</v>
      </c>
      <c r="O8" s="389">
        <v>0</v>
      </c>
      <c r="P8" s="207">
        <v>0</v>
      </c>
      <c r="Q8" s="389">
        <v>1</v>
      </c>
      <c r="R8" s="207">
        <v>949027.55</v>
      </c>
      <c r="S8" s="206">
        <v>350</v>
      </c>
      <c r="T8" s="388">
        <v>0</v>
      </c>
      <c r="U8" s="206">
        <v>350</v>
      </c>
      <c r="V8" s="388">
        <v>1</v>
      </c>
      <c r="W8" s="206">
        <v>300</v>
      </c>
      <c r="X8" s="389">
        <v>1</v>
      </c>
      <c r="Y8" s="389">
        <v>0</v>
      </c>
      <c r="Z8" s="207">
        <v>3130833.26</v>
      </c>
      <c r="AA8" s="207">
        <v>675.76802503777242</v>
      </c>
      <c r="AB8" s="397" t="s">
        <v>32</v>
      </c>
      <c r="AC8" s="397" t="s">
        <v>28</v>
      </c>
      <c r="AD8" s="397" t="s">
        <v>28</v>
      </c>
      <c r="AE8" s="207">
        <v>11264154.859999999</v>
      </c>
      <c r="AF8" s="207">
        <v>642121.11</v>
      </c>
      <c r="AG8" s="207">
        <v>-359754.96</v>
      </c>
      <c r="AH8" s="207" t="s">
        <v>202</v>
      </c>
      <c r="AI8" s="510">
        <v>949027.55</v>
      </c>
      <c r="AJ8" s="206">
        <v>21500</v>
      </c>
      <c r="AK8" s="509">
        <v>23261.599999999999</v>
      </c>
      <c r="AL8" s="206">
        <v>1500</v>
      </c>
      <c r="AM8" s="207">
        <v>1540</v>
      </c>
      <c r="AN8" s="206">
        <v>0</v>
      </c>
      <c r="AO8" s="510">
        <v>0</v>
      </c>
      <c r="AP8" s="207">
        <v>4219904.58</v>
      </c>
      <c r="AQ8" s="207">
        <v>4114759.15</v>
      </c>
      <c r="AR8" s="207">
        <v>-105145.43000000017</v>
      </c>
      <c r="AS8" s="207">
        <v>24893.81</v>
      </c>
      <c r="AT8" s="207">
        <v>4139652.96</v>
      </c>
      <c r="AU8" s="448">
        <v>2189414.2200000002</v>
      </c>
      <c r="AV8" s="448">
        <v>1950238.7399999998</v>
      </c>
      <c r="AW8" s="536">
        <v>53.208806158192765</v>
      </c>
      <c r="AX8" s="536">
        <v>52.888834913349847</v>
      </c>
      <c r="AY8" s="448" t="s">
        <v>25</v>
      </c>
      <c r="AZ8" s="238" t="s">
        <v>25</v>
      </c>
      <c r="BA8" s="529">
        <v>1.66</v>
      </c>
    </row>
    <row r="9" spans="1:53">
      <c r="A9" s="508">
        <v>13073070</v>
      </c>
      <c r="B9" s="202">
        <v>314</v>
      </c>
      <c r="C9" s="202" t="s">
        <v>30</v>
      </c>
      <c r="D9" s="206">
        <v>4330</v>
      </c>
      <c r="E9" s="206">
        <v>34200</v>
      </c>
      <c r="F9" s="207">
        <v>142397.66</v>
      </c>
      <c r="G9" s="389">
        <v>0</v>
      </c>
      <c r="H9" s="207">
        <v>0</v>
      </c>
      <c r="I9" s="207">
        <v>-87190.2</v>
      </c>
      <c r="J9" s="389">
        <v>0</v>
      </c>
      <c r="K9" s="207" t="s">
        <v>202</v>
      </c>
      <c r="L9" s="388">
        <v>2012</v>
      </c>
      <c r="M9" s="389">
        <v>0</v>
      </c>
      <c r="N9" s="207">
        <v>0</v>
      </c>
      <c r="O9" s="389">
        <v>1</v>
      </c>
      <c r="P9" s="207">
        <v>3155613.7</v>
      </c>
      <c r="Q9" s="389">
        <v>1</v>
      </c>
      <c r="R9" s="207">
        <v>355685.25</v>
      </c>
      <c r="S9" s="206">
        <v>400</v>
      </c>
      <c r="T9" s="388">
        <v>0</v>
      </c>
      <c r="U9" s="206">
        <v>400</v>
      </c>
      <c r="V9" s="388">
        <v>0</v>
      </c>
      <c r="W9" s="206">
        <v>360</v>
      </c>
      <c r="X9" s="389">
        <v>0</v>
      </c>
      <c r="Y9" s="389">
        <v>0</v>
      </c>
      <c r="Z9" s="207">
        <v>4464664.21</v>
      </c>
      <c r="AA9" s="207">
        <v>1021.662290617849</v>
      </c>
      <c r="AB9" s="397" t="s">
        <v>32</v>
      </c>
      <c r="AC9" s="397" t="s">
        <v>28</v>
      </c>
      <c r="AD9" s="397" t="s">
        <v>28</v>
      </c>
      <c r="AE9" s="207">
        <v>14119184.609999999</v>
      </c>
      <c r="AF9" s="207">
        <v>1835.06</v>
      </c>
      <c r="AG9" s="207">
        <v>-970325.87</v>
      </c>
      <c r="AH9" s="207">
        <v>142397.66</v>
      </c>
      <c r="AI9" s="207">
        <v>-2799928.45</v>
      </c>
      <c r="AJ9" s="206">
        <v>19000</v>
      </c>
      <c r="AK9" s="207">
        <v>17554.21</v>
      </c>
      <c r="AL9" s="206">
        <v>0</v>
      </c>
      <c r="AM9" s="207">
        <v>0</v>
      </c>
      <c r="AN9" s="206">
        <v>40000</v>
      </c>
      <c r="AO9" s="207">
        <v>33325</v>
      </c>
      <c r="AP9" s="207">
        <v>1764300</v>
      </c>
      <c r="AQ9" s="207">
        <v>2167167.6800000002</v>
      </c>
      <c r="AR9" s="207">
        <v>402867.68000000017</v>
      </c>
      <c r="AS9" s="207">
        <v>1275536.82</v>
      </c>
      <c r="AT9" s="207">
        <v>3442704.5</v>
      </c>
      <c r="AU9" s="207">
        <v>1441351.69</v>
      </c>
      <c r="AV9" s="207">
        <v>2001352.81</v>
      </c>
      <c r="AW9" s="207">
        <v>66.510000000000005</v>
      </c>
      <c r="AX9" s="207">
        <v>41.87</v>
      </c>
      <c r="AY9" s="448" t="s">
        <v>25</v>
      </c>
      <c r="AZ9" s="238" t="s">
        <v>25</v>
      </c>
      <c r="BA9" s="529">
        <v>1.53</v>
      </c>
    </row>
    <row r="10" spans="1:53">
      <c r="A10" s="508">
        <v>13073080</v>
      </c>
      <c r="B10" s="202">
        <v>315</v>
      </c>
      <c r="C10" s="202" t="s">
        <v>31</v>
      </c>
      <c r="D10" s="206">
        <v>9476</v>
      </c>
      <c r="E10" s="206">
        <v>-1327500</v>
      </c>
      <c r="F10" s="207">
        <v>802771.78</v>
      </c>
      <c r="G10" s="389">
        <v>1</v>
      </c>
      <c r="H10" s="207">
        <v>252253.82</v>
      </c>
      <c r="I10" s="207">
        <v>0</v>
      </c>
      <c r="J10" s="389">
        <v>1</v>
      </c>
      <c r="K10" s="207">
        <v>2649904.88</v>
      </c>
      <c r="L10" s="388" t="s">
        <v>203</v>
      </c>
      <c r="M10" s="389">
        <v>1</v>
      </c>
      <c r="N10" s="207">
        <v>14703885.26</v>
      </c>
      <c r="O10" s="389">
        <v>0</v>
      </c>
      <c r="P10" s="207">
        <v>0</v>
      </c>
      <c r="Q10" s="389">
        <v>1</v>
      </c>
      <c r="R10" s="207">
        <v>1761567.63</v>
      </c>
      <c r="S10" s="206">
        <v>255</v>
      </c>
      <c r="T10" s="388">
        <v>1</v>
      </c>
      <c r="U10" s="206">
        <v>380</v>
      </c>
      <c r="V10" s="388">
        <v>0</v>
      </c>
      <c r="W10" s="206">
        <v>370</v>
      </c>
      <c r="X10" s="389">
        <v>0</v>
      </c>
      <c r="Y10" s="389">
        <v>0</v>
      </c>
      <c r="Z10" s="207">
        <v>12701713</v>
      </c>
      <c r="AA10" s="207">
        <v>1340.4087167581258</v>
      </c>
      <c r="AB10" s="397" t="s">
        <v>32</v>
      </c>
      <c r="AC10" s="397" t="s">
        <v>28</v>
      </c>
      <c r="AD10" s="397" t="s">
        <v>28</v>
      </c>
      <c r="AE10" s="207">
        <v>16045502.59</v>
      </c>
      <c r="AF10" s="207">
        <v>-487198.31</v>
      </c>
      <c r="AG10" s="207">
        <v>2599904.88</v>
      </c>
      <c r="AH10" s="510">
        <v>802771.78</v>
      </c>
      <c r="AI10" s="510">
        <v>1761567.63</v>
      </c>
      <c r="AJ10" s="206">
        <v>23000</v>
      </c>
      <c r="AK10" s="509">
        <v>21279.87</v>
      </c>
      <c r="AL10" s="206">
        <v>30000</v>
      </c>
      <c r="AM10" s="207">
        <v>28373.87</v>
      </c>
      <c r="AN10" s="206">
        <v>0</v>
      </c>
      <c r="AO10" s="510">
        <v>0</v>
      </c>
      <c r="AP10" s="207">
        <v>6003638</v>
      </c>
      <c r="AQ10" s="207">
        <v>6930267.96</v>
      </c>
      <c r="AR10" s="207">
        <v>926629.96</v>
      </c>
      <c r="AS10" s="207">
        <v>1634664.75</v>
      </c>
      <c r="AT10" s="207">
        <v>8614586.4499999993</v>
      </c>
      <c r="AU10" s="448">
        <v>2850527.14</v>
      </c>
      <c r="AV10" s="448">
        <v>5764059.3099999987</v>
      </c>
      <c r="AW10" s="511">
        <v>0.41131557343130498</v>
      </c>
      <c r="AX10" s="511">
        <v>0.330895412861055</v>
      </c>
      <c r="AY10" s="448" t="s">
        <v>25</v>
      </c>
      <c r="AZ10" s="238" t="s">
        <v>25</v>
      </c>
      <c r="BA10" s="529">
        <v>1</v>
      </c>
    </row>
    <row r="11" spans="1:53">
      <c r="A11" s="508">
        <v>13073089</v>
      </c>
      <c r="B11" s="202">
        <v>316</v>
      </c>
      <c r="C11" s="202" t="s">
        <v>33</v>
      </c>
      <c r="D11" s="206">
        <v>3924</v>
      </c>
      <c r="E11" s="206">
        <v>-834200</v>
      </c>
      <c r="F11" s="207">
        <v>-291081.2</v>
      </c>
      <c r="G11" s="389">
        <v>1</v>
      </c>
      <c r="H11" s="207" t="s">
        <v>202</v>
      </c>
      <c r="I11" s="207">
        <v>-682931.36</v>
      </c>
      <c r="J11" s="389">
        <v>1</v>
      </c>
      <c r="K11" s="207">
        <v>1682735.52</v>
      </c>
      <c r="L11" s="388" t="s">
        <v>202</v>
      </c>
      <c r="M11" s="389">
        <v>1</v>
      </c>
      <c r="N11" s="207">
        <v>20850284.34</v>
      </c>
      <c r="O11" s="389">
        <v>0</v>
      </c>
      <c r="P11" s="207">
        <v>0</v>
      </c>
      <c r="Q11" s="389">
        <v>1</v>
      </c>
      <c r="R11" s="207">
        <v>828806.04</v>
      </c>
      <c r="S11" s="206">
        <v>300</v>
      </c>
      <c r="T11" s="388">
        <v>1</v>
      </c>
      <c r="U11" s="206">
        <v>300</v>
      </c>
      <c r="V11" s="388">
        <v>0</v>
      </c>
      <c r="W11" s="206">
        <v>200</v>
      </c>
      <c r="X11" s="389">
        <v>1</v>
      </c>
      <c r="Y11" s="389">
        <v>0</v>
      </c>
      <c r="Z11" s="207">
        <v>447938.2</v>
      </c>
      <c r="AA11" s="207">
        <v>114.15346585117227</v>
      </c>
      <c r="AB11" s="397" t="s">
        <v>28</v>
      </c>
      <c r="AC11" s="397" t="s">
        <v>28</v>
      </c>
      <c r="AD11" s="397" t="s">
        <v>28</v>
      </c>
      <c r="AE11" s="207" t="s">
        <v>202</v>
      </c>
      <c r="AF11" s="207">
        <v>-859158.29</v>
      </c>
      <c r="AG11" s="207"/>
      <c r="AH11" s="510">
        <v>-291081.2</v>
      </c>
      <c r="AI11" s="510">
        <v>828806.04</v>
      </c>
      <c r="AJ11" s="206">
        <v>15500</v>
      </c>
      <c r="AK11" s="509">
        <v>15659.6</v>
      </c>
      <c r="AL11" s="206">
        <v>0</v>
      </c>
      <c r="AM11" s="207">
        <v>0</v>
      </c>
      <c r="AN11" s="206">
        <v>0</v>
      </c>
      <c r="AO11" s="510">
        <v>0</v>
      </c>
      <c r="AP11" s="209">
        <v>2205784.33</v>
      </c>
      <c r="AQ11" s="209">
        <v>2145678.54</v>
      </c>
      <c r="AR11" s="209">
        <v>-60105.790000000037</v>
      </c>
      <c r="AS11" s="209">
        <v>887041.27</v>
      </c>
      <c r="AT11" s="209">
        <v>3032719.81</v>
      </c>
      <c r="AU11" s="238">
        <v>1549463.32</v>
      </c>
      <c r="AV11" s="238">
        <v>1483256.49</v>
      </c>
      <c r="AW11" s="511">
        <v>0.7221320860113557</v>
      </c>
      <c r="AX11" s="511">
        <v>0.51091542149421321</v>
      </c>
      <c r="AY11" s="448" t="s">
        <v>25</v>
      </c>
      <c r="AZ11" s="238" t="s">
        <v>25</v>
      </c>
      <c r="BA11" s="529" t="s">
        <v>202</v>
      </c>
    </row>
    <row r="12" spans="1:53">
      <c r="A12" s="508">
        <v>13073105</v>
      </c>
      <c r="B12" s="202">
        <v>317</v>
      </c>
      <c r="C12" s="202" t="s">
        <v>34</v>
      </c>
      <c r="D12" s="206">
        <v>3049</v>
      </c>
      <c r="E12" s="206">
        <v>137400</v>
      </c>
      <c r="F12" s="207">
        <v>384978.14</v>
      </c>
      <c r="G12" s="389">
        <v>1</v>
      </c>
      <c r="H12" s="207">
        <v>280640.84000000003</v>
      </c>
      <c r="I12" s="207" t="s">
        <v>166</v>
      </c>
      <c r="J12" s="389">
        <v>1</v>
      </c>
      <c r="K12" s="207">
        <v>1098817.9800000002</v>
      </c>
      <c r="L12" s="388" t="s">
        <v>166</v>
      </c>
      <c r="M12" s="389">
        <v>1</v>
      </c>
      <c r="N12" s="207">
        <v>20583143.940000001</v>
      </c>
      <c r="O12" s="389">
        <v>0</v>
      </c>
      <c r="P12" s="207">
        <v>0</v>
      </c>
      <c r="Q12" s="389">
        <v>1</v>
      </c>
      <c r="R12" s="207">
        <v>700530.2</v>
      </c>
      <c r="S12" s="206">
        <v>300</v>
      </c>
      <c r="T12" s="388">
        <v>0</v>
      </c>
      <c r="U12" s="206">
        <v>400</v>
      </c>
      <c r="V12" s="388">
        <v>0</v>
      </c>
      <c r="W12" s="206">
        <v>385</v>
      </c>
      <c r="X12" s="389">
        <v>0</v>
      </c>
      <c r="Y12" s="389">
        <v>0</v>
      </c>
      <c r="Z12" s="207">
        <v>4806764.66</v>
      </c>
      <c r="AA12" s="207">
        <v>1576.505300098393</v>
      </c>
      <c r="AB12" s="397" t="s">
        <v>28</v>
      </c>
      <c r="AC12" s="397" t="s">
        <v>28</v>
      </c>
      <c r="AD12" s="397" t="s">
        <v>28</v>
      </c>
      <c r="AE12" s="207">
        <v>18201660.809999999</v>
      </c>
      <c r="AF12" s="207">
        <v>896979.61</v>
      </c>
      <c r="AG12" s="510">
        <v>700530.2</v>
      </c>
      <c r="AH12" s="510">
        <v>384978.14</v>
      </c>
      <c r="AI12" s="510">
        <v>700530.2</v>
      </c>
      <c r="AJ12" s="206">
        <v>7500</v>
      </c>
      <c r="AK12" s="509">
        <v>7608.61</v>
      </c>
      <c r="AL12" s="206">
        <v>900</v>
      </c>
      <c r="AM12" s="207">
        <v>-225</v>
      </c>
      <c r="AN12" s="206">
        <v>405000</v>
      </c>
      <c r="AO12" s="510">
        <v>412697.98</v>
      </c>
      <c r="AP12" s="207">
        <v>2582198.91</v>
      </c>
      <c r="AQ12" s="207">
        <v>3438233.89</v>
      </c>
      <c r="AR12" s="207">
        <v>856034.98</v>
      </c>
      <c r="AS12" s="207">
        <v>120440.12</v>
      </c>
      <c r="AT12" s="207">
        <v>3558674.0100000002</v>
      </c>
      <c r="AU12" s="448">
        <v>1315950.6499999999</v>
      </c>
      <c r="AV12" s="448">
        <v>2242723.3600000003</v>
      </c>
      <c r="AW12" s="511">
        <v>0.38274029402926973</v>
      </c>
      <c r="AX12" s="511">
        <v>0.36978679314321344</v>
      </c>
      <c r="AY12" s="448" t="s">
        <v>25</v>
      </c>
      <c r="AZ12" s="238" t="s">
        <v>25</v>
      </c>
      <c r="BA12" s="529">
        <v>10.18</v>
      </c>
    </row>
    <row r="13" spans="1:53">
      <c r="A13" s="508">
        <v>13073005</v>
      </c>
      <c r="B13" s="202">
        <v>5351</v>
      </c>
      <c r="C13" s="202" t="s">
        <v>35</v>
      </c>
      <c r="D13" s="474">
        <v>961</v>
      </c>
      <c r="E13" s="474">
        <v>-142600</v>
      </c>
      <c r="F13" s="288">
        <v>-130584.52</v>
      </c>
      <c r="G13" s="389">
        <v>1</v>
      </c>
      <c r="H13" s="288" t="s">
        <v>202</v>
      </c>
      <c r="I13" s="288">
        <v>-65769.72</v>
      </c>
      <c r="J13" s="477">
        <v>1</v>
      </c>
      <c r="K13" s="288">
        <v>126569.93</v>
      </c>
      <c r="L13" s="388" t="s">
        <v>202</v>
      </c>
      <c r="M13" s="477" t="s">
        <v>229</v>
      </c>
      <c r="N13" s="288" t="s">
        <v>229</v>
      </c>
      <c r="O13" s="477">
        <v>0</v>
      </c>
      <c r="P13" s="207" t="s">
        <v>202</v>
      </c>
      <c r="Q13" s="477">
        <v>1</v>
      </c>
      <c r="R13" s="288">
        <v>126569.93</v>
      </c>
      <c r="S13" s="474">
        <v>300</v>
      </c>
      <c r="T13" s="653">
        <v>0</v>
      </c>
      <c r="U13" s="474">
        <v>320</v>
      </c>
      <c r="V13" s="653">
        <v>1</v>
      </c>
      <c r="W13" s="474">
        <v>300</v>
      </c>
      <c r="X13" s="477">
        <v>1</v>
      </c>
      <c r="Y13" s="477">
        <v>0</v>
      </c>
      <c r="Z13" s="288">
        <v>0</v>
      </c>
      <c r="AA13" s="288">
        <v>0</v>
      </c>
      <c r="AB13" s="288" t="s">
        <v>28</v>
      </c>
      <c r="AC13" s="288" t="s">
        <v>28</v>
      </c>
      <c r="AD13" s="288" t="s">
        <v>28</v>
      </c>
      <c r="AE13" s="680" t="s">
        <v>248</v>
      </c>
      <c r="AF13" s="288">
        <v>-36165.379999999997</v>
      </c>
      <c r="AG13" s="288">
        <v>-65637.320000000007</v>
      </c>
      <c r="AH13" s="548">
        <v>-130584.52</v>
      </c>
      <c r="AI13" s="548">
        <v>126569.93</v>
      </c>
      <c r="AJ13" s="474">
        <v>3600</v>
      </c>
      <c r="AK13" s="553">
        <v>4201.63</v>
      </c>
      <c r="AL13" s="474">
        <v>0</v>
      </c>
      <c r="AM13" s="288">
        <v>0</v>
      </c>
      <c r="AN13" s="474">
        <v>0</v>
      </c>
      <c r="AO13" s="548">
        <v>0</v>
      </c>
      <c r="AP13" s="288">
        <v>334845.78000000003</v>
      </c>
      <c r="AQ13" s="288">
        <v>302257.87</v>
      </c>
      <c r="AR13" s="288">
        <v>-32587.910000000033</v>
      </c>
      <c r="AS13" s="288">
        <v>328245.55</v>
      </c>
      <c r="AT13" s="288">
        <v>630503.41999999993</v>
      </c>
      <c r="AU13" s="288">
        <v>314083.03999999998</v>
      </c>
      <c r="AV13" s="288">
        <v>316420.37999999995</v>
      </c>
      <c r="AW13" s="288">
        <v>103.91227861163715</v>
      </c>
      <c r="AX13" s="288">
        <v>49.814644938801443</v>
      </c>
      <c r="AY13" s="288">
        <v>113255.6</v>
      </c>
      <c r="AZ13" s="629">
        <v>17.12</v>
      </c>
      <c r="BA13" s="529">
        <v>1.88</v>
      </c>
    </row>
    <row r="14" spans="1:53">
      <c r="A14" s="508">
        <v>13073037</v>
      </c>
      <c r="B14" s="202">
        <v>5351</v>
      </c>
      <c r="C14" s="202" t="s">
        <v>36</v>
      </c>
      <c r="D14" s="474">
        <v>758</v>
      </c>
      <c r="E14" s="474">
        <v>-12800</v>
      </c>
      <c r="F14" s="288">
        <v>48919.51</v>
      </c>
      <c r="G14" s="477">
        <v>1</v>
      </c>
      <c r="H14" s="288">
        <v>97243.33</v>
      </c>
      <c r="I14" s="288" t="s">
        <v>202</v>
      </c>
      <c r="J14" s="477">
        <v>1</v>
      </c>
      <c r="K14" s="288">
        <v>296255.73</v>
      </c>
      <c r="L14" s="388" t="s">
        <v>202</v>
      </c>
      <c r="M14" s="477" t="s">
        <v>229</v>
      </c>
      <c r="N14" s="288" t="s">
        <v>229</v>
      </c>
      <c r="O14" s="477">
        <v>0</v>
      </c>
      <c r="P14" s="207" t="s">
        <v>202</v>
      </c>
      <c r="Q14" s="477">
        <v>1</v>
      </c>
      <c r="R14" s="288">
        <v>296255.73</v>
      </c>
      <c r="S14" s="474">
        <v>300</v>
      </c>
      <c r="T14" s="653">
        <v>0</v>
      </c>
      <c r="U14" s="474">
        <v>350</v>
      </c>
      <c r="V14" s="653">
        <v>0</v>
      </c>
      <c r="W14" s="474">
        <v>380</v>
      </c>
      <c r="X14" s="477">
        <v>0</v>
      </c>
      <c r="Y14" s="477">
        <v>0</v>
      </c>
      <c r="Z14" s="288">
        <v>237358.42</v>
      </c>
      <c r="AA14" s="288">
        <v>313.13775725593672</v>
      </c>
      <c r="AB14" s="288" t="s">
        <v>28</v>
      </c>
      <c r="AC14" s="288" t="s">
        <v>28</v>
      </c>
      <c r="AD14" s="288" t="s">
        <v>28</v>
      </c>
      <c r="AE14" s="680" t="s">
        <v>248</v>
      </c>
      <c r="AF14" s="288">
        <v>54770.12</v>
      </c>
      <c r="AG14" s="288">
        <v>77663.399999999994</v>
      </c>
      <c r="AH14" s="548">
        <v>48919.51</v>
      </c>
      <c r="AI14" s="548">
        <v>296255.73</v>
      </c>
      <c r="AJ14" s="474">
        <v>2800</v>
      </c>
      <c r="AK14" s="553">
        <v>3018.76</v>
      </c>
      <c r="AL14" s="474">
        <v>0</v>
      </c>
      <c r="AM14" s="288">
        <v>0</v>
      </c>
      <c r="AN14" s="474">
        <v>0</v>
      </c>
      <c r="AO14" s="548">
        <v>0</v>
      </c>
      <c r="AP14" s="288">
        <v>279893.28999999998</v>
      </c>
      <c r="AQ14" s="288">
        <v>341717.71</v>
      </c>
      <c r="AR14" s="288">
        <v>61824.420000000042</v>
      </c>
      <c r="AS14" s="288">
        <v>242461.41</v>
      </c>
      <c r="AT14" s="288">
        <v>584179.12</v>
      </c>
      <c r="AU14" s="288">
        <v>245209.2</v>
      </c>
      <c r="AV14" s="288">
        <v>338969.92</v>
      </c>
      <c r="AW14" s="288">
        <v>71.757826072286392</v>
      </c>
      <c r="AX14" s="288">
        <v>41.975002461573773</v>
      </c>
      <c r="AY14" s="288">
        <v>88396.87</v>
      </c>
      <c r="AZ14" s="629">
        <v>17.12</v>
      </c>
      <c r="BA14" s="529">
        <v>0.55000000000000004</v>
      </c>
    </row>
    <row r="15" spans="1:53">
      <c r="A15" s="508">
        <v>13073044</v>
      </c>
      <c r="B15" s="202">
        <v>5351</v>
      </c>
      <c r="C15" s="202" t="s">
        <v>37</v>
      </c>
      <c r="D15" s="474">
        <v>637</v>
      </c>
      <c r="E15" s="474">
        <v>-20000</v>
      </c>
      <c r="F15" s="288">
        <v>29913.43</v>
      </c>
      <c r="G15" s="477">
        <v>1</v>
      </c>
      <c r="H15" s="288" t="s">
        <v>202</v>
      </c>
      <c r="I15" s="288">
        <v>-22217.77</v>
      </c>
      <c r="J15" s="477">
        <v>0</v>
      </c>
      <c r="K15" s="288">
        <v>0</v>
      </c>
      <c r="L15" s="388" t="s">
        <v>202</v>
      </c>
      <c r="M15" s="477" t="s">
        <v>229</v>
      </c>
      <c r="N15" s="288" t="s">
        <v>229</v>
      </c>
      <c r="O15" s="477">
        <v>0</v>
      </c>
      <c r="P15" s="207" t="s">
        <v>202</v>
      </c>
      <c r="Q15" s="477">
        <v>0</v>
      </c>
      <c r="R15" s="288">
        <v>0</v>
      </c>
      <c r="S15" s="474">
        <v>320</v>
      </c>
      <c r="T15" s="653">
        <v>0</v>
      </c>
      <c r="U15" s="474">
        <v>385</v>
      </c>
      <c r="V15" s="653">
        <v>0</v>
      </c>
      <c r="W15" s="474">
        <v>360</v>
      </c>
      <c r="X15" s="477">
        <v>0</v>
      </c>
      <c r="Y15" s="477">
        <v>0</v>
      </c>
      <c r="Z15" s="288">
        <v>11318.08</v>
      </c>
      <c r="AA15" s="288">
        <v>17.76778649921507</v>
      </c>
      <c r="AB15" s="288" t="s">
        <v>28</v>
      </c>
      <c r="AC15" s="288" t="s">
        <v>28</v>
      </c>
      <c r="AD15" s="288" t="s">
        <v>28</v>
      </c>
      <c r="AE15" s="680" t="s">
        <v>248</v>
      </c>
      <c r="AF15" s="288">
        <v>56253.01</v>
      </c>
      <c r="AG15" s="288">
        <v>-22087</v>
      </c>
      <c r="AH15" s="681">
        <v>29913.43</v>
      </c>
      <c r="AI15" s="548">
        <v>-2645.91</v>
      </c>
      <c r="AJ15" s="474">
        <v>2000</v>
      </c>
      <c r="AK15" s="553">
        <v>2097.94</v>
      </c>
      <c r="AL15" s="474">
        <v>0</v>
      </c>
      <c r="AM15" s="288">
        <v>0</v>
      </c>
      <c r="AN15" s="474">
        <v>0</v>
      </c>
      <c r="AO15" s="548">
        <v>0</v>
      </c>
      <c r="AP15" s="288">
        <v>289090.43</v>
      </c>
      <c r="AQ15" s="288">
        <v>327772.34999999998</v>
      </c>
      <c r="AR15" s="288">
        <v>38681.919999999984</v>
      </c>
      <c r="AS15" s="288">
        <v>176184.42</v>
      </c>
      <c r="AT15" s="288">
        <v>503956.77</v>
      </c>
      <c r="AU15" s="288">
        <v>217980.27</v>
      </c>
      <c r="AV15" s="288">
        <v>285976.5</v>
      </c>
      <c r="AW15" s="288">
        <v>66.503556508045904</v>
      </c>
      <c r="AX15" s="288">
        <v>43.253763611509768</v>
      </c>
      <c r="AY15" s="288">
        <v>78580.960000000006</v>
      </c>
      <c r="AZ15" s="629">
        <v>17.12</v>
      </c>
      <c r="BA15" s="529">
        <v>0.45</v>
      </c>
    </row>
    <row r="16" spans="1:53">
      <c r="A16" s="508">
        <v>13073046</v>
      </c>
      <c r="B16" s="202">
        <v>5351</v>
      </c>
      <c r="C16" s="202" t="s">
        <v>38</v>
      </c>
      <c r="D16" s="474">
        <v>1777</v>
      </c>
      <c r="E16" s="474">
        <v>-709900</v>
      </c>
      <c r="F16" s="288">
        <v>-567590.89</v>
      </c>
      <c r="G16" s="477">
        <v>0</v>
      </c>
      <c r="H16" s="288" t="s">
        <v>202</v>
      </c>
      <c r="I16" s="288">
        <v>-637879.92000000004</v>
      </c>
      <c r="J16" s="477">
        <v>0</v>
      </c>
      <c r="K16" s="288">
        <v>0</v>
      </c>
      <c r="L16" s="388" t="s">
        <v>202</v>
      </c>
      <c r="M16" s="477" t="s">
        <v>229</v>
      </c>
      <c r="N16" s="288" t="s">
        <v>229</v>
      </c>
      <c r="O16" s="477">
        <v>0</v>
      </c>
      <c r="P16" s="207" t="s">
        <v>202</v>
      </c>
      <c r="Q16" s="477">
        <v>0</v>
      </c>
      <c r="R16" s="288">
        <v>0</v>
      </c>
      <c r="S16" s="474">
        <v>300</v>
      </c>
      <c r="T16" s="653">
        <v>0</v>
      </c>
      <c r="U16" s="474">
        <v>350</v>
      </c>
      <c r="V16" s="653">
        <v>0</v>
      </c>
      <c r="W16" s="474">
        <v>300</v>
      </c>
      <c r="X16" s="477">
        <v>1</v>
      </c>
      <c r="Y16" s="477">
        <v>0</v>
      </c>
      <c r="Z16" s="288">
        <v>796336.56</v>
      </c>
      <c r="AA16" s="288">
        <v>448.13537422622403</v>
      </c>
      <c r="AB16" s="288" t="s">
        <v>28</v>
      </c>
      <c r="AC16" s="288" t="s">
        <v>28</v>
      </c>
      <c r="AD16" s="288" t="s">
        <v>28</v>
      </c>
      <c r="AE16" s="680" t="s">
        <v>248</v>
      </c>
      <c r="AF16" s="288">
        <v>-517615.37</v>
      </c>
      <c r="AG16" s="288">
        <v>0</v>
      </c>
      <c r="AH16" s="548">
        <v>-567590.89</v>
      </c>
      <c r="AI16" s="548">
        <v>-823224.91</v>
      </c>
      <c r="AJ16" s="474">
        <v>4900</v>
      </c>
      <c r="AK16" s="553">
        <v>5230</v>
      </c>
      <c r="AL16" s="474">
        <v>0</v>
      </c>
      <c r="AM16" s="288">
        <v>0</v>
      </c>
      <c r="AN16" s="474">
        <v>0</v>
      </c>
      <c r="AO16" s="548">
        <v>0</v>
      </c>
      <c r="AP16" s="288">
        <v>1851978.94</v>
      </c>
      <c r="AQ16" s="288">
        <v>1225134.32</v>
      </c>
      <c r="AR16" s="288">
        <v>-626844.61999999988</v>
      </c>
      <c r="AS16" s="288">
        <v>0</v>
      </c>
      <c r="AT16" s="288">
        <v>1225134.32</v>
      </c>
      <c r="AU16" s="288">
        <v>879319.6</v>
      </c>
      <c r="AV16" s="288">
        <v>345814.72000000009</v>
      </c>
      <c r="AW16" s="288">
        <v>71.773321965219282</v>
      </c>
      <c r="AX16" s="288">
        <v>71.773321965219282</v>
      </c>
      <c r="AY16" s="288">
        <v>316990.96999999997</v>
      </c>
      <c r="AZ16" s="629">
        <v>17.12</v>
      </c>
      <c r="BA16" s="529">
        <v>0.62</v>
      </c>
    </row>
    <row r="17" spans="1:53">
      <c r="A17" s="508">
        <v>13073066</v>
      </c>
      <c r="B17" s="202">
        <v>5351</v>
      </c>
      <c r="C17" s="202" t="s">
        <v>39</v>
      </c>
      <c r="D17" s="474">
        <v>1011</v>
      </c>
      <c r="E17" s="474">
        <v>-189100</v>
      </c>
      <c r="F17" s="288">
        <v>-215130.64</v>
      </c>
      <c r="G17" s="389">
        <v>1</v>
      </c>
      <c r="H17" s="288" t="s">
        <v>202</v>
      </c>
      <c r="I17" s="288">
        <v>-192358.72</v>
      </c>
      <c r="J17" s="477">
        <v>0</v>
      </c>
      <c r="K17" s="288">
        <v>0</v>
      </c>
      <c r="L17" s="388" t="s">
        <v>202</v>
      </c>
      <c r="M17" s="477" t="s">
        <v>229</v>
      </c>
      <c r="N17" s="288" t="s">
        <v>229</v>
      </c>
      <c r="O17" s="477">
        <v>0</v>
      </c>
      <c r="P17" s="207" t="s">
        <v>202</v>
      </c>
      <c r="Q17" s="477">
        <v>0</v>
      </c>
      <c r="R17" s="288">
        <v>0</v>
      </c>
      <c r="S17" s="474">
        <v>300</v>
      </c>
      <c r="T17" s="653">
        <v>0</v>
      </c>
      <c r="U17" s="474">
        <v>350</v>
      </c>
      <c r="V17" s="653">
        <v>0</v>
      </c>
      <c r="W17" s="474">
        <v>300</v>
      </c>
      <c r="X17" s="477">
        <v>1</v>
      </c>
      <c r="Y17" s="477">
        <v>0</v>
      </c>
      <c r="Z17" s="288">
        <v>56355</v>
      </c>
      <c r="AA17" s="288">
        <v>55.741839762611278</v>
      </c>
      <c r="AB17" s="288" t="s">
        <v>28</v>
      </c>
      <c r="AC17" s="288" t="s">
        <v>28</v>
      </c>
      <c r="AD17" s="288" t="s">
        <v>28</v>
      </c>
      <c r="AE17" s="680" t="s">
        <v>248</v>
      </c>
      <c r="AF17" s="288">
        <v>-204146.87</v>
      </c>
      <c r="AG17" s="288">
        <v>-118151.54</v>
      </c>
      <c r="AH17" s="548">
        <v>-215130.64</v>
      </c>
      <c r="AI17" s="548">
        <v>-86385.33</v>
      </c>
      <c r="AJ17" s="474">
        <v>3700</v>
      </c>
      <c r="AK17" s="553">
        <v>3617.78</v>
      </c>
      <c r="AL17" s="474">
        <v>0</v>
      </c>
      <c r="AM17" s="288">
        <v>0</v>
      </c>
      <c r="AN17" s="474">
        <v>0</v>
      </c>
      <c r="AO17" s="548">
        <v>0</v>
      </c>
      <c r="AP17" s="288">
        <v>497114.54</v>
      </c>
      <c r="AQ17" s="288">
        <v>440655.93</v>
      </c>
      <c r="AR17" s="288">
        <v>-56458.609999999986</v>
      </c>
      <c r="AS17" s="288">
        <v>255740.14</v>
      </c>
      <c r="AT17" s="288">
        <v>696396.07000000007</v>
      </c>
      <c r="AU17" s="288">
        <v>365639.65</v>
      </c>
      <c r="AV17" s="288">
        <v>330756.42000000004</v>
      </c>
      <c r="AW17" s="288">
        <v>82.976223649140508</v>
      </c>
      <c r="AX17" s="288">
        <v>52.504553909961039</v>
      </c>
      <c r="AY17" s="288">
        <v>131811.54</v>
      </c>
      <c r="AZ17" s="629">
        <v>17.12</v>
      </c>
      <c r="BA17" s="529">
        <v>0.28000000000000003</v>
      </c>
    </row>
    <row r="18" spans="1:53">
      <c r="A18" s="508">
        <v>13073068</v>
      </c>
      <c r="B18" s="202">
        <v>5351</v>
      </c>
      <c r="C18" s="202" t="s">
        <v>40</v>
      </c>
      <c r="D18" s="474">
        <v>2031</v>
      </c>
      <c r="E18" s="474">
        <v>6900</v>
      </c>
      <c r="F18" s="288">
        <v>183264.03</v>
      </c>
      <c r="G18" s="477">
        <v>1</v>
      </c>
      <c r="H18" s="288">
        <v>159154.17000000001</v>
      </c>
      <c r="I18" s="288" t="s">
        <v>202</v>
      </c>
      <c r="J18" s="477">
        <v>1</v>
      </c>
      <c r="K18" s="288">
        <v>147532.49</v>
      </c>
      <c r="L18" s="388" t="s">
        <v>202</v>
      </c>
      <c r="M18" s="477" t="s">
        <v>229</v>
      </c>
      <c r="N18" s="288" t="s">
        <v>229</v>
      </c>
      <c r="O18" s="477">
        <v>0</v>
      </c>
      <c r="P18" s="207" t="s">
        <v>202</v>
      </c>
      <c r="Q18" s="477">
        <v>1</v>
      </c>
      <c r="R18" s="288">
        <v>147532.49</v>
      </c>
      <c r="S18" s="474">
        <v>300</v>
      </c>
      <c r="T18" s="653">
        <v>0</v>
      </c>
      <c r="U18" s="474">
        <v>350</v>
      </c>
      <c r="V18" s="653">
        <v>0</v>
      </c>
      <c r="W18" s="474">
        <v>380</v>
      </c>
      <c r="X18" s="477">
        <v>0</v>
      </c>
      <c r="Y18" s="477">
        <v>0</v>
      </c>
      <c r="Z18" s="288">
        <v>1178777.04</v>
      </c>
      <c r="AA18" s="288">
        <v>580.39243722304286</v>
      </c>
      <c r="AB18" s="288" t="s">
        <v>28</v>
      </c>
      <c r="AC18" s="288" t="s">
        <v>28</v>
      </c>
      <c r="AD18" s="288" t="s">
        <v>28</v>
      </c>
      <c r="AE18" s="680" t="s">
        <v>248</v>
      </c>
      <c r="AF18" s="288">
        <v>184497.69</v>
      </c>
      <c r="AG18" s="288">
        <v>101536.51</v>
      </c>
      <c r="AH18" s="548">
        <v>183264.03</v>
      </c>
      <c r="AI18" s="548">
        <v>147532.49</v>
      </c>
      <c r="AJ18" s="474">
        <v>4400</v>
      </c>
      <c r="AK18" s="553">
        <v>4779.16</v>
      </c>
      <c r="AL18" s="474">
        <v>0</v>
      </c>
      <c r="AM18" s="288">
        <v>0</v>
      </c>
      <c r="AN18" s="474">
        <v>0</v>
      </c>
      <c r="AO18" s="548">
        <v>0</v>
      </c>
      <c r="AP18" s="288">
        <v>840742.32</v>
      </c>
      <c r="AQ18" s="288">
        <v>887188.05</v>
      </c>
      <c r="AR18" s="288">
        <v>46445.730000000098</v>
      </c>
      <c r="AS18" s="288">
        <v>607991.12</v>
      </c>
      <c r="AT18" s="288">
        <v>1495179.17</v>
      </c>
      <c r="AU18" s="288">
        <v>677106.67</v>
      </c>
      <c r="AV18" s="288">
        <v>818072.49999999988</v>
      </c>
      <c r="AW18" s="288">
        <v>76.320535426508513</v>
      </c>
      <c r="AX18" s="288">
        <v>45.285988701942664</v>
      </c>
      <c r="AY18" s="288">
        <v>244094.07</v>
      </c>
      <c r="AZ18" s="629">
        <v>17.12</v>
      </c>
      <c r="BA18" s="529">
        <v>2.96</v>
      </c>
    </row>
    <row r="19" spans="1:53" ht="15" customHeight="1">
      <c r="A19" s="508">
        <v>13073009</v>
      </c>
      <c r="B19" s="202">
        <v>5352</v>
      </c>
      <c r="C19" s="202" t="s">
        <v>41</v>
      </c>
      <c r="D19" s="206">
        <v>8550</v>
      </c>
      <c r="E19" s="206">
        <v>-301410</v>
      </c>
      <c r="F19" s="207">
        <v>961882.21</v>
      </c>
      <c r="G19" s="389">
        <v>1</v>
      </c>
      <c r="H19" s="207">
        <v>331746.2</v>
      </c>
      <c r="I19" s="207">
        <v>0</v>
      </c>
      <c r="J19" s="389">
        <v>0</v>
      </c>
      <c r="K19" s="207">
        <v>-55664.69</v>
      </c>
      <c r="L19" s="388">
        <v>2014</v>
      </c>
      <c r="M19" s="389">
        <v>1</v>
      </c>
      <c r="N19" s="682">
        <v>1184781.54</v>
      </c>
      <c r="O19" s="389">
        <v>0</v>
      </c>
      <c r="P19" s="207">
        <v>0</v>
      </c>
      <c r="Q19" s="389">
        <v>1</v>
      </c>
      <c r="R19" s="207">
        <v>796337.83</v>
      </c>
      <c r="S19" s="206">
        <v>300</v>
      </c>
      <c r="T19" s="388">
        <v>0</v>
      </c>
      <c r="U19" s="206">
        <v>360</v>
      </c>
      <c r="V19" s="388">
        <v>0</v>
      </c>
      <c r="W19" s="206">
        <v>345</v>
      </c>
      <c r="X19" s="389">
        <v>0</v>
      </c>
      <c r="Y19" s="389">
        <v>0</v>
      </c>
      <c r="Z19" s="207">
        <v>8457958.9499999993</v>
      </c>
      <c r="AA19" s="207">
        <v>989.23496491228059</v>
      </c>
      <c r="AB19" s="397" t="s">
        <v>32</v>
      </c>
      <c r="AC19" s="397" t="s">
        <v>28</v>
      </c>
      <c r="AD19" s="631" t="s">
        <v>32</v>
      </c>
      <c r="AE19" s="207">
        <v>28825220.07</v>
      </c>
      <c r="AF19" s="207">
        <v>1232763.42</v>
      </c>
      <c r="AG19" s="207">
        <v>-387410.89</v>
      </c>
      <c r="AH19" s="510">
        <v>961882.21</v>
      </c>
      <c r="AI19" s="510">
        <v>796337.83</v>
      </c>
      <c r="AJ19" s="206">
        <v>30100</v>
      </c>
      <c r="AK19" s="509">
        <v>28595.24</v>
      </c>
      <c r="AL19" s="206">
        <v>60000</v>
      </c>
      <c r="AM19" s="207">
        <v>60694.53</v>
      </c>
      <c r="AN19" s="206">
        <v>43000</v>
      </c>
      <c r="AO19" s="510">
        <v>48826.2</v>
      </c>
      <c r="AP19" s="207">
        <v>3703860</v>
      </c>
      <c r="AQ19" s="207">
        <v>3905896</v>
      </c>
      <c r="AR19" s="207">
        <v>202036</v>
      </c>
      <c r="AS19" s="207">
        <v>2395399.15</v>
      </c>
      <c r="AT19" s="207">
        <v>6301295.1500000004</v>
      </c>
      <c r="AU19" s="448">
        <v>2944702.51</v>
      </c>
      <c r="AV19" s="448">
        <v>3356592.6400000006</v>
      </c>
      <c r="AW19" s="511">
        <v>0.75391216509604964</v>
      </c>
      <c r="AX19" s="511">
        <v>0.46731702608788284</v>
      </c>
      <c r="AY19" s="448">
        <v>1133462.31</v>
      </c>
      <c r="AZ19" s="586">
        <v>18.2758</v>
      </c>
      <c r="BA19" s="529">
        <v>12.99</v>
      </c>
    </row>
    <row r="20" spans="1:53">
      <c r="A20" s="508">
        <v>13073018</v>
      </c>
      <c r="B20" s="202">
        <v>5352</v>
      </c>
      <c r="C20" s="202" t="s">
        <v>42</v>
      </c>
      <c r="D20" s="206">
        <v>474</v>
      </c>
      <c r="E20" s="206">
        <v>25060</v>
      </c>
      <c r="F20" s="207">
        <v>76961.63</v>
      </c>
      <c r="G20" s="389">
        <v>1</v>
      </c>
      <c r="H20" s="207">
        <v>61094.21</v>
      </c>
      <c r="I20" s="207">
        <v>0</v>
      </c>
      <c r="J20" s="389">
        <v>1</v>
      </c>
      <c r="K20" s="207">
        <v>34725.54</v>
      </c>
      <c r="L20" s="388" t="s">
        <v>202</v>
      </c>
      <c r="M20" s="389">
        <v>1</v>
      </c>
      <c r="N20" s="587">
        <v>1057346.46</v>
      </c>
      <c r="O20" s="389">
        <v>0</v>
      </c>
      <c r="P20" s="207">
        <v>0</v>
      </c>
      <c r="Q20" s="389">
        <v>1</v>
      </c>
      <c r="R20" s="207">
        <v>105304.19</v>
      </c>
      <c r="S20" s="206">
        <v>270</v>
      </c>
      <c r="T20" s="388">
        <v>1</v>
      </c>
      <c r="U20" s="206">
        <v>350</v>
      </c>
      <c r="V20" s="388">
        <v>0</v>
      </c>
      <c r="W20" s="206">
        <v>340</v>
      </c>
      <c r="X20" s="389">
        <v>0</v>
      </c>
      <c r="Y20" s="389">
        <v>0</v>
      </c>
      <c r="Z20" s="207">
        <v>545520.36</v>
      </c>
      <c r="AA20" s="207">
        <v>1150.8868354430379</v>
      </c>
      <c r="AB20" s="397" t="s">
        <v>32</v>
      </c>
      <c r="AC20" s="397" t="s">
        <v>28</v>
      </c>
      <c r="AD20" s="631" t="s">
        <v>32</v>
      </c>
      <c r="AE20" s="207">
        <v>1011132.26</v>
      </c>
      <c r="AF20" s="207">
        <v>-64327.34</v>
      </c>
      <c r="AG20" s="207">
        <v>-26368.67</v>
      </c>
      <c r="AH20" s="510">
        <v>76961.63</v>
      </c>
      <c r="AI20" s="510">
        <v>105304.19</v>
      </c>
      <c r="AJ20" s="206">
        <v>2600</v>
      </c>
      <c r="AK20" s="509">
        <v>2618.34</v>
      </c>
      <c r="AL20" s="206">
        <v>0</v>
      </c>
      <c r="AM20" s="207">
        <v>0</v>
      </c>
      <c r="AN20" s="206">
        <v>2000</v>
      </c>
      <c r="AO20" s="510">
        <v>1846.97</v>
      </c>
      <c r="AP20" s="207">
        <v>129960</v>
      </c>
      <c r="AQ20" s="207">
        <v>175106</v>
      </c>
      <c r="AR20" s="207">
        <v>45146</v>
      </c>
      <c r="AS20" s="207">
        <v>170079.69</v>
      </c>
      <c r="AT20" s="207">
        <v>345185.69</v>
      </c>
      <c r="AU20" s="448">
        <v>126985.68</v>
      </c>
      <c r="AV20" s="448">
        <v>218200.01</v>
      </c>
      <c r="AW20" s="511">
        <v>0.72519319726337184</v>
      </c>
      <c r="AX20" s="511">
        <v>0.36787643195753567</v>
      </c>
      <c r="AY20" s="448">
        <v>48878.79</v>
      </c>
      <c r="AZ20" s="586">
        <v>18.2758</v>
      </c>
      <c r="BA20" s="529">
        <v>1.99</v>
      </c>
    </row>
    <row r="21" spans="1:53">
      <c r="A21" s="508">
        <v>13073025</v>
      </c>
      <c r="B21" s="202">
        <v>5352</v>
      </c>
      <c r="C21" s="202" t="s">
        <v>43</v>
      </c>
      <c r="D21" s="206">
        <v>790</v>
      </c>
      <c r="E21" s="206">
        <v>-99160</v>
      </c>
      <c r="F21" s="207">
        <v>109600.38</v>
      </c>
      <c r="G21" s="389">
        <v>1</v>
      </c>
      <c r="H21" s="207">
        <v>48078.99</v>
      </c>
      <c r="I21" s="207">
        <v>0</v>
      </c>
      <c r="J21" s="389">
        <v>1</v>
      </c>
      <c r="K21" s="207">
        <v>353073.73</v>
      </c>
      <c r="L21" s="388" t="s">
        <v>202</v>
      </c>
      <c r="M21" s="389">
        <v>1</v>
      </c>
      <c r="N21" s="587">
        <v>2098821.04</v>
      </c>
      <c r="O21" s="389">
        <v>1</v>
      </c>
      <c r="P21" s="207">
        <v>-57363.81</v>
      </c>
      <c r="Q21" s="389">
        <v>1</v>
      </c>
      <c r="R21" s="207">
        <v>67229.55</v>
      </c>
      <c r="S21" s="206">
        <v>350</v>
      </c>
      <c r="T21" s="388">
        <v>0</v>
      </c>
      <c r="U21" s="206">
        <v>350</v>
      </c>
      <c r="V21" s="388">
        <v>0</v>
      </c>
      <c r="W21" s="206">
        <v>350</v>
      </c>
      <c r="X21" s="389">
        <v>0</v>
      </c>
      <c r="Y21" s="389">
        <v>0</v>
      </c>
      <c r="Z21" s="207">
        <v>1200178.99</v>
      </c>
      <c r="AA21" s="207">
        <v>1519.213911392405</v>
      </c>
      <c r="AB21" s="397" t="s">
        <v>32</v>
      </c>
      <c r="AC21" s="397" t="s">
        <v>28</v>
      </c>
      <c r="AD21" s="631" t="s">
        <v>28</v>
      </c>
      <c r="AE21" s="207">
        <v>1993172.54</v>
      </c>
      <c r="AF21" s="207">
        <v>-65540.73</v>
      </c>
      <c r="AG21" s="207">
        <v>304994.74</v>
      </c>
      <c r="AH21" s="510">
        <v>109600.38</v>
      </c>
      <c r="AI21" s="510">
        <v>9865.74</v>
      </c>
      <c r="AJ21" s="206">
        <v>3010</v>
      </c>
      <c r="AK21" s="509">
        <v>3136.67</v>
      </c>
      <c r="AL21" s="206">
        <v>0</v>
      </c>
      <c r="AM21" s="207">
        <v>0</v>
      </c>
      <c r="AN21" s="206">
        <v>30000</v>
      </c>
      <c r="AO21" s="510">
        <v>31476.73</v>
      </c>
      <c r="AP21" s="207">
        <v>279071</v>
      </c>
      <c r="AQ21" s="207">
        <v>292367</v>
      </c>
      <c r="AR21" s="207">
        <v>13296</v>
      </c>
      <c r="AS21" s="207">
        <v>249583.56</v>
      </c>
      <c r="AT21" s="207">
        <v>541950.56000000006</v>
      </c>
      <c r="AU21" s="448">
        <v>271611.65000000002</v>
      </c>
      <c r="AV21" s="448">
        <v>270338.91000000003</v>
      </c>
      <c r="AW21" s="511">
        <v>0.92900925891088948</v>
      </c>
      <c r="AX21" s="511">
        <v>0.50117422150094282</v>
      </c>
      <c r="AY21" s="448">
        <v>92848.69</v>
      </c>
      <c r="AZ21" s="586">
        <v>18.2758</v>
      </c>
      <c r="BA21" s="529">
        <v>2.62</v>
      </c>
    </row>
    <row r="22" spans="1:53">
      <c r="A22" s="508">
        <v>13073042</v>
      </c>
      <c r="B22" s="202">
        <v>5352</v>
      </c>
      <c r="C22" s="202" t="s">
        <v>44</v>
      </c>
      <c r="D22" s="206">
        <v>205</v>
      </c>
      <c r="E22" s="206">
        <v>11240</v>
      </c>
      <c r="F22" s="207">
        <v>30582.69</v>
      </c>
      <c r="G22" s="389">
        <v>1</v>
      </c>
      <c r="H22" s="207">
        <v>30392.47</v>
      </c>
      <c r="I22" s="207">
        <v>0</v>
      </c>
      <c r="J22" s="389">
        <v>1</v>
      </c>
      <c r="K22" s="207">
        <v>114213.97</v>
      </c>
      <c r="L22" s="388" t="s">
        <v>202</v>
      </c>
      <c r="M22" s="389">
        <v>1</v>
      </c>
      <c r="N22" s="587">
        <v>814447.87</v>
      </c>
      <c r="O22" s="389">
        <v>0</v>
      </c>
      <c r="P22" s="207">
        <v>0</v>
      </c>
      <c r="Q22" s="389">
        <v>1</v>
      </c>
      <c r="R22" s="207">
        <v>72382.23</v>
      </c>
      <c r="S22" s="206">
        <v>350</v>
      </c>
      <c r="T22" s="388">
        <v>0</v>
      </c>
      <c r="U22" s="206">
        <v>350</v>
      </c>
      <c r="V22" s="388">
        <v>0</v>
      </c>
      <c r="W22" s="206">
        <v>350</v>
      </c>
      <c r="X22" s="389">
        <v>0</v>
      </c>
      <c r="Y22" s="389">
        <v>0</v>
      </c>
      <c r="Z22" s="207">
        <v>760.62</v>
      </c>
      <c r="AA22" s="207">
        <v>3.7103414634146343</v>
      </c>
      <c r="AB22" s="397" t="s">
        <v>28</v>
      </c>
      <c r="AC22" s="397" t="s">
        <v>28</v>
      </c>
      <c r="AD22" s="397" t="s">
        <v>28</v>
      </c>
      <c r="AE22" s="207">
        <v>782007.34</v>
      </c>
      <c r="AF22" s="207">
        <v>26337.77</v>
      </c>
      <c r="AG22" s="207">
        <v>83821.5</v>
      </c>
      <c r="AH22" s="510">
        <v>30582.69</v>
      </c>
      <c r="AI22" s="510">
        <v>72382.23</v>
      </c>
      <c r="AJ22" s="206">
        <v>1000</v>
      </c>
      <c r="AK22" s="509">
        <v>1004.65</v>
      </c>
      <c r="AL22" s="206">
        <v>0</v>
      </c>
      <c r="AM22" s="207">
        <v>0</v>
      </c>
      <c r="AN22" s="206">
        <v>1890</v>
      </c>
      <c r="AO22" s="510">
        <v>1368.86</v>
      </c>
      <c r="AP22" s="207">
        <v>95511</v>
      </c>
      <c r="AQ22" s="207">
        <v>108735</v>
      </c>
      <c r="AR22" s="207">
        <v>13224</v>
      </c>
      <c r="AS22" s="207">
        <v>58439.83</v>
      </c>
      <c r="AT22" s="207">
        <v>167174.83000000002</v>
      </c>
      <c r="AU22" s="448">
        <v>69297.649999999994</v>
      </c>
      <c r="AV22" s="448">
        <v>97877.180000000022</v>
      </c>
      <c r="AW22" s="511">
        <v>0.63730767462178683</v>
      </c>
      <c r="AX22" s="511">
        <v>0.41452203061908294</v>
      </c>
      <c r="AY22" s="448">
        <v>26673.759999999998</v>
      </c>
      <c r="AZ22" s="586">
        <v>18.2758</v>
      </c>
      <c r="BA22" s="529">
        <v>3.9</v>
      </c>
    </row>
    <row r="23" spans="1:53">
      <c r="A23" s="508">
        <v>13073043</v>
      </c>
      <c r="B23" s="202">
        <v>5352</v>
      </c>
      <c r="C23" s="202" t="s">
        <v>45</v>
      </c>
      <c r="D23" s="206">
        <v>515</v>
      </c>
      <c r="E23" s="206">
        <v>-53170</v>
      </c>
      <c r="F23" s="207">
        <v>152248.22</v>
      </c>
      <c r="G23" s="389">
        <v>1</v>
      </c>
      <c r="H23" s="207">
        <v>143398.24</v>
      </c>
      <c r="I23" s="207">
        <v>0</v>
      </c>
      <c r="J23" s="389">
        <v>1</v>
      </c>
      <c r="K23" s="207">
        <v>284855.52</v>
      </c>
      <c r="L23" s="388" t="s">
        <v>202</v>
      </c>
      <c r="M23" s="389">
        <v>1</v>
      </c>
      <c r="N23" s="683">
        <v>1435325.67</v>
      </c>
      <c r="O23" s="389">
        <v>0</v>
      </c>
      <c r="P23" s="207">
        <v>0</v>
      </c>
      <c r="Q23" s="389">
        <v>1</v>
      </c>
      <c r="R23" s="207">
        <v>492212.05</v>
      </c>
      <c r="S23" s="206">
        <v>265</v>
      </c>
      <c r="T23" s="388">
        <v>1</v>
      </c>
      <c r="U23" s="206">
        <v>350</v>
      </c>
      <c r="V23" s="388">
        <v>0</v>
      </c>
      <c r="W23" s="206">
        <v>340</v>
      </c>
      <c r="X23" s="389">
        <v>0</v>
      </c>
      <c r="Y23" s="389">
        <v>0</v>
      </c>
      <c r="Z23" s="207">
        <v>286150</v>
      </c>
      <c r="AA23" s="207">
        <v>555.63106796116506</v>
      </c>
      <c r="AB23" s="397" t="s">
        <v>28</v>
      </c>
      <c r="AC23" s="397" t="s">
        <v>28</v>
      </c>
      <c r="AD23" s="397" t="s">
        <v>28</v>
      </c>
      <c r="AE23" s="207">
        <v>1257504.99</v>
      </c>
      <c r="AF23" s="207">
        <v>29068.06</v>
      </c>
      <c r="AG23" s="207">
        <v>141457.28</v>
      </c>
      <c r="AH23" s="510">
        <v>152248.22</v>
      </c>
      <c r="AI23" s="510">
        <v>492212.05</v>
      </c>
      <c r="AJ23" s="206">
        <v>2580</v>
      </c>
      <c r="AK23" s="509">
        <v>2571.66</v>
      </c>
      <c r="AL23" s="206">
        <v>0</v>
      </c>
      <c r="AM23" s="207">
        <v>0</v>
      </c>
      <c r="AN23" s="206">
        <v>4400</v>
      </c>
      <c r="AO23" s="510">
        <v>4869.75</v>
      </c>
      <c r="AP23" s="207">
        <v>187665</v>
      </c>
      <c r="AQ23" s="207">
        <v>324192</v>
      </c>
      <c r="AR23" s="207">
        <v>136527</v>
      </c>
      <c r="AS23" s="207">
        <v>161215.94</v>
      </c>
      <c r="AT23" s="207">
        <v>485407.94</v>
      </c>
      <c r="AU23" s="448">
        <v>167852.27</v>
      </c>
      <c r="AV23" s="448">
        <v>317555.67000000004</v>
      </c>
      <c r="AW23" s="511">
        <v>0.51775574351001874</v>
      </c>
      <c r="AX23" s="511">
        <v>0.34579630073624257</v>
      </c>
      <c r="AY23" s="448">
        <v>64608.98</v>
      </c>
      <c r="AZ23" s="586">
        <v>18.2758</v>
      </c>
      <c r="BA23" s="529">
        <v>4.4800000000000004</v>
      </c>
    </row>
    <row r="24" spans="1:53">
      <c r="A24" s="508">
        <v>13073051</v>
      </c>
      <c r="B24" s="202">
        <v>5352</v>
      </c>
      <c r="C24" s="202" t="s">
        <v>46</v>
      </c>
      <c r="D24" s="206">
        <v>603</v>
      </c>
      <c r="E24" s="206">
        <v>24320</v>
      </c>
      <c r="F24" s="207">
        <v>174285.71</v>
      </c>
      <c r="G24" s="389">
        <v>1</v>
      </c>
      <c r="H24" s="207">
        <v>38158.43</v>
      </c>
      <c r="I24" s="207">
        <v>0</v>
      </c>
      <c r="J24" s="389">
        <v>0</v>
      </c>
      <c r="K24" s="207">
        <v>-33055.33</v>
      </c>
      <c r="L24" s="388" t="s">
        <v>231</v>
      </c>
      <c r="M24" s="482">
        <v>0</v>
      </c>
      <c r="N24" s="587">
        <v>-136664.95000000001</v>
      </c>
      <c r="O24" s="389">
        <v>1</v>
      </c>
      <c r="P24" s="207">
        <v>-280408.28999999998</v>
      </c>
      <c r="Q24" s="389">
        <v>0</v>
      </c>
      <c r="R24" s="207">
        <v>0</v>
      </c>
      <c r="S24" s="206">
        <v>240</v>
      </c>
      <c r="T24" s="388">
        <v>1</v>
      </c>
      <c r="U24" s="206">
        <v>354</v>
      </c>
      <c r="V24" s="388">
        <v>0</v>
      </c>
      <c r="W24" s="206">
        <v>339</v>
      </c>
      <c r="X24" s="389">
        <v>0</v>
      </c>
      <c r="Y24" s="389">
        <v>0</v>
      </c>
      <c r="Z24" s="207">
        <v>1542394.22</v>
      </c>
      <c r="AA24" s="207">
        <v>2557.8676948590382</v>
      </c>
      <c r="AB24" s="397" t="s">
        <v>32</v>
      </c>
      <c r="AC24" s="397" t="s">
        <v>28</v>
      </c>
      <c r="AD24" s="631" t="s">
        <v>32</v>
      </c>
      <c r="AE24" s="207">
        <v>0</v>
      </c>
      <c r="AF24" s="207">
        <v>185822.5</v>
      </c>
      <c r="AG24" s="207">
        <v>-71213.759999999995</v>
      </c>
      <c r="AH24" s="510">
        <v>174285.71</v>
      </c>
      <c r="AI24" s="510">
        <v>-280408.38</v>
      </c>
      <c r="AJ24" s="206">
        <v>4970</v>
      </c>
      <c r="AK24" s="509">
        <v>4938.34</v>
      </c>
      <c r="AL24" s="206">
        <v>0</v>
      </c>
      <c r="AM24" s="207">
        <v>0</v>
      </c>
      <c r="AN24" s="206">
        <v>2000</v>
      </c>
      <c r="AO24" s="510">
        <v>2222.33</v>
      </c>
      <c r="AP24" s="207">
        <v>192032</v>
      </c>
      <c r="AQ24" s="207">
        <v>327301</v>
      </c>
      <c r="AR24" s="207">
        <v>135269</v>
      </c>
      <c r="AS24" s="207">
        <v>200060.18</v>
      </c>
      <c r="AT24" s="207">
        <v>527361.17999999993</v>
      </c>
      <c r="AU24" s="448">
        <v>187255.58</v>
      </c>
      <c r="AV24" s="448">
        <v>340105.6</v>
      </c>
      <c r="AW24" s="511">
        <v>0.57212040293185784</v>
      </c>
      <c r="AX24" s="511">
        <v>0.35508032654204846</v>
      </c>
      <c r="AY24" s="448">
        <v>72077.62</v>
      </c>
      <c r="AZ24" s="586">
        <v>18.2758</v>
      </c>
      <c r="BA24" s="529">
        <v>0.39</v>
      </c>
    </row>
    <row r="25" spans="1:53">
      <c r="A25" s="508">
        <v>13073053</v>
      </c>
      <c r="B25" s="202">
        <v>5352</v>
      </c>
      <c r="C25" s="202" t="s">
        <v>47</v>
      </c>
      <c r="D25" s="206">
        <v>562</v>
      </c>
      <c r="E25" s="206">
        <v>25370</v>
      </c>
      <c r="F25" s="207">
        <v>107481.87</v>
      </c>
      <c r="G25" s="389">
        <v>1</v>
      </c>
      <c r="H25" s="207">
        <v>55876.69</v>
      </c>
      <c r="I25" s="207">
        <v>0</v>
      </c>
      <c r="J25" s="389">
        <v>1</v>
      </c>
      <c r="K25" s="207">
        <v>118593.93</v>
      </c>
      <c r="L25" s="388" t="s">
        <v>202</v>
      </c>
      <c r="M25" s="389">
        <v>1</v>
      </c>
      <c r="N25" s="587">
        <v>1467760.17</v>
      </c>
      <c r="O25" s="389">
        <v>0</v>
      </c>
      <c r="P25" s="207">
        <v>0</v>
      </c>
      <c r="Q25" s="389">
        <v>1</v>
      </c>
      <c r="R25" s="207">
        <v>234911.6</v>
      </c>
      <c r="S25" s="206">
        <v>280</v>
      </c>
      <c r="T25" s="388">
        <v>0</v>
      </c>
      <c r="U25" s="206">
        <v>350</v>
      </c>
      <c r="V25" s="388">
        <v>0</v>
      </c>
      <c r="W25" s="206">
        <v>340</v>
      </c>
      <c r="X25" s="389">
        <v>0</v>
      </c>
      <c r="Y25" s="389">
        <v>0</v>
      </c>
      <c r="Z25" s="207">
        <v>321720.62</v>
      </c>
      <c r="AA25" s="207">
        <v>572.45661921708188</v>
      </c>
      <c r="AB25" s="397" t="s">
        <v>28</v>
      </c>
      <c r="AC25" s="397" t="s">
        <v>28</v>
      </c>
      <c r="AD25" s="397" t="s">
        <v>28</v>
      </c>
      <c r="AE25" s="207">
        <v>1405783.96</v>
      </c>
      <c r="AF25" s="207">
        <v>-27882.32</v>
      </c>
      <c r="AG25" s="207">
        <v>62717.24</v>
      </c>
      <c r="AH25" s="510">
        <v>107481.87</v>
      </c>
      <c r="AI25" s="510">
        <v>234911.6</v>
      </c>
      <c r="AJ25" s="206">
        <v>2350</v>
      </c>
      <c r="AK25" s="509">
        <v>2418.73</v>
      </c>
      <c r="AL25" s="206">
        <v>0</v>
      </c>
      <c r="AM25" s="207">
        <v>0</v>
      </c>
      <c r="AN25" s="206">
        <v>5000</v>
      </c>
      <c r="AO25" s="510">
        <v>4961.96</v>
      </c>
      <c r="AP25" s="207">
        <v>161064</v>
      </c>
      <c r="AQ25" s="207">
        <v>186154</v>
      </c>
      <c r="AR25" s="207">
        <v>25090</v>
      </c>
      <c r="AS25" s="207">
        <v>215269.59</v>
      </c>
      <c r="AT25" s="207">
        <v>401423.58999999997</v>
      </c>
      <c r="AU25" s="448">
        <v>181830.21</v>
      </c>
      <c r="AV25" s="448">
        <v>219593.37999999998</v>
      </c>
      <c r="AW25" s="511">
        <v>0.97677304812144783</v>
      </c>
      <c r="AX25" s="511">
        <v>0.45296343944310796</v>
      </c>
      <c r="AY25" s="448">
        <v>69989.3</v>
      </c>
      <c r="AZ25" s="586">
        <v>18.2758</v>
      </c>
      <c r="BA25" s="529">
        <v>0.27</v>
      </c>
    </row>
    <row r="26" spans="1:53">
      <c r="A26" s="508">
        <v>13073069</v>
      </c>
      <c r="B26" s="202">
        <v>5352</v>
      </c>
      <c r="C26" s="202" t="s">
        <v>48</v>
      </c>
      <c r="D26" s="206">
        <v>724</v>
      </c>
      <c r="E26" s="206">
        <v>-12600</v>
      </c>
      <c r="F26" s="207">
        <v>206.5</v>
      </c>
      <c r="G26" s="389">
        <v>0</v>
      </c>
      <c r="H26" s="207">
        <v>0</v>
      </c>
      <c r="I26" s="207">
        <v>-109477.63</v>
      </c>
      <c r="J26" s="389">
        <v>0</v>
      </c>
      <c r="K26" s="207">
        <v>-77966.16</v>
      </c>
      <c r="L26" s="388" t="s">
        <v>249</v>
      </c>
      <c r="M26" s="389">
        <v>1</v>
      </c>
      <c r="N26" s="587">
        <v>1641666.31</v>
      </c>
      <c r="O26" s="389">
        <v>0</v>
      </c>
      <c r="P26" s="207">
        <v>0</v>
      </c>
      <c r="Q26" s="389">
        <v>1</v>
      </c>
      <c r="R26" s="207">
        <v>97201.57</v>
      </c>
      <c r="S26" s="206">
        <v>400</v>
      </c>
      <c r="T26" s="388">
        <v>0</v>
      </c>
      <c r="U26" s="206">
        <v>350</v>
      </c>
      <c r="V26" s="388">
        <v>0</v>
      </c>
      <c r="W26" s="206">
        <v>339</v>
      </c>
      <c r="X26" s="389">
        <v>0</v>
      </c>
      <c r="Y26" s="389">
        <v>0</v>
      </c>
      <c r="Z26" s="207">
        <v>283960.26</v>
      </c>
      <c r="AA26" s="207">
        <v>392.21030386740335</v>
      </c>
      <c r="AB26" s="397" t="s">
        <v>32</v>
      </c>
      <c r="AC26" s="397" t="s">
        <v>28</v>
      </c>
      <c r="AD26" s="631" t="s">
        <v>28</v>
      </c>
      <c r="AE26" s="207">
        <v>1504553.15</v>
      </c>
      <c r="AF26" s="207">
        <v>125696.68</v>
      </c>
      <c r="AG26" s="207">
        <v>31511.47</v>
      </c>
      <c r="AH26" s="510">
        <v>206.5</v>
      </c>
      <c r="AI26" s="510">
        <v>97201.57</v>
      </c>
      <c r="AJ26" s="206">
        <v>2000</v>
      </c>
      <c r="AK26" s="509">
        <v>2066.56</v>
      </c>
      <c r="AL26" s="206">
        <v>0</v>
      </c>
      <c r="AM26" s="207">
        <v>0</v>
      </c>
      <c r="AN26" s="206">
        <v>17200</v>
      </c>
      <c r="AO26" s="510">
        <v>17274.21</v>
      </c>
      <c r="AP26" s="207">
        <v>309604</v>
      </c>
      <c r="AQ26" s="207">
        <v>324709</v>
      </c>
      <c r="AR26" s="207">
        <v>15105</v>
      </c>
      <c r="AS26" s="207">
        <v>215020.28</v>
      </c>
      <c r="AT26" s="207">
        <v>539729.28</v>
      </c>
      <c r="AU26" s="448">
        <v>253055.48</v>
      </c>
      <c r="AV26" s="448">
        <v>286673.80000000005</v>
      </c>
      <c r="AW26" s="511">
        <v>0.77933004628759905</v>
      </c>
      <c r="AX26" s="511">
        <v>0.46885631255728799</v>
      </c>
      <c r="AY26" s="448">
        <v>97405.04</v>
      </c>
      <c r="AZ26" s="586">
        <v>18.2758</v>
      </c>
      <c r="BA26" s="529">
        <v>0.73</v>
      </c>
    </row>
    <row r="27" spans="1:53">
      <c r="A27" s="508">
        <v>13073077</v>
      </c>
      <c r="B27" s="202">
        <v>5352</v>
      </c>
      <c r="C27" s="202" t="s">
        <v>49</v>
      </c>
      <c r="D27" s="206">
        <v>1537</v>
      </c>
      <c r="E27" s="206">
        <v>-75370</v>
      </c>
      <c r="F27" s="207">
        <v>41004.61</v>
      </c>
      <c r="G27" s="389">
        <v>0</v>
      </c>
      <c r="H27" s="207">
        <v>0</v>
      </c>
      <c r="I27" s="207">
        <v>-62504.39</v>
      </c>
      <c r="J27" s="389">
        <v>1</v>
      </c>
      <c r="K27" s="207">
        <v>333959.82</v>
      </c>
      <c r="L27" s="388" t="s">
        <v>202</v>
      </c>
      <c r="M27" s="389">
        <v>1</v>
      </c>
      <c r="N27" s="589">
        <v>5720950.2599999998</v>
      </c>
      <c r="O27" s="389">
        <v>0</v>
      </c>
      <c r="P27" s="207">
        <v>0</v>
      </c>
      <c r="Q27" s="389">
        <v>1</v>
      </c>
      <c r="R27" s="207">
        <v>433932.64</v>
      </c>
      <c r="S27" s="206">
        <v>300</v>
      </c>
      <c r="T27" s="388">
        <v>0</v>
      </c>
      <c r="U27" s="206">
        <v>350</v>
      </c>
      <c r="V27" s="388">
        <v>0</v>
      </c>
      <c r="W27" s="206">
        <v>300</v>
      </c>
      <c r="X27" s="389">
        <v>1</v>
      </c>
      <c r="Y27" s="389">
        <v>0</v>
      </c>
      <c r="Z27" s="207">
        <v>448584.51</v>
      </c>
      <c r="AA27" s="207">
        <v>291.85719583604424</v>
      </c>
      <c r="AB27" s="397" t="s">
        <v>28</v>
      </c>
      <c r="AC27" s="397" t="s">
        <v>28</v>
      </c>
      <c r="AD27" s="397" t="s">
        <v>28</v>
      </c>
      <c r="AE27" s="207">
        <v>4620876.09</v>
      </c>
      <c r="AF27" s="207">
        <v>124957.2</v>
      </c>
      <c r="AG27" s="207">
        <v>396464.21</v>
      </c>
      <c r="AH27" s="510">
        <v>41004.61</v>
      </c>
      <c r="AI27" s="510">
        <v>433932.64</v>
      </c>
      <c r="AJ27" s="206">
        <v>5800</v>
      </c>
      <c r="AK27" s="509">
        <v>6066.47</v>
      </c>
      <c r="AL27" s="206">
        <v>0</v>
      </c>
      <c r="AM27" s="207">
        <v>0</v>
      </c>
      <c r="AN27" s="206">
        <v>19300</v>
      </c>
      <c r="AO27" s="510">
        <v>19863.54</v>
      </c>
      <c r="AP27" s="207">
        <v>603527</v>
      </c>
      <c r="AQ27" s="207">
        <v>590672</v>
      </c>
      <c r="AR27" s="207">
        <v>-12855</v>
      </c>
      <c r="AS27" s="207">
        <v>459682.23</v>
      </c>
      <c r="AT27" s="207">
        <v>1050354.23</v>
      </c>
      <c r="AU27" s="448">
        <v>545253.42000000004</v>
      </c>
      <c r="AV27" s="448">
        <v>505100.80999999994</v>
      </c>
      <c r="AW27" s="511">
        <v>0.92310693582902192</v>
      </c>
      <c r="AX27" s="511">
        <v>0.5191138421939806</v>
      </c>
      <c r="AY27" s="448">
        <v>209876.62</v>
      </c>
      <c r="AZ27" s="586">
        <v>18.2758</v>
      </c>
      <c r="BA27" s="529">
        <v>1.81</v>
      </c>
    </row>
    <row r="28" spans="1:53">
      <c r="A28" s="508">
        <v>13073094</v>
      </c>
      <c r="B28" s="202">
        <v>5352</v>
      </c>
      <c r="C28" s="202" t="s">
        <v>50</v>
      </c>
      <c r="D28" s="206">
        <v>1164</v>
      </c>
      <c r="E28" s="206">
        <v>82410</v>
      </c>
      <c r="F28" s="207">
        <v>-81700.42</v>
      </c>
      <c r="G28" s="389">
        <v>0</v>
      </c>
      <c r="H28" s="207">
        <v>0</v>
      </c>
      <c r="I28" s="207">
        <v>-243864.83</v>
      </c>
      <c r="J28" s="389">
        <v>0</v>
      </c>
      <c r="K28" s="207">
        <v>-277810.21999999997</v>
      </c>
      <c r="L28" s="388">
        <v>2012</v>
      </c>
      <c r="M28" s="389">
        <v>1</v>
      </c>
      <c r="N28" s="589">
        <v>4245756.59</v>
      </c>
      <c r="O28" s="389">
        <v>1</v>
      </c>
      <c r="P28" s="207">
        <v>55166.47</v>
      </c>
      <c r="Q28" s="389">
        <v>1</v>
      </c>
      <c r="R28" s="207">
        <v>148455.45000000001</v>
      </c>
      <c r="S28" s="206">
        <v>200</v>
      </c>
      <c r="T28" s="388">
        <v>1</v>
      </c>
      <c r="U28" s="206">
        <v>300</v>
      </c>
      <c r="V28" s="388">
        <v>1</v>
      </c>
      <c r="W28" s="206">
        <v>300</v>
      </c>
      <c r="X28" s="389">
        <v>1</v>
      </c>
      <c r="Y28" s="389">
        <v>1</v>
      </c>
      <c r="Z28" s="207">
        <v>994502.19</v>
      </c>
      <c r="AA28" s="207">
        <v>854.38332474226797</v>
      </c>
      <c r="AB28" s="397" t="s">
        <v>28</v>
      </c>
      <c r="AC28" s="397" t="s">
        <v>28</v>
      </c>
      <c r="AD28" s="397" t="s">
        <v>28</v>
      </c>
      <c r="AE28" s="207">
        <v>3917623.23</v>
      </c>
      <c r="AF28" s="207">
        <v>274849.53999999998</v>
      </c>
      <c r="AG28" s="207">
        <v>-33945.39</v>
      </c>
      <c r="AH28" s="510">
        <v>-81700.42</v>
      </c>
      <c r="AI28" s="510">
        <v>93288.98</v>
      </c>
      <c r="AJ28" s="206">
        <v>4330</v>
      </c>
      <c r="AK28" s="509">
        <v>4589.76</v>
      </c>
      <c r="AL28" s="206">
        <v>0</v>
      </c>
      <c r="AM28" s="207">
        <v>0</v>
      </c>
      <c r="AN28" s="206">
        <v>0</v>
      </c>
      <c r="AO28" s="510">
        <v>0</v>
      </c>
      <c r="AP28" s="207">
        <v>442871</v>
      </c>
      <c r="AQ28" s="207">
        <v>384731</v>
      </c>
      <c r="AR28" s="207">
        <v>-58140</v>
      </c>
      <c r="AS28" s="207">
        <v>365118.04</v>
      </c>
      <c r="AT28" s="207">
        <v>749849.04</v>
      </c>
      <c r="AU28" s="448">
        <v>370439.81</v>
      </c>
      <c r="AV28" s="448">
        <v>379409.23000000004</v>
      </c>
      <c r="AW28" s="511">
        <v>0.96285407206593698</v>
      </c>
      <c r="AX28" s="511">
        <v>0.49401918284779023</v>
      </c>
      <c r="AY28" s="448">
        <v>142588.10999999999</v>
      </c>
      <c r="AZ28" s="586">
        <v>18.2758</v>
      </c>
      <c r="BA28" s="529">
        <v>7.01</v>
      </c>
    </row>
    <row r="29" spans="1:53">
      <c r="A29" s="508">
        <v>13073010</v>
      </c>
      <c r="B29" s="202">
        <v>5353</v>
      </c>
      <c r="C29" s="202" t="s">
        <v>51</v>
      </c>
      <c r="D29" s="206">
        <v>13612</v>
      </c>
      <c r="E29" s="206">
        <v>-1028100</v>
      </c>
      <c r="F29" s="207">
        <v>353083.72</v>
      </c>
      <c r="G29" s="389">
        <v>1</v>
      </c>
      <c r="H29" s="207">
        <v>168871.44</v>
      </c>
      <c r="I29" s="207">
        <v>0</v>
      </c>
      <c r="J29" s="389">
        <v>1</v>
      </c>
      <c r="K29" s="207">
        <v>1051464.31</v>
      </c>
      <c r="L29" s="388" t="s">
        <v>170</v>
      </c>
      <c r="M29" s="389">
        <v>1</v>
      </c>
      <c r="N29" s="207">
        <v>47124249.640000001</v>
      </c>
      <c r="O29" s="389">
        <v>0</v>
      </c>
      <c r="P29" s="207">
        <v>0</v>
      </c>
      <c r="Q29" s="389">
        <v>1</v>
      </c>
      <c r="R29" s="207">
        <v>6463425.4400000004</v>
      </c>
      <c r="S29" s="206">
        <v>200</v>
      </c>
      <c r="T29" s="388">
        <v>1</v>
      </c>
      <c r="U29" s="206">
        <v>350</v>
      </c>
      <c r="V29" s="388">
        <v>0</v>
      </c>
      <c r="W29" s="206">
        <v>400</v>
      </c>
      <c r="X29" s="389">
        <v>0</v>
      </c>
      <c r="Y29" s="389">
        <v>0</v>
      </c>
      <c r="Z29" s="207">
        <v>1433488.56</v>
      </c>
      <c r="AA29" s="207">
        <v>105.3106494269762</v>
      </c>
      <c r="AB29" s="397" t="s">
        <v>28</v>
      </c>
      <c r="AC29" s="397" t="s">
        <v>28</v>
      </c>
      <c r="AD29" s="397" t="s">
        <v>28</v>
      </c>
      <c r="AE29" s="207">
        <v>46392734.729999997</v>
      </c>
      <c r="AF29" s="207">
        <v>698979.74</v>
      </c>
      <c r="AG29" s="207">
        <v>1051464.31</v>
      </c>
      <c r="AH29" s="510">
        <v>353083.72</v>
      </c>
      <c r="AI29" s="510">
        <v>6463425.4400000004</v>
      </c>
      <c r="AJ29" s="206">
        <v>29200</v>
      </c>
      <c r="AK29" s="509">
        <v>29224.25</v>
      </c>
      <c r="AL29" s="206">
        <v>90000</v>
      </c>
      <c r="AM29" s="207">
        <v>114406.12</v>
      </c>
      <c r="AN29" s="206">
        <v>0</v>
      </c>
      <c r="AO29" s="510">
        <v>0</v>
      </c>
      <c r="AP29" s="207">
        <v>7494349.2000000002</v>
      </c>
      <c r="AQ29" s="207">
        <v>8183742</v>
      </c>
      <c r="AR29" s="207">
        <v>689392.79999999981</v>
      </c>
      <c r="AS29" s="207">
        <v>2958475.89</v>
      </c>
      <c r="AT29" s="207">
        <v>11142217.890000001</v>
      </c>
      <c r="AU29" s="448">
        <v>4963100</v>
      </c>
      <c r="AV29" s="448">
        <v>6179117.8900000006</v>
      </c>
      <c r="AW29" s="511">
        <v>0.60645851249953875</v>
      </c>
      <c r="AX29" s="511">
        <v>0.44543196417423497</v>
      </c>
      <c r="AY29" s="448">
        <v>2713200</v>
      </c>
      <c r="AZ29" s="590">
        <v>25.858000000000001</v>
      </c>
      <c r="BA29" s="529">
        <v>5.87</v>
      </c>
    </row>
    <row r="30" spans="1:53">
      <c r="A30" s="508">
        <v>13073014</v>
      </c>
      <c r="B30" s="202">
        <v>5353</v>
      </c>
      <c r="C30" s="202" t="s">
        <v>52</v>
      </c>
      <c r="D30" s="206">
        <v>239</v>
      </c>
      <c r="E30" s="206">
        <v>-64800</v>
      </c>
      <c r="F30" s="207">
        <v>395663.6</v>
      </c>
      <c r="G30" s="389">
        <v>0</v>
      </c>
      <c r="H30" s="207">
        <v>0</v>
      </c>
      <c r="I30" s="207">
        <v>-19815.080000000002</v>
      </c>
      <c r="J30" s="389">
        <v>1</v>
      </c>
      <c r="K30" s="207">
        <v>36259.79</v>
      </c>
      <c r="L30" s="388" t="s">
        <v>170</v>
      </c>
      <c r="M30" s="389">
        <v>1</v>
      </c>
      <c r="N30" s="207">
        <v>843605.36</v>
      </c>
      <c r="O30" s="389">
        <v>0</v>
      </c>
      <c r="P30" s="207">
        <v>0</v>
      </c>
      <c r="Q30" s="389">
        <v>1</v>
      </c>
      <c r="R30" s="207">
        <v>125445.64</v>
      </c>
      <c r="S30" s="206">
        <v>250</v>
      </c>
      <c r="T30" s="388">
        <v>1</v>
      </c>
      <c r="U30" s="206">
        <v>350</v>
      </c>
      <c r="V30" s="388">
        <v>0</v>
      </c>
      <c r="W30" s="206">
        <v>350</v>
      </c>
      <c r="X30" s="389">
        <v>0</v>
      </c>
      <c r="Y30" s="389">
        <v>0</v>
      </c>
      <c r="Z30" s="207">
        <v>0</v>
      </c>
      <c r="AA30" s="207">
        <v>0</v>
      </c>
      <c r="AB30" s="397" t="s">
        <v>28</v>
      </c>
      <c r="AC30" s="397" t="s">
        <v>28</v>
      </c>
      <c r="AD30" s="397" t="s">
        <v>28</v>
      </c>
      <c r="AE30" s="207">
        <v>49247.68</v>
      </c>
      <c r="AF30" s="207">
        <v>0</v>
      </c>
      <c r="AG30" s="207">
        <v>9863.61</v>
      </c>
      <c r="AH30" s="1036" t="s">
        <v>172</v>
      </c>
      <c r="AI30" s="1037"/>
      <c r="AJ30" s="206">
        <v>8500</v>
      </c>
      <c r="AK30" s="509">
        <v>8556.18</v>
      </c>
      <c r="AL30" s="206">
        <v>4000</v>
      </c>
      <c r="AM30" s="207">
        <v>6079.8</v>
      </c>
      <c r="AN30" s="206">
        <v>0</v>
      </c>
      <c r="AO30" s="510">
        <v>0</v>
      </c>
      <c r="AP30" s="207">
        <v>838074.59</v>
      </c>
      <c r="AQ30" s="207">
        <v>133501</v>
      </c>
      <c r="AR30" s="207">
        <v>-704573.59</v>
      </c>
      <c r="AS30" s="207">
        <v>46723.16</v>
      </c>
      <c r="AT30" s="207">
        <v>180224.16</v>
      </c>
      <c r="AU30" s="448">
        <v>100400</v>
      </c>
      <c r="AV30" s="448">
        <v>79824.160000000003</v>
      </c>
      <c r="AW30" s="511">
        <v>0.75205429172815186</v>
      </c>
      <c r="AX30" s="511">
        <v>0.55708402247512212</v>
      </c>
      <c r="AY30" s="448">
        <v>54800</v>
      </c>
      <c r="AZ30" s="590">
        <v>25.858000000000001</v>
      </c>
      <c r="BA30" s="529">
        <v>0.3</v>
      </c>
    </row>
    <row r="31" spans="1:53">
      <c r="A31" s="508">
        <v>13073027</v>
      </c>
      <c r="B31" s="202">
        <v>5353</v>
      </c>
      <c r="C31" s="202" t="s">
        <v>53</v>
      </c>
      <c r="D31" s="206">
        <v>2220</v>
      </c>
      <c r="E31" s="206">
        <v>-74000</v>
      </c>
      <c r="F31" s="207">
        <v>-19815.080000000002</v>
      </c>
      <c r="G31" s="389">
        <v>1</v>
      </c>
      <c r="H31" s="207">
        <v>219412.35</v>
      </c>
      <c r="I31" s="207">
        <v>0</v>
      </c>
      <c r="J31" s="389">
        <v>1</v>
      </c>
      <c r="K31" s="207">
        <v>284727.53999999998</v>
      </c>
      <c r="L31" s="388" t="s">
        <v>170</v>
      </c>
      <c r="M31" s="389">
        <v>1</v>
      </c>
      <c r="N31" s="207">
        <v>7571980.3600000003</v>
      </c>
      <c r="O31" s="389">
        <v>0</v>
      </c>
      <c r="P31" s="207">
        <v>0</v>
      </c>
      <c r="Q31" s="389">
        <v>1</v>
      </c>
      <c r="R31" s="207">
        <v>157732.01999999999</v>
      </c>
      <c r="S31" s="206">
        <v>280</v>
      </c>
      <c r="T31" s="388">
        <v>0</v>
      </c>
      <c r="U31" s="206">
        <v>350</v>
      </c>
      <c r="V31" s="388">
        <v>0</v>
      </c>
      <c r="W31" s="206">
        <v>320</v>
      </c>
      <c r="X31" s="389">
        <v>0</v>
      </c>
      <c r="Y31" s="389">
        <v>0</v>
      </c>
      <c r="Z31" s="207">
        <v>982459.72</v>
      </c>
      <c r="AA31" s="207">
        <v>442.54942342342343</v>
      </c>
      <c r="AB31" s="397" t="s">
        <v>28</v>
      </c>
      <c r="AC31" s="397" t="s">
        <v>28</v>
      </c>
      <c r="AD31" s="397" t="s">
        <v>28</v>
      </c>
      <c r="AE31" s="207">
        <v>115346.36</v>
      </c>
      <c r="AF31" s="207">
        <v>0</v>
      </c>
      <c r="AG31" s="207">
        <v>556496.18000000005</v>
      </c>
      <c r="AH31" s="1036" t="s">
        <v>172</v>
      </c>
      <c r="AI31" s="1037"/>
      <c r="AJ31" s="206">
        <v>2000</v>
      </c>
      <c r="AK31" s="509">
        <v>2087.5</v>
      </c>
      <c r="AL31" s="206">
        <v>0</v>
      </c>
      <c r="AM31" s="207">
        <v>0</v>
      </c>
      <c r="AN31" s="206">
        <v>0</v>
      </c>
      <c r="AO31" s="510">
        <v>0</v>
      </c>
      <c r="AP31" s="207">
        <v>365235.38</v>
      </c>
      <c r="AQ31" s="207">
        <v>849423</v>
      </c>
      <c r="AR31" s="207">
        <v>484187.62</v>
      </c>
      <c r="AS31" s="207">
        <v>718417.39</v>
      </c>
      <c r="AT31" s="207">
        <v>1567840.3900000001</v>
      </c>
      <c r="AU31" s="448">
        <v>697200</v>
      </c>
      <c r="AV31" s="448">
        <v>870640.39000000013</v>
      </c>
      <c r="AW31" s="511">
        <v>0.82079246735725309</v>
      </c>
      <c r="AX31" s="511">
        <v>0.44468812287709969</v>
      </c>
      <c r="AY31" s="448">
        <v>379700</v>
      </c>
      <c r="AZ31" s="590">
        <v>25.858000000000001</v>
      </c>
      <c r="BA31" s="529">
        <v>1.4</v>
      </c>
    </row>
    <row r="32" spans="1:53">
      <c r="A32" s="508">
        <v>13073038</v>
      </c>
      <c r="B32" s="202">
        <v>5353</v>
      </c>
      <c r="C32" s="202" t="s">
        <v>54</v>
      </c>
      <c r="D32" s="206">
        <v>594</v>
      </c>
      <c r="E32" s="206">
        <v>-33500</v>
      </c>
      <c r="F32" s="207">
        <v>27730.87</v>
      </c>
      <c r="G32" s="389">
        <v>1</v>
      </c>
      <c r="H32" s="207">
        <v>10091.76</v>
      </c>
      <c r="I32" s="207">
        <v>0</v>
      </c>
      <c r="J32" s="389">
        <v>1</v>
      </c>
      <c r="K32" s="207">
        <v>345841.71</v>
      </c>
      <c r="L32" s="388" t="s">
        <v>170</v>
      </c>
      <c r="M32" s="389">
        <v>1</v>
      </c>
      <c r="N32" s="207">
        <v>2144968.86</v>
      </c>
      <c r="O32" s="389">
        <v>0</v>
      </c>
      <c r="P32" s="207">
        <v>0</v>
      </c>
      <c r="Q32" s="389">
        <v>1</v>
      </c>
      <c r="R32" s="207">
        <v>312826.99</v>
      </c>
      <c r="S32" s="206">
        <v>300</v>
      </c>
      <c r="T32" s="388">
        <v>0</v>
      </c>
      <c r="U32" s="206">
        <v>320</v>
      </c>
      <c r="V32" s="388">
        <v>1</v>
      </c>
      <c r="W32" s="206">
        <v>300</v>
      </c>
      <c r="X32" s="389">
        <v>1</v>
      </c>
      <c r="Y32" s="389">
        <v>0</v>
      </c>
      <c r="Z32" s="207">
        <v>268904.71000000002</v>
      </c>
      <c r="AA32" s="207">
        <v>452.70153198653202</v>
      </c>
      <c r="AB32" s="397" t="s">
        <v>28</v>
      </c>
      <c r="AC32" s="397" t="s">
        <v>28</v>
      </c>
      <c r="AD32" s="397" t="s">
        <v>28</v>
      </c>
      <c r="AE32" s="207">
        <v>74612.899999999994</v>
      </c>
      <c r="AF32" s="207">
        <v>-12484.03</v>
      </c>
      <c r="AG32" s="207">
        <v>-16103.14</v>
      </c>
      <c r="AH32" s="1036" t="s">
        <v>172</v>
      </c>
      <c r="AI32" s="1037"/>
      <c r="AJ32" s="206">
        <v>1700</v>
      </c>
      <c r="AK32" s="509">
        <v>1594.13</v>
      </c>
      <c r="AL32" s="206">
        <v>200</v>
      </c>
      <c r="AM32" s="207">
        <v>236.29</v>
      </c>
      <c r="AN32" s="206">
        <v>0</v>
      </c>
      <c r="AO32" s="510">
        <v>0</v>
      </c>
      <c r="AP32" s="207">
        <v>189425.16</v>
      </c>
      <c r="AQ32" s="207">
        <v>342707</v>
      </c>
      <c r="AR32" s="207">
        <v>153281.84</v>
      </c>
      <c r="AS32" s="207">
        <v>111825.15</v>
      </c>
      <c r="AT32" s="207">
        <v>454532.15</v>
      </c>
      <c r="AU32" s="448">
        <v>242300</v>
      </c>
      <c r="AV32" s="448">
        <v>212232.15000000002</v>
      </c>
      <c r="AW32" s="511">
        <v>0.70701794827651609</v>
      </c>
      <c r="AX32" s="511">
        <v>0.53307560312290336</v>
      </c>
      <c r="AY32" s="448">
        <v>132000</v>
      </c>
      <c r="AZ32" s="590">
        <v>25.858000000000001</v>
      </c>
      <c r="BA32" s="529">
        <v>0.94</v>
      </c>
    </row>
    <row r="33" spans="1:53">
      <c r="A33" s="508">
        <v>13073049</v>
      </c>
      <c r="B33" s="202">
        <v>5353</v>
      </c>
      <c r="C33" s="202" t="s">
        <v>55</v>
      </c>
      <c r="D33" s="206">
        <v>250</v>
      </c>
      <c r="E33" s="206">
        <v>-83300</v>
      </c>
      <c r="F33" s="207">
        <v>-9041.31</v>
      </c>
      <c r="G33" s="389">
        <v>0</v>
      </c>
      <c r="H33" s="207">
        <v>0</v>
      </c>
      <c r="I33" s="207">
        <v>-9041.31</v>
      </c>
      <c r="J33" s="389">
        <v>1</v>
      </c>
      <c r="K33" s="207">
        <v>108437.48</v>
      </c>
      <c r="L33" s="388" t="s">
        <v>170</v>
      </c>
      <c r="M33" s="389">
        <v>1</v>
      </c>
      <c r="N33" s="207">
        <v>1295422.82</v>
      </c>
      <c r="O33" s="389">
        <v>0</v>
      </c>
      <c r="P33" s="207">
        <v>0</v>
      </c>
      <c r="Q33" s="389">
        <v>1</v>
      </c>
      <c r="R33" s="207">
        <v>126578.2</v>
      </c>
      <c r="S33" s="206">
        <v>300</v>
      </c>
      <c r="T33" s="388">
        <v>0</v>
      </c>
      <c r="U33" s="206">
        <v>350</v>
      </c>
      <c r="V33" s="388">
        <v>0</v>
      </c>
      <c r="W33" s="206">
        <v>300</v>
      </c>
      <c r="X33" s="389">
        <v>1</v>
      </c>
      <c r="Y33" s="389">
        <v>0</v>
      </c>
      <c r="Z33" s="207">
        <v>0</v>
      </c>
      <c r="AA33" s="207">
        <v>0</v>
      </c>
      <c r="AB33" s="397" t="s">
        <v>28</v>
      </c>
      <c r="AC33" s="397" t="s">
        <v>28</v>
      </c>
      <c r="AD33" s="397" t="s">
        <v>28</v>
      </c>
      <c r="AE33" s="207">
        <v>83054.58</v>
      </c>
      <c r="AF33" s="207">
        <v>-31412.62</v>
      </c>
      <c r="AG33" s="207">
        <v>-10011.98</v>
      </c>
      <c r="AH33" s="1036" t="s">
        <v>172</v>
      </c>
      <c r="AI33" s="1037"/>
      <c r="AJ33" s="206">
        <v>700</v>
      </c>
      <c r="AK33" s="509">
        <v>684.04</v>
      </c>
      <c r="AL33" s="206">
        <v>0</v>
      </c>
      <c r="AM33" s="207">
        <v>0</v>
      </c>
      <c r="AN33" s="206">
        <v>0</v>
      </c>
      <c r="AO33" s="510">
        <v>0</v>
      </c>
      <c r="AP33" s="207">
        <v>401426.59</v>
      </c>
      <c r="AQ33" s="207">
        <v>180688</v>
      </c>
      <c r="AR33" s="207">
        <v>-220738.59000000003</v>
      </c>
      <c r="AS33" s="207">
        <v>27048.38</v>
      </c>
      <c r="AT33" s="207">
        <v>207736.38</v>
      </c>
      <c r="AU33" s="448">
        <v>102600</v>
      </c>
      <c r="AV33" s="448">
        <v>105136.38</v>
      </c>
      <c r="AW33" s="511">
        <v>0.56782962897370048</v>
      </c>
      <c r="AX33" s="511">
        <v>0.4938951954395277</v>
      </c>
      <c r="AY33" s="448">
        <v>55900</v>
      </c>
      <c r="AZ33" s="590">
        <v>25.858000000000001</v>
      </c>
      <c r="BA33" s="529">
        <v>0.56999999999999995</v>
      </c>
    </row>
    <row r="34" spans="1:53">
      <c r="A34" s="508">
        <v>13073063</v>
      </c>
      <c r="B34" s="202">
        <v>5353</v>
      </c>
      <c r="C34" s="202" t="s">
        <v>56</v>
      </c>
      <c r="D34" s="206">
        <v>765</v>
      </c>
      <c r="E34" s="206">
        <v>-191100</v>
      </c>
      <c r="F34" s="207">
        <v>-77868.36</v>
      </c>
      <c r="G34" s="389">
        <v>0</v>
      </c>
      <c r="H34" s="207">
        <v>92716.28</v>
      </c>
      <c r="I34" s="207">
        <v>0</v>
      </c>
      <c r="J34" s="389">
        <v>0</v>
      </c>
      <c r="K34" s="207">
        <v>-386139.86</v>
      </c>
      <c r="L34" s="388" t="s">
        <v>169</v>
      </c>
      <c r="M34" s="389">
        <v>1</v>
      </c>
      <c r="N34" s="207">
        <v>910198.57</v>
      </c>
      <c r="O34" s="389">
        <v>0</v>
      </c>
      <c r="P34" s="207">
        <v>0</v>
      </c>
      <c r="Q34" s="389">
        <v>0</v>
      </c>
      <c r="R34" s="207">
        <v>-30014.54</v>
      </c>
      <c r="S34" s="206">
        <v>300</v>
      </c>
      <c r="T34" s="388">
        <v>0</v>
      </c>
      <c r="U34" s="206">
        <v>360</v>
      </c>
      <c r="V34" s="388">
        <v>0</v>
      </c>
      <c r="W34" s="206">
        <v>300</v>
      </c>
      <c r="X34" s="389">
        <v>1</v>
      </c>
      <c r="Y34" s="389">
        <v>0</v>
      </c>
      <c r="Z34" s="207">
        <v>159124.21</v>
      </c>
      <c r="AA34" s="207">
        <v>208.00550326797384</v>
      </c>
      <c r="AB34" s="397" t="s">
        <v>32</v>
      </c>
      <c r="AC34" s="397" t="s">
        <v>28</v>
      </c>
      <c r="AD34" s="397" t="s">
        <v>28</v>
      </c>
      <c r="AE34" s="207">
        <v>6756.06</v>
      </c>
      <c r="AF34" s="207">
        <v>-48535.040000000001</v>
      </c>
      <c r="AG34" s="207">
        <v>-124061.38</v>
      </c>
      <c r="AH34" s="1036" t="s">
        <v>172</v>
      </c>
      <c r="AI34" s="1037"/>
      <c r="AJ34" s="206">
        <v>3500</v>
      </c>
      <c r="AK34" s="509">
        <v>3027.44</v>
      </c>
      <c r="AL34" s="206">
        <v>0</v>
      </c>
      <c r="AM34" s="207">
        <v>0</v>
      </c>
      <c r="AN34" s="206">
        <v>0</v>
      </c>
      <c r="AO34" s="510">
        <v>0</v>
      </c>
      <c r="AP34" s="207">
        <v>166744.38</v>
      </c>
      <c r="AQ34" s="207">
        <v>394286</v>
      </c>
      <c r="AR34" s="207">
        <v>227541.62</v>
      </c>
      <c r="AS34" s="207">
        <v>176307.85</v>
      </c>
      <c r="AT34" s="207">
        <v>570593.85</v>
      </c>
      <c r="AU34" s="448">
        <v>279100</v>
      </c>
      <c r="AV34" s="448">
        <v>291493.84999999998</v>
      </c>
      <c r="AW34" s="511">
        <v>0.70786180589724212</v>
      </c>
      <c r="AX34" s="511">
        <v>0.48913951666320976</v>
      </c>
      <c r="AY34" s="448">
        <v>152600</v>
      </c>
      <c r="AZ34" s="590">
        <v>25.858000000000001</v>
      </c>
      <c r="BA34" s="529">
        <v>0.28999999999999998</v>
      </c>
    </row>
    <row r="35" spans="1:53">
      <c r="A35" s="508">
        <v>13073064</v>
      </c>
      <c r="B35" s="202">
        <v>5353</v>
      </c>
      <c r="C35" s="202" t="s">
        <v>57</v>
      </c>
      <c r="D35" s="206">
        <v>456</v>
      </c>
      <c r="E35" s="206">
        <v>-58500</v>
      </c>
      <c r="F35" s="207">
        <v>16663.16</v>
      </c>
      <c r="G35" s="389">
        <v>0</v>
      </c>
      <c r="H35" s="207">
        <v>0</v>
      </c>
      <c r="I35" s="207">
        <v>-1179.1099999999999</v>
      </c>
      <c r="J35" s="389">
        <v>0</v>
      </c>
      <c r="K35" s="207">
        <v>-97848.97</v>
      </c>
      <c r="L35" s="388" t="s">
        <v>230</v>
      </c>
      <c r="M35" s="389">
        <v>1</v>
      </c>
      <c r="N35" s="207">
        <v>1004635.12</v>
      </c>
      <c r="O35" s="389">
        <v>0</v>
      </c>
      <c r="P35" s="207">
        <v>0</v>
      </c>
      <c r="Q35" s="389">
        <v>1</v>
      </c>
      <c r="R35" s="207">
        <v>32431.53</v>
      </c>
      <c r="S35" s="206">
        <v>200</v>
      </c>
      <c r="T35" s="388">
        <v>1</v>
      </c>
      <c r="U35" s="206">
        <v>300</v>
      </c>
      <c r="V35" s="388">
        <v>1</v>
      </c>
      <c r="W35" s="206">
        <v>300</v>
      </c>
      <c r="X35" s="389">
        <v>1</v>
      </c>
      <c r="Y35" s="389">
        <v>1</v>
      </c>
      <c r="Z35" s="207">
        <v>249469.17</v>
      </c>
      <c r="AA35" s="207">
        <v>547.08151315789473</v>
      </c>
      <c r="AB35" s="397" t="s">
        <v>32</v>
      </c>
      <c r="AC35" s="397" t="s">
        <v>28</v>
      </c>
      <c r="AD35" s="397" t="s">
        <v>28</v>
      </c>
      <c r="AE35" s="207">
        <v>27067.06</v>
      </c>
      <c r="AF35" s="207">
        <v>-15345.6</v>
      </c>
      <c r="AG35" s="207">
        <v>88679.31</v>
      </c>
      <c r="AH35" s="1036" t="s">
        <v>172</v>
      </c>
      <c r="AI35" s="1037"/>
      <c r="AJ35" s="206">
        <v>1600</v>
      </c>
      <c r="AK35" s="509">
        <v>1831.66</v>
      </c>
      <c r="AL35" s="206">
        <v>0</v>
      </c>
      <c r="AM35" s="207">
        <v>0</v>
      </c>
      <c r="AN35" s="206">
        <v>0</v>
      </c>
      <c r="AO35" s="510">
        <v>0</v>
      </c>
      <c r="AP35" s="207">
        <v>550835.37</v>
      </c>
      <c r="AQ35" s="207">
        <v>165813</v>
      </c>
      <c r="AR35" s="207">
        <v>-385022.37</v>
      </c>
      <c r="AS35" s="207">
        <v>152230.29999999999</v>
      </c>
      <c r="AT35" s="207">
        <v>318043.3</v>
      </c>
      <c r="AU35" s="448">
        <v>149700</v>
      </c>
      <c r="AV35" s="448">
        <v>168343.3</v>
      </c>
      <c r="AW35" s="511">
        <v>0.90282426588988796</v>
      </c>
      <c r="AX35" s="511">
        <v>0.47069062608770568</v>
      </c>
      <c r="AY35" s="448">
        <v>81500</v>
      </c>
      <c r="AZ35" s="590">
        <v>25.858000000000001</v>
      </c>
      <c r="BA35" s="529">
        <v>0.14000000000000001</v>
      </c>
    </row>
    <row r="36" spans="1:53">
      <c r="A36" s="508">
        <v>13073065</v>
      </c>
      <c r="B36" s="202">
        <v>5353</v>
      </c>
      <c r="C36" s="202" t="s">
        <v>58</v>
      </c>
      <c r="D36" s="206">
        <v>1010</v>
      </c>
      <c r="E36" s="206">
        <v>37100</v>
      </c>
      <c r="F36" s="207">
        <v>854423.29</v>
      </c>
      <c r="G36" s="389">
        <v>1</v>
      </c>
      <c r="H36" s="207">
        <v>840278.3</v>
      </c>
      <c r="I36" s="207">
        <v>0</v>
      </c>
      <c r="J36" s="389">
        <v>1</v>
      </c>
      <c r="K36" s="207">
        <v>577320.69999999995</v>
      </c>
      <c r="L36" s="388" t="s">
        <v>170</v>
      </c>
      <c r="M36" s="389">
        <v>1</v>
      </c>
      <c r="N36" s="207">
        <v>4819215.51</v>
      </c>
      <c r="O36" s="389">
        <v>0</v>
      </c>
      <c r="P36" s="207">
        <v>0</v>
      </c>
      <c r="Q36" s="389">
        <v>1</v>
      </c>
      <c r="R36" s="207">
        <v>587464.91</v>
      </c>
      <c r="S36" s="206">
        <v>200</v>
      </c>
      <c r="T36" s="388">
        <v>1</v>
      </c>
      <c r="U36" s="206">
        <v>300</v>
      </c>
      <c r="V36" s="388">
        <v>1</v>
      </c>
      <c r="W36" s="206">
        <v>300</v>
      </c>
      <c r="X36" s="389">
        <v>1</v>
      </c>
      <c r="Y36" s="389">
        <v>1</v>
      </c>
      <c r="Z36" s="207">
        <v>506716.44</v>
      </c>
      <c r="AA36" s="207">
        <v>501.69944554455446</v>
      </c>
      <c r="AB36" s="397" t="s">
        <v>28</v>
      </c>
      <c r="AC36" s="397" t="s">
        <v>28</v>
      </c>
      <c r="AD36" s="397" t="s">
        <v>28</v>
      </c>
      <c r="AE36" s="207">
        <v>244242.95</v>
      </c>
      <c r="AF36" s="207">
        <v>0</v>
      </c>
      <c r="AG36" s="207">
        <v>750113.88</v>
      </c>
      <c r="AH36" s="1036" t="s">
        <v>172</v>
      </c>
      <c r="AI36" s="1037"/>
      <c r="AJ36" s="206">
        <v>4800</v>
      </c>
      <c r="AK36" s="509">
        <v>4537.75</v>
      </c>
      <c r="AL36" s="206">
        <v>0</v>
      </c>
      <c r="AM36" s="207">
        <v>0</v>
      </c>
      <c r="AN36" s="206">
        <v>0</v>
      </c>
      <c r="AO36" s="510">
        <v>0</v>
      </c>
      <c r="AP36" s="207">
        <v>300985.59000000003</v>
      </c>
      <c r="AQ36" s="207">
        <v>514811</v>
      </c>
      <c r="AR36" s="207">
        <v>213825.40999999997</v>
      </c>
      <c r="AS36" s="207">
        <v>237259.27</v>
      </c>
      <c r="AT36" s="207">
        <v>752070.27</v>
      </c>
      <c r="AU36" s="448">
        <v>362300</v>
      </c>
      <c r="AV36" s="448">
        <v>389770.27</v>
      </c>
      <c r="AW36" s="511">
        <v>0.70375341630229349</v>
      </c>
      <c r="AX36" s="511">
        <v>0.48173689939904152</v>
      </c>
      <c r="AY36" s="448">
        <v>197400</v>
      </c>
      <c r="AZ36" s="590">
        <v>25.858000000000001</v>
      </c>
      <c r="BA36" s="529">
        <v>1.91</v>
      </c>
    </row>
    <row r="37" spans="1:53">
      <c r="A37" s="508">
        <v>13073072</v>
      </c>
      <c r="B37" s="202">
        <v>5353</v>
      </c>
      <c r="C37" s="202" t="s">
        <v>59</v>
      </c>
      <c r="D37" s="206">
        <v>235</v>
      </c>
      <c r="E37" s="206">
        <v>-25500</v>
      </c>
      <c r="F37" s="207">
        <v>-126378.69</v>
      </c>
      <c r="G37" s="389">
        <v>0</v>
      </c>
      <c r="H37" s="207">
        <v>0</v>
      </c>
      <c r="I37" s="207">
        <v>-190451.24</v>
      </c>
      <c r="J37" s="389">
        <v>1</v>
      </c>
      <c r="K37" s="207">
        <v>871854.56</v>
      </c>
      <c r="L37" s="388" t="s">
        <v>170</v>
      </c>
      <c r="M37" s="389">
        <v>1</v>
      </c>
      <c r="N37" s="207">
        <v>2860548.01</v>
      </c>
      <c r="O37" s="389">
        <v>0</v>
      </c>
      <c r="P37" s="207">
        <v>0</v>
      </c>
      <c r="Q37" s="389">
        <v>1</v>
      </c>
      <c r="R37" s="207">
        <v>137783.04999999999</v>
      </c>
      <c r="S37" s="206">
        <v>300</v>
      </c>
      <c r="T37" s="388">
        <v>0</v>
      </c>
      <c r="U37" s="206">
        <v>300</v>
      </c>
      <c r="V37" s="388">
        <v>1</v>
      </c>
      <c r="W37" s="206">
        <v>300</v>
      </c>
      <c r="X37" s="389">
        <v>1</v>
      </c>
      <c r="Y37" s="389">
        <v>0</v>
      </c>
      <c r="Z37" s="207">
        <v>807990.8</v>
      </c>
      <c r="AA37" s="207">
        <v>3438.2587234042553</v>
      </c>
      <c r="AB37" s="397" t="s">
        <v>28</v>
      </c>
      <c r="AC37" s="397" t="s">
        <v>28</v>
      </c>
      <c r="AD37" s="397" t="s">
        <v>28</v>
      </c>
      <c r="AE37" s="207">
        <v>64327.5</v>
      </c>
      <c r="AF37" s="207">
        <v>-81886.820000000007</v>
      </c>
      <c r="AG37" s="207">
        <v>-223036.76</v>
      </c>
      <c r="AH37" s="1036" t="s">
        <v>172</v>
      </c>
      <c r="AI37" s="1037"/>
      <c r="AJ37" s="206">
        <v>400</v>
      </c>
      <c r="AK37" s="509">
        <v>420.25</v>
      </c>
      <c r="AL37" s="206">
        <v>0</v>
      </c>
      <c r="AM37" s="207">
        <v>0</v>
      </c>
      <c r="AN37" s="206">
        <v>0</v>
      </c>
      <c r="AO37" s="510">
        <v>0</v>
      </c>
      <c r="AP37" s="207">
        <v>119572.71</v>
      </c>
      <c r="AQ37" s="207">
        <v>286941</v>
      </c>
      <c r="AR37" s="207">
        <v>167368.28999999998</v>
      </c>
      <c r="AS37" s="207">
        <v>0</v>
      </c>
      <c r="AT37" s="207">
        <v>286941</v>
      </c>
      <c r="AU37" s="448">
        <v>195300</v>
      </c>
      <c r="AV37" s="448">
        <v>91641</v>
      </c>
      <c r="AW37" s="511">
        <v>0.68062772486329948</v>
      </c>
      <c r="AX37" s="511">
        <v>0.68062772486329948</v>
      </c>
      <c r="AY37" s="448">
        <v>106300</v>
      </c>
      <c r="AZ37" s="590">
        <v>25.858000000000001</v>
      </c>
      <c r="BA37" s="529">
        <v>0.04</v>
      </c>
    </row>
    <row r="38" spans="1:53">
      <c r="A38" s="508">
        <v>13073074</v>
      </c>
      <c r="B38" s="202">
        <v>5353</v>
      </c>
      <c r="C38" s="202" t="s">
        <v>60</v>
      </c>
      <c r="D38" s="206">
        <v>315</v>
      </c>
      <c r="E38" s="206">
        <v>-109200</v>
      </c>
      <c r="F38" s="207">
        <v>677.46</v>
      </c>
      <c r="G38" s="389">
        <v>0</v>
      </c>
      <c r="H38" s="207">
        <v>0</v>
      </c>
      <c r="I38" s="207">
        <v>-43677.46</v>
      </c>
      <c r="J38" s="389">
        <v>1</v>
      </c>
      <c r="K38" s="207">
        <v>105240.18</v>
      </c>
      <c r="L38" s="388" t="s">
        <v>170</v>
      </c>
      <c r="M38" s="389">
        <v>1</v>
      </c>
      <c r="N38" s="207">
        <v>566508.15</v>
      </c>
      <c r="O38" s="389">
        <v>0</v>
      </c>
      <c r="P38" s="207">
        <v>0</v>
      </c>
      <c r="Q38" s="389">
        <v>1</v>
      </c>
      <c r="R38" s="207">
        <v>389231.23</v>
      </c>
      <c r="S38" s="206">
        <v>375</v>
      </c>
      <c r="T38" s="388">
        <v>0</v>
      </c>
      <c r="U38" s="206">
        <v>375</v>
      </c>
      <c r="V38" s="388">
        <v>0</v>
      </c>
      <c r="W38" s="206">
        <v>300</v>
      </c>
      <c r="X38" s="389">
        <v>1</v>
      </c>
      <c r="Y38" s="389">
        <v>0</v>
      </c>
      <c r="Z38" s="207">
        <v>374155.85</v>
      </c>
      <c r="AA38" s="207">
        <v>1187.7963492063491</v>
      </c>
      <c r="AB38" s="397" t="s">
        <v>28</v>
      </c>
      <c r="AC38" s="397" t="s">
        <v>28</v>
      </c>
      <c r="AD38" s="397" t="s">
        <v>28</v>
      </c>
      <c r="AE38" s="207">
        <v>77342.47</v>
      </c>
      <c r="AF38" s="207">
        <v>-248.1</v>
      </c>
      <c r="AG38" s="207">
        <v>-29973.58</v>
      </c>
      <c r="AH38" s="1036" t="s">
        <v>172</v>
      </c>
      <c r="AI38" s="1037"/>
      <c r="AJ38" s="206">
        <v>2500</v>
      </c>
      <c r="AK38" s="509">
        <v>2383.34</v>
      </c>
      <c r="AL38" s="206">
        <v>0</v>
      </c>
      <c r="AM38" s="207">
        <v>0</v>
      </c>
      <c r="AN38" s="206">
        <v>0</v>
      </c>
      <c r="AO38" s="510">
        <v>0</v>
      </c>
      <c r="AP38" s="207">
        <v>437978.3</v>
      </c>
      <c r="AQ38" s="207">
        <v>121143</v>
      </c>
      <c r="AR38" s="207">
        <v>-316835.3</v>
      </c>
      <c r="AS38" s="207">
        <v>103586.09</v>
      </c>
      <c r="AT38" s="207">
        <v>224729.09</v>
      </c>
      <c r="AU38" s="448">
        <v>102600</v>
      </c>
      <c r="AV38" s="448">
        <v>122129.09</v>
      </c>
      <c r="AW38" s="511">
        <v>0.84693296352244862</v>
      </c>
      <c r="AX38" s="511">
        <v>0.45654970613728735</v>
      </c>
      <c r="AY38" s="448">
        <v>55900</v>
      </c>
      <c r="AZ38" s="590">
        <v>25.858000000000001</v>
      </c>
      <c r="BA38" s="529">
        <v>0.28999999999999998</v>
      </c>
    </row>
    <row r="39" spans="1:53">
      <c r="A39" s="508">
        <v>13073083</v>
      </c>
      <c r="B39" s="202">
        <v>5353</v>
      </c>
      <c r="C39" s="202" t="s">
        <v>61</v>
      </c>
      <c r="D39" s="206">
        <v>882</v>
      </c>
      <c r="E39" s="206">
        <v>-48100</v>
      </c>
      <c r="F39" s="207">
        <v>3230.69</v>
      </c>
      <c r="G39" s="389">
        <v>0</v>
      </c>
      <c r="H39" s="207">
        <v>0</v>
      </c>
      <c r="I39" s="207">
        <v>-38324.54</v>
      </c>
      <c r="J39" s="389">
        <v>0</v>
      </c>
      <c r="K39" s="207">
        <v>-182774.94</v>
      </c>
      <c r="L39" s="388" t="s">
        <v>169</v>
      </c>
      <c r="M39" s="389">
        <v>1</v>
      </c>
      <c r="N39" s="207">
        <v>2164188.5299999998</v>
      </c>
      <c r="O39" s="389">
        <v>1</v>
      </c>
      <c r="P39" s="207">
        <v>80000</v>
      </c>
      <c r="Q39" s="389">
        <v>0</v>
      </c>
      <c r="R39" s="207">
        <v>-52447.79</v>
      </c>
      <c r="S39" s="206">
        <v>350</v>
      </c>
      <c r="T39" s="388">
        <v>0</v>
      </c>
      <c r="U39" s="206">
        <v>350</v>
      </c>
      <c r="V39" s="388">
        <v>0</v>
      </c>
      <c r="W39" s="206">
        <v>350</v>
      </c>
      <c r="X39" s="389">
        <v>0</v>
      </c>
      <c r="Y39" s="389">
        <v>0</v>
      </c>
      <c r="Z39" s="207">
        <v>602375.35</v>
      </c>
      <c r="AA39" s="207">
        <v>682.96524943310658</v>
      </c>
      <c r="AB39" s="397" t="s">
        <v>32</v>
      </c>
      <c r="AC39" s="397" t="s">
        <v>28</v>
      </c>
      <c r="AD39" s="397" t="s">
        <v>28</v>
      </c>
      <c r="AE39" s="207">
        <v>18861.12</v>
      </c>
      <c r="AF39" s="207">
        <v>-7144.21</v>
      </c>
      <c r="AG39" s="207">
        <v>5596.22</v>
      </c>
      <c r="AH39" s="1036" t="s">
        <v>172</v>
      </c>
      <c r="AI39" s="1037"/>
      <c r="AJ39" s="206">
        <v>3200</v>
      </c>
      <c r="AK39" s="509">
        <v>3252.5</v>
      </c>
      <c r="AL39" s="206">
        <v>1500</v>
      </c>
      <c r="AM39" s="207">
        <v>2469.06</v>
      </c>
      <c r="AN39" s="206">
        <v>0</v>
      </c>
      <c r="AO39" s="510">
        <v>0</v>
      </c>
      <c r="AP39" s="207">
        <v>527724.05000000005</v>
      </c>
      <c r="AQ39" s="207">
        <v>452046</v>
      </c>
      <c r="AR39" s="207">
        <v>-75678.050000000047</v>
      </c>
      <c r="AS39" s="207">
        <v>207104.62</v>
      </c>
      <c r="AT39" s="207">
        <v>659150.62</v>
      </c>
      <c r="AU39" s="448">
        <v>302800</v>
      </c>
      <c r="AV39" s="448">
        <v>356350.62</v>
      </c>
      <c r="AW39" s="511">
        <v>0.66984333452790201</v>
      </c>
      <c r="AX39" s="511">
        <v>0.45937907181214516</v>
      </c>
      <c r="AY39" s="448">
        <v>165600</v>
      </c>
      <c r="AZ39" s="590">
        <v>25.858000000000001</v>
      </c>
      <c r="BA39" s="529">
        <v>2.23</v>
      </c>
    </row>
    <row r="40" spans="1:53">
      <c r="A40" s="508">
        <v>13073002</v>
      </c>
      <c r="B40" s="202">
        <v>5354</v>
      </c>
      <c r="C40" s="202" t="s">
        <v>62</v>
      </c>
      <c r="D40" s="206">
        <v>648</v>
      </c>
      <c r="E40" s="206">
        <v>138200</v>
      </c>
      <c r="F40" s="207">
        <v>206744</v>
      </c>
      <c r="G40" s="389">
        <v>1</v>
      </c>
      <c r="H40" s="207" t="s">
        <v>202</v>
      </c>
      <c r="I40" s="207" t="s">
        <v>202</v>
      </c>
      <c r="J40" s="389" t="s">
        <v>202</v>
      </c>
      <c r="K40" s="207" t="s">
        <v>202</v>
      </c>
      <c r="L40" s="389" t="s">
        <v>202</v>
      </c>
      <c r="M40" s="389" t="s">
        <v>202</v>
      </c>
      <c r="N40" s="207" t="s">
        <v>202</v>
      </c>
      <c r="O40" s="389" t="s">
        <v>28</v>
      </c>
      <c r="P40" s="207">
        <v>0</v>
      </c>
      <c r="Q40" s="389" t="s">
        <v>202</v>
      </c>
      <c r="R40" s="207">
        <v>3982441</v>
      </c>
      <c r="S40" s="206">
        <v>280</v>
      </c>
      <c r="T40" s="388">
        <v>0</v>
      </c>
      <c r="U40" s="206">
        <v>360</v>
      </c>
      <c r="V40" s="388">
        <v>0</v>
      </c>
      <c r="W40" s="206">
        <v>330</v>
      </c>
      <c r="X40" s="389">
        <v>0</v>
      </c>
      <c r="Y40" s="389">
        <v>0</v>
      </c>
      <c r="Z40" s="207">
        <v>1894720</v>
      </c>
      <c r="AA40" s="207">
        <v>2923.9506172839506</v>
      </c>
      <c r="AB40" s="397" t="s">
        <v>28</v>
      </c>
      <c r="AC40" s="397" t="s">
        <v>28</v>
      </c>
      <c r="AD40" s="397" t="s">
        <v>202</v>
      </c>
      <c r="AE40" s="207" t="s">
        <v>202</v>
      </c>
      <c r="AF40" s="207" t="s">
        <v>250</v>
      </c>
      <c r="AG40" s="207">
        <v>199116</v>
      </c>
      <c r="AH40" s="510">
        <v>207113</v>
      </c>
      <c r="AI40" s="510">
        <v>3982441</v>
      </c>
      <c r="AJ40" s="206">
        <v>1500</v>
      </c>
      <c r="AK40" s="509">
        <v>1625</v>
      </c>
      <c r="AL40" s="206">
        <v>0</v>
      </c>
      <c r="AM40" s="207">
        <v>0</v>
      </c>
      <c r="AN40" s="206">
        <v>210000</v>
      </c>
      <c r="AO40" s="510">
        <v>269203</v>
      </c>
      <c r="AP40" s="207">
        <v>894978</v>
      </c>
      <c r="AQ40" s="207">
        <v>940622</v>
      </c>
      <c r="AR40" s="207">
        <v>45644</v>
      </c>
      <c r="AS40" s="207" t="s">
        <v>251</v>
      </c>
      <c r="AT40" s="207" t="s">
        <v>202</v>
      </c>
      <c r="AU40" s="448">
        <v>393663</v>
      </c>
      <c r="AV40" s="448" t="s">
        <v>202</v>
      </c>
      <c r="AW40" s="511">
        <v>0.41851349426230727</v>
      </c>
      <c r="AX40" s="511" t="e">
        <v>#VALUE!</v>
      </c>
      <c r="AY40" s="448">
        <v>277700</v>
      </c>
      <c r="AZ40" s="590">
        <v>33.53</v>
      </c>
      <c r="BA40" s="529">
        <v>3.08</v>
      </c>
    </row>
    <row r="41" spans="1:53">
      <c r="A41" s="508">
        <v>13073012</v>
      </c>
      <c r="B41" s="202">
        <v>5354</v>
      </c>
      <c r="C41" s="202" t="s">
        <v>63</v>
      </c>
      <c r="D41" s="206">
        <v>1123</v>
      </c>
      <c r="E41" s="206">
        <v>7600</v>
      </c>
      <c r="F41" s="207">
        <v>-5286</v>
      </c>
      <c r="G41" s="389">
        <v>0</v>
      </c>
      <c r="H41" s="207" t="s">
        <v>202</v>
      </c>
      <c r="I41" s="207" t="s">
        <v>202</v>
      </c>
      <c r="J41" s="389" t="s">
        <v>202</v>
      </c>
      <c r="K41" s="207" t="s">
        <v>202</v>
      </c>
      <c r="L41" s="389" t="s">
        <v>202</v>
      </c>
      <c r="M41" s="389" t="s">
        <v>202</v>
      </c>
      <c r="N41" s="207" t="s">
        <v>202</v>
      </c>
      <c r="O41" s="389" t="s">
        <v>28</v>
      </c>
      <c r="P41" s="207">
        <v>0</v>
      </c>
      <c r="Q41" s="389" t="s">
        <v>202</v>
      </c>
      <c r="R41" s="207">
        <v>1000760</v>
      </c>
      <c r="S41" s="206">
        <v>250</v>
      </c>
      <c r="T41" s="388">
        <v>1</v>
      </c>
      <c r="U41" s="206">
        <v>360</v>
      </c>
      <c r="V41" s="388">
        <v>0</v>
      </c>
      <c r="W41" s="206">
        <v>360</v>
      </c>
      <c r="X41" s="389">
        <v>0</v>
      </c>
      <c r="Y41" s="389">
        <v>0</v>
      </c>
      <c r="Z41" s="207">
        <v>1963875</v>
      </c>
      <c r="AA41" s="207">
        <v>1748.7756010685664</v>
      </c>
      <c r="AB41" s="397" t="s">
        <v>28</v>
      </c>
      <c r="AC41" s="397" t="s">
        <v>28</v>
      </c>
      <c r="AD41" s="397" t="s">
        <v>202</v>
      </c>
      <c r="AE41" s="207" t="s">
        <v>202</v>
      </c>
      <c r="AF41" s="207" t="s">
        <v>250</v>
      </c>
      <c r="AG41" s="207">
        <v>12284</v>
      </c>
      <c r="AH41" s="510">
        <v>-5286</v>
      </c>
      <c r="AI41" s="510">
        <v>1000760</v>
      </c>
      <c r="AJ41" s="206">
        <v>3700</v>
      </c>
      <c r="AK41" s="509">
        <v>3905</v>
      </c>
      <c r="AL41" s="206">
        <v>0</v>
      </c>
      <c r="AM41" s="207">
        <v>0</v>
      </c>
      <c r="AN41" s="206">
        <v>220000</v>
      </c>
      <c r="AO41" s="510">
        <v>245887</v>
      </c>
      <c r="AP41" s="207">
        <v>575518</v>
      </c>
      <c r="AQ41" s="207">
        <v>1042205</v>
      </c>
      <c r="AR41" s="207">
        <v>466687</v>
      </c>
      <c r="AS41" s="207">
        <v>262828.58</v>
      </c>
      <c r="AT41" s="207">
        <v>1305033.58</v>
      </c>
      <c r="AU41" s="448">
        <v>414740</v>
      </c>
      <c r="AV41" s="448">
        <v>890293.58000000007</v>
      </c>
      <c r="AW41" s="511">
        <v>0.39794474215725312</v>
      </c>
      <c r="AX41" s="511">
        <v>0.31780025154601765</v>
      </c>
      <c r="AY41" s="448">
        <v>292900</v>
      </c>
      <c r="AZ41" s="590">
        <v>33.53</v>
      </c>
      <c r="BA41" s="529">
        <v>0.37</v>
      </c>
    </row>
    <row r="42" spans="1:53">
      <c r="A42" s="508">
        <v>13073017</v>
      </c>
      <c r="B42" s="202">
        <v>5354</v>
      </c>
      <c r="C42" s="202" t="s">
        <v>64</v>
      </c>
      <c r="D42" s="206">
        <v>1480</v>
      </c>
      <c r="E42" s="206">
        <v>181600</v>
      </c>
      <c r="F42" s="207">
        <v>782832</v>
      </c>
      <c r="G42" s="389">
        <v>1</v>
      </c>
      <c r="H42" s="207" t="s">
        <v>202</v>
      </c>
      <c r="I42" s="207" t="s">
        <v>202</v>
      </c>
      <c r="J42" s="389" t="s">
        <v>202</v>
      </c>
      <c r="K42" s="207" t="s">
        <v>202</v>
      </c>
      <c r="L42" s="389" t="s">
        <v>202</v>
      </c>
      <c r="M42" s="389" t="s">
        <v>202</v>
      </c>
      <c r="N42" s="207" t="s">
        <v>202</v>
      </c>
      <c r="O42" s="389" t="s">
        <v>28</v>
      </c>
      <c r="P42" s="207">
        <v>0</v>
      </c>
      <c r="Q42" s="389" t="s">
        <v>202</v>
      </c>
      <c r="R42" s="207">
        <v>2288034</v>
      </c>
      <c r="S42" s="206">
        <v>250</v>
      </c>
      <c r="T42" s="388">
        <v>1</v>
      </c>
      <c r="U42" s="206">
        <v>360</v>
      </c>
      <c r="V42" s="388">
        <v>0</v>
      </c>
      <c r="W42" s="206">
        <v>350</v>
      </c>
      <c r="X42" s="389">
        <v>0</v>
      </c>
      <c r="Y42" s="389">
        <v>0</v>
      </c>
      <c r="Z42" s="207">
        <v>1470554</v>
      </c>
      <c r="AA42" s="207">
        <v>993.61756756756756</v>
      </c>
      <c r="AB42" s="397" t="s">
        <v>28</v>
      </c>
      <c r="AC42" s="397" t="s">
        <v>28</v>
      </c>
      <c r="AD42" s="397" t="s">
        <v>202</v>
      </c>
      <c r="AE42" s="207" t="s">
        <v>202</v>
      </c>
      <c r="AF42" s="207" t="s">
        <v>250</v>
      </c>
      <c r="AG42" s="207">
        <v>473081</v>
      </c>
      <c r="AH42" s="510">
        <v>782927</v>
      </c>
      <c r="AI42" s="510">
        <v>2917800</v>
      </c>
      <c r="AJ42" s="206">
        <v>4700</v>
      </c>
      <c r="AK42" s="509">
        <v>4432</v>
      </c>
      <c r="AL42" s="206">
        <v>0</v>
      </c>
      <c r="AM42" s="207">
        <v>0</v>
      </c>
      <c r="AN42" s="206">
        <v>260000</v>
      </c>
      <c r="AO42" s="510">
        <v>294750</v>
      </c>
      <c r="AP42" s="207">
        <v>920321</v>
      </c>
      <c r="AQ42" s="207">
        <v>1691044</v>
      </c>
      <c r="AR42" s="207">
        <v>770723</v>
      </c>
      <c r="AS42" s="207">
        <v>277992.52</v>
      </c>
      <c r="AT42" s="207">
        <v>1969036.52</v>
      </c>
      <c r="AU42" s="448">
        <v>527843</v>
      </c>
      <c r="AV42" s="448">
        <v>1441193.52</v>
      </c>
      <c r="AW42" s="511">
        <v>0.31214031095583555</v>
      </c>
      <c r="AX42" s="511">
        <v>0.26807171661803408</v>
      </c>
      <c r="AY42" s="448">
        <v>372800</v>
      </c>
      <c r="AZ42" s="590">
        <v>33.53</v>
      </c>
      <c r="BA42" s="529">
        <v>5.97</v>
      </c>
    </row>
    <row r="43" spans="1:53">
      <c r="A43" s="508">
        <v>13073067</v>
      </c>
      <c r="B43" s="202">
        <v>5354</v>
      </c>
      <c r="C43" s="202" t="s">
        <v>65</v>
      </c>
      <c r="D43" s="206">
        <v>1489</v>
      </c>
      <c r="E43" s="206">
        <v>452700</v>
      </c>
      <c r="F43" s="207">
        <v>884027</v>
      </c>
      <c r="G43" s="389">
        <v>1</v>
      </c>
      <c r="H43" s="207" t="s">
        <v>202</v>
      </c>
      <c r="I43" s="207" t="s">
        <v>202</v>
      </c>
      <c r="J43" s="389" t="s">
        <v>202</v>
      </c>
      <c r="K43" s="207" t="s">
        <v>202</v>
      </c>
      <c r="L43" s="389" t="s">
        <v>202</v>
      </c>
      <c r="M43" s="389" t="s">
        <v>202</v>
      </c>
      <c r="N43" s="207" t="s">
        <v>202</v>
      </c>
      <c r="O43" s="389" t="s">
        <v>28</v>
      </c>
      <c r="P43" s="207">
        <v>0</v>
      </c>
      <c r="Q43" s="389" t="s">
        <v>202</v>
      </c>
      <c r="R43" s="207">
        <v>4072287</v>
      </c>
      <c r="S43" s="206">
        <v>250</v>
      </c>
      <c r="T43" s="388">
        <v>1</v>
      </c>
      <c r="U43" s="206">
        <v>360</v>
      </c>
      <c r="V43" s="388">
        <v>0</v>
      </c>
      <c r="W43" s="206">
        <v>360</v>
      </c>
      <c r="X43" s="389">
        <v>0</v>
      </c>
      <c r="Y43" s="389">
        <v>0</v>
      </c>
      <c r="Z43" s="207">
        <v>2260559</v>
      </c>
      <c r="AA43" s="207">
        <v>1518.1725990597718</v>
      </c>
      <c r="AB43" s="397" t="s">
        <v>28</v>
      </c>
      <c r="AC43" s="397" t="s">
        <v>28</v>
      </c>
      <c r="AD43" s="397" t="s">
        <v>202</v>
      </c>
      <c r="AE43" s="207" t="s">
        <v>202</v>
      </c>
      <c r="AF43" s="207" t="s">
        <v>250</v>
      </c>
      <c r="AG43" s="207">
        <v>-309160</v>
      </c>
      <c r="AH43" s="510">
        <v>884027</v>
      </c>
      <c r="AI43" s="510">
        <v>4072287</v>
      </c>
      <c r="AJ43" s="206">
        <v>6000</v>
      </c>
      <c r="AK43" s="509">
        <v>6122</v>
      </c>
      <c r="AL43" s="206">
        <v>0</v>
      </c>
      <c r="AM43" s="207">
        <v>0</v>
      </c>
      <c r="AN43" s="206">
        <v>260000</v>
      </c>
      <c r="AO43" s="510">
        <v>323849</v>
      </c>
      <c r="AP43" s="207">
        <v>1355867</v>
      </c>
      <c r="AQ43" s="207">
        <v>1911200</v>
      </c>
      <c r="AR43" s="207">
        <v>555333</v>
      </c>
      <c r="AS43" s="207">
        <v>13903</v>
      </c>
      <c r="AT43" s="207">
        <v>1925103</v>
      </c>
      <c r="AU43" s="448">
        <v>643765</v>
      </c>
      <c r="AV43" s="448">
        <v>1281338</v>
      </c>
      <c r="AW43" s="511">
        <v>0.33683811218082882</v>
      </c>
      <c r="AX43" s="511">
        <v>0.33440548375853135</v>
      </c>
      <c r="AY43" s="448">
        <v>454700</v>
      </c>
      <c r="AZ43" s="590">
        <v>33.53</v>
      </c>
      <c r="BA43" s="529">
        <v>0.65</v>
      </c>
    </row>
    <row r="44" spans="1:53">
      <c r="A44" s="508">
        <v>13073100</v>
      </c>
      <c r="B44" s="202">
        <v>5354</v>
      </c>
      <c r="C44" s="202" t="s">
        <v>66</v>
      </c>
      <c r="D44" s="206">
        <v>709</v>
      </c>
      <c r="E44" s="206">
        <v>17300</v>
      </c>
      <c r="F44" s="207">
        <v>14957</v>
      </c>
      <c r="G44" s="389">
        <v>0</v>
      </c>
      <c r="H44" s="207" t="s">
        <v>202</v>
      </c>
      <c r="I44" s="207" t="s">
        <v>202</v>
      </c>
      <c r="J44" s="389" t="s">
        <v>202</v>
      </c>
      <c r="K44" s="207" t="s">
        <v>202</v>
      </c>
      <c r="L44" s="389" t="s">
        <v>202</v>
      </c>
      <c r="M44" s="389" t="s">
        <v>202</v>
      </c>
      <c r="N44" s="207" t="s">
        <v>202</v>
      </c>
      <c r="O44" s="389" t="s">
        <v>28</v>
      </c>
      <c r="P44" s="207">
        <v>0</v>
      </c>
      <c r="Q44" s="389" t="s">
        <v>202</v>
      </c>
      <c r="R44" s="207">
        <v>1062730</v>
      </c>
      <c r="S44" s="206">
        <v>250</v>
      </c>
      <c r="T44" s="388">
        <v>1</v>
      </c>
      <c r="U44" s="206">
        <v>360</v>
      </c>
      <c r="V44" s="388">
        <v>0</v>
      </c>
      <c r="W44" s="206">
        <v>350</v>
      </c>
      <c r="X44" s="389">
        <v>0</v>
      </c>
      <c r="Y44" s="389">
        <v>0</v>
      </c>
      <c r="Z44" s="207">
        <v>37797</v>
      </c>
      <c r="AA44" s="207">
        <v>53.310296191819461</v>
      </c>
      <c r="AB44" s="397" t="s">
        <v>28</v>
      </c>
      <c r="AC44" s="397" t="s">
        <v>28</v>
      </c>
      <c r="AD44" s="397" t="s">
        <v>202</v>
      </c>
      <c r="AE44" s="207" t="s">
        <v>202</v>
      </c>
      <c r="AF44" s="207" t="s">
        <v>250</v>
      </c>
      <c r="AG44" s="207">
        <v>-406124</v>
      </c>
      <c r="AH44" s="510">
        <v>14957</v>
      </c>
      <c r="AI44" s="510">
        <v>595751</v>
      </c>
      <c r="AJ44" s="206">
        <v>3800</v>
      </c>
      <c r="AK44" s="509">
        <v>3530</v>
      </c>
      <c r="AL44" s="206">
        <v>0</v>
      </c>
      <c r="AM44" s="207">
        <v>0</v>
      </c>
      <c r="AN44" s="206">
        <v>155000</v>
      </c>
      <c r="AO44" s="510">
        <v>172281</v>
      </c>
      <c r="AP44" s="207">
        <v>449002</v>
      </c>
      <c r="AQ44" s="207">
        <v>594814</v>
      </c>
      <c r="AR44" s="207">
        <v>145812</v>
      </c>
      <c r="AS44" s="207">
        <v>125530.5</v>
      </c>
      <c r="AT44" s="207">
        <v>720344.5</v>
      </c>
      <c r="AU44" s="448">
        <v>298177</v>
      </c>
      <c r="AV44" s="448">
        <v>422167.5</v>
      </c>
      <c r="AW44" s="511">
        <v>0.50129452232126348</v>
      </c>
      <c r="AX44" s="511">
        <v>0.41393666502624787</v>
      </c>
      <c r="AY44" s="448">
        <v>210600</v>
      </c>
      <c r="AZ44" s="590">
        <v>33.53</v>
      </c>
      <c r="BA44" s="529">
        <v>1.62</v>
      </c>
    </row>
    <row r="45" spans="1:53">
      <c r="A45" s="508">
        <v>13073103</v>
      </c>
      <c r="B45" s="202">
        <v>5354</v>
      </c>
      <c r="C45" s="202" t="s">
        <v>67</v>
      </c>
      <c r="D45" s="206">
        <v>1162</v>
      </c>
      <c r="E45" s="206">
        <v>117900</v>
      </c>
      <c r="F45" s="207">
        <v>430154</v>
      </c>
      <c r="G45" s="389">
        <v>1</v>
      </c>
      <c r="H45" s="207" t="s">
        <v>202</v>
      </c>
      <c r="I45" s="207" t="s">
        <v>202</v>
      </c>
      <c r="J45" s="389" t="s">
        <v>202</v>
      </c>
      <c r="K45" s="207" t="s">
        <v>202</v>
      </c>
      <c r="L45" s="389" t="s">
        <v>202</v>
      </c>
      <c r="M45" s="389" t="s">
        <v>202</v>
      </c>
      <c r="N45" s="207" t="s">
        <v>202</v>
      </c>
      <c r="O45" s="389" t="s">
        <v>28</v>
      </c>
      <c r="P45" s="207">
        <v>0</v>
      </c>
      <c r="Q45" s="389" t="s">
        <v>202</v>
      </c>
      <c r="R45" s="207">
        <v>438837</v>
      </c>
      <c r="S45" s="206">
        <v>250</v>
      </c>
      <c r="T45" s="388">
        <v>1</v>
      </c>
      <c r="U45" s="206">
        <v>360</v>
      </c>
      <c r="V45" s="388">
        <v>0</v>
      </c>
      <c r="W45" s="206">
        <v>360</v>
      </c>
      <c r="X45" s="389">
        <v>0</v>
      </c>
      <c r="Y45" s="389">
        <v>0</v>
      </c>
      <c r="Z45" s="207">
        <v>398871</v>
      </c>
      <c r="AA45" s="207">
        <v>343.26247848537002</v>
      </c>
      <c r="AB45" s="397" t="s">
        <v>28</v>
      </c>
      <c r="AC45" s="397" t="s">
        <v>28</v>
      </c>
      <c r="AD45" s="397" t="s">
        <v>202</v>
      </c>
      <c r="AE45" s="207" t="s">
        <v>202</v>
      </c>
      <c r="AF45" s="207" t="s">
        <v>250</v>
      </c>
      <c r="AG45" s="207" t="s">
        <v>250</v>
      </c>
      <c r="AH45" s="510">
        <v>430154</v>
      </c>
      <c r="AI45" s="510">
        <v>1640353</v>
      </c>
      <c r="AJ45" s="206">
        <v>3000</v>
      </c>
      <c r="AK45" s="509">
        <v>3217</v>
      </c>
      <c r="AL45" s="206">
        <v>0</v>
      </c>
      <c r="AM45" s="207">
        <v>0</v>
      </c>
      <c r="AN45" s="206">
        <v>145000</v>
      </c>
      <c r="AO45" s="510">
        <v>153541</v>
      </c>
      <c r="AP45" s="207">
        <v>872415</v>
      </c>
      <c r="AQ45" s="207">
        <v>1116392</v>
      </c>
      <c r="AR45" s="207">
        <v>243977</v>
      </c>
      <c r="AS45" s="207">
        <v>120040.8</v>
      </c>
      <c r="AT45" s="207">
        <v>1236432.8</v>
      </c>
      <c r="AU45" s="448">
        <v>523236</v>
      </c>
      <c r="AV45" s="448">
        <v>713196.8</v>
      </c>
      <c r="AW45" s="511">
        <v>0.4686848347175544</v>
      </c>
      <c r="AX45" s="511">
        <v>0.42318191494111124</v>
      </c>
      <c r="AY45" s="448">
        <v>369600</v>
      </c>
      <c r="AZ45" s="590">
        <v>33.53</v>
      </c>
      <c r="BA45" s="529">
        <v>13.19</v>
      </c>
    </row>
    <row r="46" spans="1:53">
      <c r="A46" s="508">
        <v>13073024</v>
      </c>
      <c r="B46" s="202">
        <v>5355</v>
      </c>
      <c r="C46" s="202" t="s">
        <v>68</v>
      </c>
      <c r="D46" s="206">
        <v>1467</v>
      </c>
      <c r="E46" s="206">
        <v>-46700</v>
      </c>
      <c r="F46" s="207">
        <v>-73743</v>
      </c>
      <c r="G46" s="389">
        <v>0</v>
      </c>
      <c r="H46" s="207" t="s">
        <v>166</v>
      </c>
      <c r="I46" s="207">
        <v>-94800</v>
      </c>
      <c r="J46" s="389">
        <v>0</v>
      </c>
      <c r="K46" s="207" t="s">
        <v>166</v>
      </c>
      <c r="L46" s="388">
        <v>2015</v>
      </c>
      <c r="M46" s="389">
        <v>1</v>
      </c>
      <c r="N46" s="207">
        <v>3935447</v>
      </c>
      <c r="O46" s="389">
        <v>1</v>
      </c>
      <c r="P46" s="207">
        <v>70776</v>
      </c>
      <c r="Q46" s="389">
        <v>0</v>
      </c>
      <c r="R46" s="207">
        <v>-70775.710000000006</v>
      </c>
      <c r="S46" s="206">
        <v>250</v>
      </c>
      <c r="T46" s="388">
        <v>1</v>
      </c>
      <c r="U46" s="206">
        <v>350</v>
      </c>
      <c r="V46" s="388">
        <v>0</v>
      </c>
      <c r="W46" s="206">
        <v>320</v>
      </c>
      <c r="X46" s="389">
        <v>0</v>
      </c>
      <c r="Y46" s="389">
        <v>0</v>
      </c>
      <c r="Z46" s="207">
        <v>1211790.6200000001</v>
      </c>
      <c r="AA46" s="207">
        <v>826.03314246762102</v>
      </c>
      <c r="AB46" s="397" t="s">
        <v>32</v>
      </c>
      <c r="AC46" s="397" t="s">
        <v>28</v>
      </c>
      <c r="AD46" s="397" t="s">
        <v>28</v>
      </c>
      <c r="AE46" s="207">
        <v>3909537.04</v>
      </c>
      <c r="AF46" s="207">
        <v>-663193</v>
      </c>
      <c r="AG46" s="207">
        <v>-116439</v>
      </c>
      <c r="AH46" s="510">
        <v>-73742.820000000007</v>
      </c>
      <c r="AI46" s="510">
        <v>-70776.710000000006</v>
      </c>
      <c r="AJ46" s="206">
        <v>6000</v>
      </c>
      <c r="AK46" s="509">
        <v>6674.37</v>
      </c>
      <c r="AL46" s="206" t="s">
        <v>202</v>
      </c>
      <c r="AM46" s="207" t="s">
        <v>202</v>
      </c>
      <c r="AN46" s="206" t="s">
        <v>202</v>
      </c>
      <c r="AO46" s="207" t="s">
        <v>202</v>
      </c>
      <c r="AP46" s="207">
        <v>561779.46</v>
      </c>
      <c r="AQ46" s="207">
        <v>557700.92000000004</v>
      </c>
      <c r="AR46" s="207">
        <v>-4078.5399999999208</v>
      </c>
      <c r="AS46" s="207">
        <v>436599.89</v>
      </c>
      <c r="AT46" s="207">
        <v>994300.81</v>
      </c>
      <c r="AU46" s="448">
        <v>490616.76</v>
      </c>
      <c r="AV46" s="448">
        <v>503684.05000000005</v>
      </c>
      <c r="AW46" s="511">
        <v>0.87971301894212395</v>
      </c>
      <c r="AX46" s="511">
        <v>0.49342890508155168</v>
      </c>
      <c r="AY46" s="448">
        <v>181800</v>
      </c>
      <c r="AZ46" s="590">
        <v>17.59</v>
      </c>
      <c r="BA46" s="529">
        <v>2.7</v>
      </c>
    </row>
    <row r="47" spans="1:53">
      <c r="A47" s="508">
        <v>13073029</v>
      </c>
      <c r="B47" s="202">
        <v>5355</v>
      </c>
      <c r="C47" s="202" t="s">
        <v>69</v>
      </c>
      <c r="D47" s="206">
        <v>532</v>
      </c>
      <c r="E47" s="206">
        <v>-131190</v>
      </c>
      <c r="F47" s="207">
        <v>-47565</v>
      </c>
      <c r="G47" s="389">
        <v>0</v>
      </c>
      <c r="H47" s="207" t="s">
        <v>166</v>
      </c>
      <c r="I47" s="207">
        <v>-91757</v>
      </c>
      <c r="J47" s="389">
        <v>0</v>
      </c>
      <c r="K47" s="207" t="s">
        <v>166</v>
      </c>
      <c r="L47" s="388">
        <v>2015</v>
      </c>
      <c r="M47" s="389">
        <v>1</v>
      </c>
      <c r="N47" s="207">
        <v>2310852</v>
      </c>
      <c r="O47" s="389">
        <v>1</v>
      </c>
      <c r="P47" s="207">
        <v>298490</v>
      </c>
      <c r="Q47" s="389">
        <v>1</v>
      </c>
      <c r="R47" s="207">
        <v>32781.550000000003</v>
      </c>
      <c r="S47" s="206">
        <v>300</v>
      </c>
      <c r="T47" s="388">
        <v>0</v>
      </c>
      <c r="U47" s="206">
        <v>300</v>
      </c>
      <c r="V47" s="388">
        <v>1</v>
      </c>
      <c r="W47" s="206">
        <v>300</v>
      </c>
      <c r="X47" s="389">
        <v>1</v>
      </c>
      <c r="Y47" s="389">
        <v>0</v>
      </c>
      <c r="Z47" s="207">
        <v>328854.59000000003</v>
      </c>
      <c r="AA47" s="207">
        <v>618.14772556390983</v>
      </c>
      <c r="AB47" s="397" t="s">
        <v>32</v>
      </c>
      <c r="AC47" s="397" t="s">
        <v>28</v>
      </c>
      <c r="AD47" s="397" t="s">
        <v>28</v>
      </c>
      <c r="AE47" s="207">
        <v>2050118.5</v>
      </c>
      <c r="AF47" s="207">
        <v>-163169</v>
      </c>
      <c r="AG47" s="207">
        <v>-298490</v>
      </c>
      <c r="AH47" s="510">
        <v>-106190</v>
      </c>
      <c r="AI47" s="510">
        <v>-298490</v>
      </c>
      <c r="AJ47" s="206">
        <v>3300</v>
      </c>
      <c r="AK47" s="509">
        <v>3138.33</v>
      </c>
      <c r="AL47" s="206" t="s">
        <v>202</v>
      </c>
      <c r="AM47" s="207" t="s">
        <v>202</v>
      </c>
      <c r="AN47" s="206" t="s">
        <v>202</v>
      </c>
      <c r="AO47" s="207" t="s">
        <v>202</v>
      </c>
      <c r="AP47" s="207">
        <v>211724.37</v>
      </c>
      <c r="AQ47" s="207">
        <v>224488.21000000002</v>
      </c>
      <c r="AR47" s="207">
        <v>12763.840000000026</v>
      </c>
      <c r="AS47" s="207">
        <v>153312.1</v>
      </c>
      <c r="AT47" s="207">
        <v>377800.31000000006</v>
      </c>
      <c r="AU47" s="448">
        <v>180906.35</v>
      </c>
      <c r="AV47" s="448">
        <v>196893.96000000005</v>
      </c>
      <c r="AW47" s="511">
        <v>0.80586125213435478</v>
      </c>
      <c r="AX47" s="511">
        <v>0.4788411899397329</v>
      </c>
      <c r="AY47" s="448">
        <v>67000</v>
      </c>
      <c r="AZ47" s="590">
        <v>17.59</v>
      </c>
      <c r="BA47" s="529">
        <v>2.76</v>
      </c>
    </row>
    <row r="48" spans="1:53">
      <c r="A48" s="508">
        <v>13073034</v>
      </c>
      <c r="B48" s="202">
        <v>5355</v>
      </c>
      <c r="C48" s="202" t="s">
        <v>70</v>
      </c>
      <c r="D48" s="206">
        <v>671</v>
      </c>
      <c r="E48" s="206">
        <v>-42400</v>
      </c>
      <c r="F48" s="207">
        <v>137833</v>
      </c>
      <c r="G48" s="389">
        <v>1</v>
      </c>
      <c r="H48" s="207">
        <v>100816</v>
      </c>
      <c r="I48" s="207" t="s">
        <v>166</v>
      </c>
      <c r="J48" s="389">
        <v>0</v>
      </c>
      <c r="K48" s="207" t="s">
        <v>166</v>
      </c>
      <c r="L48" s="388">
        <v>2017</v>
      </c>
      <c r="M48" s="389">
        <v>1</v>
      </c>
      <c r="N48" s="207">
        <v>2569108</v>
      </c>
      <c r="O48" s="389">
        <v>1</v>
      </c>
      <c r="P48" s="207">
        <v>10900</v>
      </c>
      <c r="Q48" s="389">
        <v>1</v>
      </c>
      <c r="R48" s="207">
        <v>563309.37</v>
      </c>
      <c r="S48" s="206">
        <v>300</v>
      </c>
      <c r="T48" s="388">
        <v>0</v>
      </c>
      <c r="U48" s="206">
        <v>300</v>
      </c>
      <c r="V48" s="388">
        <v>1</v>
      </c>
      <c r="W48" s="206">
        <v>300</v>
      </c>
      <c r="X48" s="389">
        <v>1</v>
      </c>
      <c r="Y48" s="389">
        <v>0</v>
      </c>
      <c r="Z48" s="207">
        <v>154643.69999999998</v>
      </c>
      <c r="AA48" s="207">
        <v>230.46751117734721</v>
      </c>
      <c r="AB48" s="397" t="s">
        <v>32</v>
      </c>
      <c r="AC48" s="397" t="s">
        <v>28</v>
      </c>
      <c r="AD48" s="397" t="s">
        <v>28</v>
      </c>
      <c r="AE48" s="207">
        <v>2366484.5699999998</v>
      </c>
      <c r="AF48" s="207">
        <v>-27420</v>
      </c>
      <c r="AG48" s="207">
        <v>-10900</v>
      </c>
      <c r="AH48" s="510">
        <v>-42400</v>
      </c>
      <c r="AI48" s="510">
        <v>-10900</v>
      </c>
      <c r="AJ48" s="206">
        <v>4300</v>
      </c>
      <c r="AK48" s="509">
        <v>4660.21</v>
      </c>
      <c r="AL48" s="206" t="s">
        <v>202</v>
      </c>
      <c r="AM48" s="207" t="s">
        <v>202</v>
      </c>
      <c r="AN48" s="206" t="s">
        <v>202</v>
      </c>
      <c r="AO48" s="207" t="s">
        <v>202</v>
      </c>
      <c r="AP48" s="207">
        <v>272912.78999999998</v>
      </c>
      <c r="AQ48" s="207">
        <v>440685.33999999997</v>
      </c>
      <c r="AR48" s="207">
        <v>167772.55</v>
      </c>
      <c r="AS48" s="207">
        <v>186360.31</v>
      </c>
      <c r="AT48" s="207">
        <v>627045.64999999991</v>
      </c>
      <c r="AU48" s="448">
        <v>238965.39</v>
      </c>
      <c r="AV48" s="448">
        <v>388080.25999999989</v>
      </c>
      <c r="AW48" s="511">
        <v>0.54225854211533342</v>
      </c>
      <c r="AX48" s="511">
        <v>0.38109727736728588</v>
      </c>
      <c r="AY48" s="448">
        <v>88500</v>
      </c>
      <c r="AZ48" s="590">
        <v>17.59</v>
      </c>
      <c r="BA48" s="529">
        <v>3.74</v>
      </c>
    </row>
    <row r="49" spans="1:53">
      <c r="A49" s="508">
        <v>13073057</v>
      </c>
      <c r="B49" s="202">
        <v>5355</v>
      </c>
      <c r="C49" s="202" t="s">
        <v>71</v>
      </c>
      <c r="D49" s="206">
        <v>340</v>
      </c>
      <c r="E49" s="206">
        <v>-100800</v>
      </c>
      <c r="F49" s="207">
        <v>41499</v>
      </c>
      <c r="G49" s="389">
        <v>1</v>
      </c>
      <c r="H49" s="207">
        <v>37315</v>
      </c>
      <c r="I49" s="207" t="s">
        <v>166</v>
      </c>
      <c r="J49" s="389">
        <v>1</v>
      </c>
      <c r="K49" s="207">
        <v>35888.370000000003</v>
      </c>
      <c r="L49" s="388">
        <v>2016</v>
      </c>
      <c r="M49" s="389">
        <v>1</v>
      </c>
      <c r="N49" s="207">
        <v>1115521</v>
      </c>
      <c r="O49" s="389">
        <v>0</v>
      </c>
      <c r="P49" s="207">
        <v>0</v>
      </c>
      <c r="Q49" s="389">
        <v>1</v>
      </c>
      <c r="R49" s="207">
        <v>35888.370000000003</v>
      </c>
      <c r="S49" s="206">
        <v>300</v>
      </c>
      <c r="T49" s="388">
        <v>0</v>
      </c>
      <c r="U49" s="206">
        <v>350</v>
      </c>
      <c r="V49" s="388">
        <v>0</v>
      </c>
      <c r="W49" s="206">
        <v>300</v>
      </c>
      <c r="X49" s="389">
        <v>1</v>
      </c>
      <c r="Y49" s="389">
        <v>0</v>
      </c>
      <c r="Z49" s="207">
        <v>92221.47</v>
      </c>
      <c r="AA49" s="207">
        <v>271.23961764705882</v>
      </c>
      <c r="AB49" s="397" t="s">
        <v>32</v>
      </c>
      <c r="AC49" s="397" t="s">
        <v>28</v>
      </c>
      <c r="AD49" s="397" t="s">
        <v>28</v>
      </c>
      <c r="AE49" s="207">
        <v>1063151.1299999999</v>
      </c>
      <c r="AF49" s="207">
        <v>-169812</v>
      </c>
      <c r="AG49" s="207">
        <v>35888</v>
      </c>
      <c r="AH49" s="510">
        <v>41498.800000000003</v>
      </c>
      <c r="AI49" s="510">
        <v>35888.370000000003</v>
      </c>
      <c r="AJ49" s="206">
        <v>2900</v>
      </c>
      <c r="AK49" s="509">
        <v>2565.71</v>
      </c>
      <c r="AL49" s="206" t="s">
        <v>202</v>
      </c>
      <c r="AM49" s="207" t="s">
        <v>202</v>
      </c>
      <c r="AN49" s="206" t="s">
        <v>202</v>
      </c>
      <c r="AO49" s="207" t="s">
        <v>202</v>
      </c>
      <c r="AP49" s="207">
        <v>116954.91</v>
      </c>
      <c r="AQ49" s="207">
        <v>198661.38</v>
      </c>
      <c r="AR49" s="207">
        <v>81706.47</v>
      </c>
      <c r="AS49" s="207">
        <v>113949.02</v>
      </c>
      <c r="AT49" s="207">
        <v>312610.40000000002</v>
      </c>
      <c r="AU49" s="448">
        <v>118277.05</v>
      </c>
      <c r="AV49" s="448">
        <v>194333.35000000003</v>
      </c>
      <c r="AW49" s="511">
        <v>0.59537012176196502</v>
      </c>
      <c r="AX49" s="511">
        <v>0.37835289548908158</v>
      </c>
      <c r="AY49" s="448">
        <v>43800</v>
      </c>
      <c r="AZ49" s="590">
        <v>17.59</v>
      </c>
      <c r="BA49" s="529">
        <v>0.65</v>
      </c>
    </row>
    <row r="50" spans="1:53">
      <c r="A50" s="508">
        <v>13073062</v>
      </c>
      <c r="B50" s="202">
        <v>5355</v>
      </c>
      <c r="C50" s="202" t="s">
        <v>72</v>
      </c>
      <c r="D50" s="206">
        <v>556</v>
      </c>
      <c r="E50" s="206">
        <v>-171300</v>
      </c>
      <c r="F50" s="207">
        <v>-85708</v>
      </c>
      <c r="G50" s="389">
        <v>0</v>
      </c>
      <c r="H50" s="207" t="s">
        <v>166</v>
      </c>
      <c r="I50" s="207">
        <v>-120904</v>
      </c>
      <c r="J50" s="389">
        <v>0</v>
      </c>
      <c r="K50" s="207" t="s">
        <v>166</v>
      </c>
      <c r="L50" s="388">
        <v>2015</v>
      </c>
      <c r="M50" s="389">
        <v>1</v>
      </c>
      <c r="N50" s="207">
        <v>1686259</v>
      </c>
      <c r="O50" s="389">
        <v>1</v>
      </c>
      <c r="P50" s="207">
        <v>50630</v>
      </c>
      <c r="Q50" s="389">
        <v>0</v>
      </c>
      <c r="R50" s="207">
        <v>-50630.38</v>
      </c>
      <c r="S50" s="206">
        <v>300</v>
      </c>
      <c r="T50" s="388">
        <v>0</v>
      </c>
      <c r="U50" s="206">
        <v>300</v>
      </c>
      <c r="V50" s="388">
        <v>1</v>
      </c>
      <c r="W50" s="206">
        <v>250</v>
      </c>
      <c r="X50" s="389">
        <v>1</v>
      </c>
      <c r="Y50" s="389">
        <v>0</v>
      </c>
      <c r="Z50" s="207">
        <v>92553.07</v>
      </c>
      <c r="AA50" s="207">
        <v>166.46235611510792</v>
      </c>
      <c r="AB50" s="397" t="s">
        <v>32</v>
      </c>
      <c r="AC50" s="397" t="s">
        <v>28</v>
      </c>
      <c r="AD50" s="397" t="s">
        <v>28</v>
      </c>
      <c r="AE50" s="207">
        <v>1693152.48</v>
      </c>
      <c r="AF50" s="207">
        <v>-576274</v>
      </c>
      <c r="AG50" s="207">
        <v>-50630</v>
      </c>
      <c r="AH50" s="510">
        <v>-85708.27</v>
      </c>
      <c r="AI50" s="510">
        <v>-50620.38</v>
      </c>
      <c r="AJ50" s="206">
        <v>4500</v>
      </c>
      <c r="AK50" s="509">
        <v>3427.33</v>
      </c>
      <c r="AL50" s="206" t="s">
        <v>202</v>
      </c>
      <c r="AM50" s="207" t="s">
        <v>202</v>
      </c>
      <c r="AN50" s="206" t="s">
        <v>202</v>
      </c>
      <c r="AO50" s="207" t="s">
        <v>202</v>
      </c>
      <c r="AP50" s="207">
        <v>269924.06</v>
      </c>
      <c r="AQ50" s="207">
        <v>270793.7</v>
      </c>
      <c r="AR50" s="207">
        <v>869.64000000001397</v>
      </c>
      <c r="AS50" s="207">
        <v>127986.18</v>
      </c>
      <c r="AT50" s="207">
        <v>398779.88</v>
      </c>
      <c r="AU50" s="448">
        <v>209223.48</v>
      </c>
      <c r="AV50" s="448">
        <v>189556.4</v>
      </c>
      <c r="AW50" s="511">
        <v>0.77263053017850858</v>
      </c>
      <c r="AX50" s="511">
        <v>0.52465906755375924</v>
      </c>
      <c r="AY50" s="448">
        <v>77600</v>
      </c>
      <c r="AZ50" s="590">
        <v>17.59</v>
      </c>
      <c r="BA50" s="529">
        <v>5.62</v>
      </c>
    </row>
    <row r="51" spans="1:53">
      <c r="A51" s="508">
        <v>13073076</v>
      </c>
      <c r="B51" s="202">
        <v>5355</v>
      </c>
      <c r="C51" s="202" t="s">
        <v>73</v>
      </c>
      <c r="D51" s="206">
        <v>1353</v>
      </c>
      <c r="E51" s="206">
        <v>-5300</v>
      </c>
      <c r="F51" s="207">
        <v>81327</v>
      </c>
      <c r="G51" s="389">
        <v>1</v>
      </c>
      <c r="H51" s="207">
        <v>91313</v>
      </c>
      <c r="I51" s="207" t="s">
        <v>166</v>
      </c>
      <c r="J51" s="389">
        <v>1</v>
      </c>
      <c r="K51" s="207">
        <v>465119.32</v>
      </c>
      <c r="L51" s="388">
        <v>2018</v>
      </c>
      <c r="M51" s="389">
        <v>1</v>
      </c>
      <c r="N51" s="207">
        <v>3046562</v>
      </c>
      <c r="O51" s="389">
        <v>0</v>
      </c>
      <c r="P51" s="207">
        <v>0</v>
      </c>
      <c r="Q51" s="389">
        <v>1</v>
      </c>
      <c r="R51" s="207">
        <v>465119.32</v>
      </c>
      <c r="S51" s="206">
        <v>270</v>
      </c>
      <c r="T51" s="388">
        <v>1</v>
      </c>
      <c r="U51" s="206">
        <v>325</v>
      </c>
      <c r="V51" s="388">
        <v>1</v>
      </c>
      <c r="W51" s="206">
        <v>300</v>
      </c>
      <c r="X51" s="389">
        <v>1</v>
      </c>
      <c r="Y51" s="389">
        <v>1</v>
      </c>
      <c r="Z51" s="207">
        <v>1516232.3900000001</v>
      </c>
      <c r="AA51" s="207">
        <v>1120.6447819660016</v>
      </c>
      <c r="AB51" s="397" t="s">
        <v>32</v>
      </c>
      <c r="AC51" s="397" t="s">
        <v>28</v>
      </c>
      <c r="AD51" s="397" t="s">
        <v>28</v>
      </c>
      <c r="AE51" s="207">
        <v>2839655.99</v>
      </c>
      <c r="AF51" s="207">
        <v>-167400</v>
      </c>
      <c r="AG51" s="207">
        <v>281919</v>
      </c>
      <c r="AH51" s="510">
        <v>81326.69</v>
      </c>
      <c r="AI51" s="510">
        <v>465119.32</v>
      </c>
      <c r="AJ51" s="206">
        <v>5600</v>
      </c>
      <c r="AK51" s="509">
        <v>5372.26</v>
      </c>
      <c r="AL51" s="206" t="s">
        <v>202</v>
      </c>
      <c r="AM51" s="207" t="s">
        <v>202</v>
      </c>
      <c r="AN51" s="206" t="s">
        <v>202</v>
      </c>
      <c r="AO51" s="207" t="s">
        <v>202</v>
      </c>
      <c r="AP51" s="207">
        <v>494478.22</v>
      </c>
      <c r="AQ51" s="207">
        <v>597454.79999999993</v>
      </c>
      <c r="AR51" s="207">
        <v>102976.57999999996</v>
      </c>
      <c r="AS51" s="207">
        <v>423037.79</v>
      </c>
      <c r="AT51" s="207">
        <v>1020492.5899999999</v>
      </c>
      <c r="AU51" s="448">
        <v>413535.8</v>
      </c>
      <c r="AV51" s="448">
        <v>606956.7899999998</v>
      </c>
      <c r="AW51" s="511">
        <v>0.69216248660149693</v>
      </c>
      <c r="AX51" s="511">
        <v>0.40523155587048415</v>
      </c>
      <c r="AY51" s="448">
        <v>153200</v>
      </c>
      <c r="AZ51" s="590">
        <v>17.59</v>
      </c>
      <c r="BA51" s="529">
        <v>4.51</v>
      </c>
    </row>
    <row r="52" spans="1:53">
      <c r="A52" s="508">
        <v>13073086</v>
      </c>
      <c r="B52" s="202">
        <v>5355</v>
      </c>
      <c r="C52" s="202" t="s">
        <v>74</v>
      </c>
      <c r="D52" s="206">
        <v>463</v>
      </c>
      <c r="E52" s="206">
        <v>-45250</v>
      </c>
      <c r="F52" s="207">
        <v>143134</v>
      </c>
      <c r="G52" s="389">
        <v>1</v>
      </c>
      <c r="H52" s="207">
        <v>143555</v>
      </c>
      <c r="I52" s="207" t="s">
        <v>166</v>
      </c>
      <c r="J52" s="389">
        <v>1</v>
      </c>
      <c r="K52" s="207">
        <v>818531.86</v>
      </c>
      <c r="L52" s="699" t="s">
        <v>166</v>
      </c>
      <c r="M52" s="389">
        <v>1</v>
      </c>
      <c r="N52" s="207">
        <v>3144800</v>
      </c>
      <c r="O52" s="389">
        <v>0</v>
      </c>
      <c r="P52" s="207">
        <v>0</v>
      </c>
      <c r="Q52" s="389">
        <v>1</v>
      </c>
      <c r="R52" s="207">
        <v>818531.86</v>
      </c>
      <c r="S52" s="206">
        <v>300</v>
      </c>
      <c r="T52" s="388">
        <v>0</v>
      </c>
      <c r="U52" s="206">
        <v>300</v>
      </c>
      <c r="V52" s="388">
        <v>1</v>
      </c>
      <c r="W52" s="206">
        <v>200</v>
      </c>
      <c r="X52" s="389">
        <v>1</v>
      </c>
      <c r="Y52" s="389">
        <v>0</v>
      </c>
      <c r="Z52" s="207">
        <v>0</v>
      </c>
      <c r="AA52" s="207">
        <v>0</v>
      </c>
      <c r="AB52" s="397" t="s">
        <v>32</v>
      </c>
      <c r="AC52" s="397" t="s">
        <v>28</v>
      </c>
      <c r="AD52" s="397" t="s">
        <v>28</v>
      </c>
      <c r="AE52" s="207">
        <v>2988922.33</v>
      </c>
      <c r="AF52" s="207">
        <v>-578818</v>
      </c>
      <c r="AG52" s="207">
        <v>818532</v>
      </c>
      <c r="AH52" s="510">
        <v>143133.84</v>
      </c>
      <c r="AI52" s="510">
        <v>818531.86</v>
      </c>
      <c r="AJ52" s="206">
        <v>1300</v>
      </c>
      <c r="AK52" s="509">
        <v>1476.52</v>
      </c>
      <c r="AL52" s="206" t="s">
        <v>202</v>
      </c>
      <c r="AM52" s="207" t="s">
        <v>202</v>
      </c>
      <c r="AN52" s="206" t="s">
        <v>202</v>
      </c>
      <c r="AO52" s="207" t="s">
        <v>202</v>
      </c>
      <c r="AP52" s="207">
        <v>300451.45</v>
      </c>
      <c r="AQ52" s="207">
        <v>433042.53</v>
      </c>
      <c r="AR52" s="207">
        <v>132591.08000000002</v>
      </c>
      <c r="AS52" s="207">
        <v>75458.16</v>
      </c>
      <c r="AT52" s="207">
        <v>508500.69000000006</v>
      </c>
      <c r="AU52" s="448">
        <v>142654.34</v>
      </c>
      <c r="AV52" s="448">
        <v>365846.35000000009</v>
      </c>
      <c r="AW52" s="511">
        <v>0.32942339404861687</v>
      </c>
      <c r="AX52" s="511">
        <v>0.28053912768535277</v>
      </c>
      <c r="AY52" s="448">
        <v>52900</v>
      </c>
      <c r="AZ52" s="590">
        <v>17.59</v>
      </c>
      <c r="BA52" s="529">
        <v>2.0699999999999998</v>
      </c>
    </row>
    <row r="53" spans="1:53">
      <c r="A53" s="508">
        <v>13073096</v>
      </c>
      <c r="B53" s="202">
        <v>5355</v>
      </c>
      <c r="C53" s="202" t="s">
        <v>75</v>
      </c>
      <c r="D53" s="206">
        <v>1834</v>
      </c>
      <c r="E53" s="206">
        <v>168000</v>
      </c>
      <c r="F53" s="207">
        <v>215502</v>
      </c>
      <c r="G53" s="389">
        <v>0</v>
      </c>
      <c r="H53" s="207" t="s">
        <v>166</v>
      </c>
      <c r="I53" s="207">
        <v>-227752</v>
      </c>
      <c r="J53" s="389">
        <v>0</v>
      </c>
      <c r="K53" s="207" t="s">
        <v>166</v>
      </c>
      <c r="L53" s="388">
        <v>2015</v>
      </c>
      <c r="M53" s="389">
        <v>1</v>
      </c>
      <c r="N53" s="207">
        <v>6975075</v>
      </c>
      <c r="O53" s="389">
        <v>1</v>
      </c>
      <c r="P53" s="207">
        <v>219475</v>
      </c>
      <c r="Q53" s="389">
        <v>0</v>
      </c>
      <c r="R53" s="207">
        <v>-219474.66</v>
      </c>
      <c r="S53" s="206">
        <v>400</v>
      </c>
      <c r="T53" s="388">
        <v>0</v>
      </c>
      <c r="U53" s="206">
        <v>350</v>
      </c>
      <c r="V53" s="388">
        <v>0</v>
      </c>
      <c r="W53" s="206">
        <v>350</v>
      </c>
      <c r="X53" s="389">
        <v>0</v>
      </c>
      <c r="Y53" s="389">
        <v>0</v>
      </c>
      <c r="Z53" s="207">
        <v>1893343.09</v>
      </c>
      <c r="AA53" s="207">
        <v>1032.3571919302071</v>
      </c>
      <c r="AB53" s="397" t="s">
        <v>32</v>
      </c>
      <c r="AC53" s="397" t="s">
        <v>28</v>
      </c>
      <c r="AD53" s="397" t="s">
        <v>28</v>
      </c>
      <c r="AE53" s="207">
        <v>6788891.6500000004</v>
      </c>
      <c r="AF53" s="207">
        <v>-813100</v>
      </c>
      <c r="AG53" s="207">
        <v>-219475</v>
      </c>
      <c r="AH53" s="510">
        <v>215502.4</v>
      </c>
      <c r="AI53" s="510">
        <v>-219474.65</v>
      </c>
      <c r="AJ53" s="206">
        <v>9200</v>
      </c>
      <c r="AK53" s="509">
        <v>10500.69</v>
      </c>
      <c r="AL53" s="206" t="s">
        <v>202</v>
      </c>
      <c r="AM53" s="207" t="s">
        <v>202</v>
      </c>
      <c r="AN53" s="206" t="s">
        <v>202</v>
      </c>
      <c r="AO53" s="207" t="s">
        <v>202</v>
      </c>
      <c r="AP53" s="207">
        <v>641157.73</v>
      </c>
      <c r="AQ53" s="207">
        <v>632013.86</v>
      </c>
      <c r="AR53" s="207">
        <v>-9143.8699999999953</v>
      </c>
      <c r="AS53" s="207">
        <v>563568.93000000005</v>
      </c>
      <c r="AT53" s="207">
        <v>1195582.79</v>
      </c>
      <c r="AU53" s="448">
        <v>607719.23</v>
      </c>
      <c r="AV53" s="448">
        <v>587863.56000000006</v>
      </c>
      <c r="AW53" s="511">
        <v>0.96155997275123051</v>
      </c>
      <c r="AX53" s="511">
        <v>0.50830376205063976</v>
      </c>
      <c r="AY53" s="448">
        <v>225200</v>
      </c>
      <c r="AZ53" s="590">
        <v>17.59</v>
      </c>
      <c r="BA53" s="529">
        <v>1.2</v>
      </c>
    </row>
    <row r="54" spans="1:53">
      <c r="A54" s="508">
        <v>13073097</v>
      </c>
      <c r="B54" s="202">
        <v>5355</v>
      </c>
      <c r="C54" s="202" t="s">
        <v>76</v>
      </c>
      <c r="D54" s="206">
        <v>242</v>
      </c>
      <c r="E54" s="206">
        <v>-38100</v>
      </c>
      <c r="F54" s="207">
        <v>26001</v>
      </c>
      <c r="G54" s="389">
        <v>0</v>
      </c>
      <c r="H54" s="207" t="s">
        <v>166</v>
      </c>
      <c r="I54" s="207">
        <v>-39149</v>
      </c>
      <c r="J54" s="389">
        <v>0</v>
      </c>
      <c r="K54" s="207" t="s">
        <v>166</v>
      </c>
      <c r="L54" s="388">
        <v>2014</v>
      </c>
      <c r="M54" s="389">
        <v>1</v>
      </c>
      <c r="N54" s="207">
        <v>712421</v>
      </c>
      <c r="O54" s="389">
        <v>1</v>
      </c>
      <c r="P54" s="207">
        <v>3041</v>
      </c>
      <c r="Q54" s="389">
        <v>0</v>
      </c>
      <c r="R54" s="207">
        <v>-3041.01</v>
      </c>
      <c r="S54" s="206">
        <v>300</v>
      </c>
      <c r="T54" s="388">
        <v>0</v>
      </c>
      <c r="U54" s="206">
        <v>300</v>
      </c>
      <c r="V54" s="388">
        <v>1</v>
      </c>
      <c r="W54" s="206">
        <v>250</v>
      </c>
      <c r="X54" s="389">
        <v>1</v>
      </c>
      <c r="Y54" s="389">
        <v>0</v>
      </c>
      <c r="Z54" s="207">
        <v>262990.39</v>
      </c>
      <c r="AA54" s="207">
        <v>1086.7371487603307</v>
      </c>
      <c r="AB54" s="397" t="s">
        <v>32</v>
      </c>
      <c r="AC54" s="397" t="s">
        <v>28</v>
      </c>
      <c r="AD54" s="397" t="s">
        <v>28</v>
      </c>
      <c r="AE54" s="207">
        <v>653020.72</v>
      </c>
      <c r="AF54" s="207">
        <v>-178200</v>
      </c>
      <c r="AG54" s="207">
        <v>-3041</v>
      </c>
      <c r="AH54" s="510">
        <v>26060.61</v>
      </c>
      <c r="AI54" s="510">
        <v>-3041.01</v>
      </c>
      <c r="AJ54" s="206">
        <v>1000</v>
      </c>
      <c r="AK54" s="509">
        <v>1350.14</v>
      </c>
      <c r="AL54" s="206" t="s">
        <v>202</v>
      </c>
      <c r="AM54" s="207" t="s">
        <v>202</v>
      </c>
      <c r="AN54" s="206" t="s">
        <v>202</v>
      </c>
      <c r="AO54" s="207" t="s">
        <v>202</v>
      </c>
      <c r="AP54" s="207">
        <v>91230.57</v>
      </c>
      <c r="AQ54" s="207">
        <v>114711.12000000001</v>
      </c>
      <c r="AR54" s="207">
        <v>23480.550000000003</v>
      </c>
      <c r="AS54" s="207">
        <v>71055.22</v>
      </c>
      <c r="AT54" s="207">
        <v>185766.34000000003</v>
      </c>
      <c r="AU54" s="448">
        <v>70467.77</v>
      </c>
      <c r="AV54" s="448">
        <v>115298.57000000002</v>
      </c>
      <c r="AW54" s="511">
        <v>0.61430635495495112</v>
      </c>
      <c r="AX54" s="511">
        <v>0.37933551363503204</v>
      </c>
      <c r="AY54" s="448">
        <v>26100</v>
      </c>
      <c r="AZ54" s="590">
        <v>17.59</v>
      </c>
      <c r="BA54" s="529">
        <v>2.0699999999999998</v>
      </c>
    </row>
    <row r="55" spans="1:53">
      <c r="A55" s="508">
        <v>13073098</v>
      </c>
      <c r="B55" s="202">
        <v>5355</v>
      </c>
      <c r="C55" s="202" t="s">
        <v>77</v>
      </c>
      <c r="D55" s="206">
        <v>541</v>
      </c>
      <c r="E55" s="206">
        <v>-74290</v>
      </c>
      <c r="F55" s="207">
        <v>37261</v>
      </c>
      <c r="G55" s="389">
        <v>1</v>
      </c>
      <c r="H55" s="207">
        <v>73533</v>
      </c>
      <c r="I55" s="207" t="s">
        <v>166</v>
      </c>
      <c r="J55" s="389">
        <v>1</v>
      </c>
      <c r="K55" s="207">
        <v>259254.24</v>
      </c>
      <c r="L55" s="388">
        <v>2016</v>
      </c>
      <c r="M55" s="389">
        <v>1</v>
      </c>
      <c r="N55" s="207">
        <v>2214360</v>
      </c>
      <c r="O55" s="389">
        <v>0</v>
      </c>
      <c r="P55" s="207">
        <v>0</v>
      </c>
      <c r="Q55" s="389">
        <v>1</v>
      </c>
      <c r="R55" s="207">
        <v>259254.24</v>
      </c>
      <c r="S55" s="206">
        <v>300</v>
      </c>
      <c r="T55" s="388">
        <v>0</v>
      </c>
      <c r="U55" s="206">
        <v>300</v>
      </c>
      <c r="V55" s="388">
        <v>1</v>
      </c>
      <c r="W55" s="206">
        <v>300</v>
      </c>
      <c r="X55" s="389">
        <v>1</v>
      </c>
      <c r="Y55" s="389">
        <v>0</v>
      </c>
      <c r="Z55" s="207">
        <v>155388.6</v>
      </c>
      <c r="AA55" s="207">
        <v>287.22476894639556</v>
      </c>
      <c r="AB55" s="397" t="s">
        <v>32</v>
      </c>
      <c r="AC55" s="397" t="s">
        <v>28</v>
      </c>
      <c r="AD55" s="397" t="s">
        <v>28</v>
      </c>
      <c r="AE55" s="207">
        <v>2019825.73</v>
      </c>
      <c r="AF55" s="207">
        <v>-318404</v>
      </c>
      <c r="AG55" s="207">
        <v>259254</v>
      </c>
      <c r="AH55" s="510">
        <v>37260.53</v>
      </c>
      <c r="AI55" s="510">
        <v>259254.24</v>
      </c>
      <c r="AJ55" s="206">
        <v>2800</v>
      </c>
      <c r="AK55" s="509">
        <v>3208.02</v>
      </c>
      <c r="AL55" s="206" t="s">
        <v>202</v>
      </c>
      <c r="AM55" s="207" t="s">
        <v>202</v>
      </c>
      <c r="AN55" s="206" t="s">
        <v>202</v>
      </c>
      <c r="AO55" s="207" t="s">
        <v>202</v>
      </c>
      <c r="AP55" s="207">
        <v>279551.09000000003</v>
      </c>
      <c r="AQ55" s="207">
        <v>348134.52999999997</v>
      </c>
      <c r="AR55" s="207">
        <v>68583.439999999944</v>
      </c>
      <c r="AS55" s="207">
        <v>123216.79</v>
      </c>
      <c r="AT55" s="207">
        <v>471351.31999999995</v>
      </c>
      <c r="AU55" s="448">
        <v>182011.58</v>
      </c>
      <c r="AV55" s="448">
        <v>289339.74</v>
      </c>
      <c r="AW55" s="511">
        <v>0.52281966974089011</v>
      </c>
      <c r="AX55" s="511">
        <v>0.38614844655574532</v>
      </c>
      <c r="AY55" s="448">
        <v>67400</v>
      </c>
      <c r="AZ55" s="590">
        <v>17.59</v>
      </c>
      <c r="BA55" s="529">
        <v>3.26</v>
      </c>
    </row>
    <row r="56" spans="1:53">
      <c r="A56" s="508">
        <v>13073023</v>
      </c>
      <c r="B56" s="202">
        <v>5356</v>
      </c>
      <c r="C56" s="202" t="s">
        <v>78</v>
      </c>
      <c r="D56" s="206">
        <v>718</v>
      </c>
      <c r="E56" s="206">
        <v>-208900</v>
      </c>
      <c r="F56" s="207">
        <v>-141213.43</v>
      </c>
      <c r="G56" s="389">
        <v>0</v>
      </c>
      <c r="H56" s="207">
        <v>0</v>
      </c>
      <c r="I56" s="207">
        <v>-153598.70000000001</v>
      </c>
      <c r="J56" s="389">
        <v>0</v>
      </c>
      <c r="K56" s="207">
        <v>0</v>
      </c>
      <c r="L56" s="388">
        <v>2012</v>
      </c>
      <c r="M56" s="389">
        <v>0</v>
      </c>
      <c r="N56" s="207">
        <v>0</v>
      </c>
      <c r="O56" s="389">
        <v>1</v>
      </c>
      <c r="P56" s="207">
        <v>801250.55</v>
      </c>
      <c r="Q56" s="389">
        <v>0</v>
      </c>
      <c r="R56" s="207">
        <v>0</v>
      </c>
      <c r="S56" s="206">
        <v>300</v>
      </c>
      <c r="T56" s="388">
        <v>0</v>
      </c>
      <c r="U56" s="206">
        <v>300</v>
      </c>
      <c r="V56" s="388">
        <v>1</v>
      </c>
      <c r="W56" s="206">
        <v>250</v>
      </c>
      <c r="X56" s="389">
        <v>1</v>
      </c>
      <c r="Y56" s="389">
        <v>0</v>
      </c>
      <c r="Z56" s="207">
        <v>107371.23</v>
      </c>
      <c r="AA56" s="207">
        <v>152.95047008547007</v>
      </c>
      <c r="AB56" s="397" t="s">
        <v>32</v>
      </c>
      <c r="AC56" s="397" t="s">
        <v>28</v>
      </c>
      <c r="AD56" s="397" t="s">
        <v>28</v>
      </c>
      <c r="AE56" s="207">
        <v>1785105.26</v>
      </c>
      <c r="AF56" s="207">
        <v>-603393.21</v>
      </c>
      <c r="AG56" s="207">
        <v>-801250.55</v>
      </c>
      <c r="AH56" s="510">
        <v>-141213.43</v>
      </c>
      <c r="AI56" s="510">
        <v>-801250.55</v>
      </c>
      <c r="AJ56" s="206">
        <v>5000</v>
      </c>
      <c r="AK56" s="509">
        <v>4247</v>
      </c>
      <c r="AL56" s="206">
        <v>0</v>
      </c>
      <c r="AM56" s="207">
        <v>0</v>
      </c>
      <c r="AN56" s="206">
        <v>0</v>
      </c>
      <c r="AO56" s="510">
        <v>0</v>
      </c>
      <c r="AP56" s="207">
        <v>244870</v>
      </c>
      <c r="AQ56" s="207">
        <v>271657</v>
      </c>
      <c r="AR56" s="207">
        <v>26787</v>
      </c>
      <c r="AS56" s="207">
        <v>246573.07</v>
      </c>
      <c r="AT56" s="207">
        <v>518230.07</v>
      </c>
      <c r="AU56" s="207">
        <v>240662.55</v>
      </c>
      <c r="AV56" s="207">
        <v>277567.52</v>
      </c>
      <c r="AW56" s="207">
        <v>88.590594021136951</v>
      </c>
      <c r="AX56" s="207">
        <v>46.439325684053799</v>
      </c>
      <c r="AY56" s="207">
        <v>124538.31</v>
      </c>
      <c r="AZ56" s="207">
        <v>24.57</v>
      </c>
      <c r="BA56" s="529">
        <v>0.56000000000000005</v>
      </c>
    </row>
    <row r="57" spans="1:53">
      <c r="A57" s="508">
        <v>13073090</v>
      </c>
      <c r="B57" s="202">
        <v>5356</v>
      </c>
      <c r="C57" s="202" t="s">
        <v>79</v>
      </c>
      <c r="D57" s="206">
        <v>5128</v>
      </c>
      <c r="E57" s="206">
        <v>-42200</v>
      </c>
      <c r="F57" s="207">
        <v>541977.30000000005</v>
      </c>
      <c r="G57" s="389">
        <v>1</v>
      </c>
      <c r="H57" s="207">
        <v>606581.53</v>
      </c>
      <c r="I57" s="207">
        <v>0</v>
      </c>
      <c r="J57" s="389">
        <v>1</v>
      </c>
      <c r="K57" s="207">
        <v>1080022.8899999999</v>
      </c>
      <c r="L57" s="388" t="s">
        <v>202</v>
      </c>
      <c r="M57" s="389">
        <v>1</v>
      </c>
      <c r="N57" s="207">
        <v>740704.53</v>
      </c>
      <c r="O57" s="389">
        <v>0</v>
      </c>
      <c r="P57" s="207">
        <v>0</v>
      </c>
      <c r="Q57" s="389">
        <v>1</v>
      </c>
      <c r="R57" s="207">
        <v>1080022.8899999999</v>
      </c>
      <c r="S57" s="206">
        <v>350</v>
      </c>
      <c r="T57" s="388">
        <v>0</v>
      </c>
      <c r="U57" s="206">
        <v>400</v>
      </c>
      <c r="V57" s="388">
        <v>0</v>
      </c>
      <c r="W57" s="206">
        <v>350</v>
      </c>
      <c r="X57" s="389">
        <v>0</v>
      </c>
      <c r="Y57" s="389">
        <v>0</v>
      </c>
      <c r="Z57" s="207">
        <v>625196.75</v>
      </c>
      <c r="AA57" s="207">
        <v>122.39560493343774</v>
      </c>
      <c r="AB57" s="397" t="s">
        <v>32</v>
      </c>
      <c r="AC57" s="397" t="s">
        <v>32</v>
      </c>
      <c r="AD57" s="397" t="s">
        <v>28</v>
      </c>
      <c r="AE57" s="207">
        <v>15612729.970000001</v>
      </c>
      <c r="AF57" s="207">
        <v>810315.46</v>
      </c>
      <c r="AG57" s="207">
        <v>1080022.8899999999</v>
      </c>
      <c r="AH57" s="510">
        <v>541977.30000000005</v>
      </c>
      <c r="AI57" s="510">
        <v>1080022.8899999999</v>
      </c>
      <c r="AJ57" s="206">
        <v>40000</v>
      </c>
      <c r="AK57" s="509">
        <v>41062.519999999997</v>
      </c>
      <c r="AL57" s="206">
        <v>0</v>
      </c>
      <c r="AM57" s="207">
        <v>0</v>
      </c>
      <c r="AN57" s="206">
        <v>0</v>
      </c>
      <c r="AO57" s="510">
        <v>0</v>
      </c>
      <c r="AP57" s="207">
        <v>2245852</v>
      </c>
      <c r="AQ57" s="207">
        <v>2990855</v>
      </c>
      <c r="AR57" s="207">
        <v>745003</v>
      </c>
      <c r="AS57" s="207">
        <v>1421838.96</v>
      </c>
      <c r="AT57" s="207">
        <v>4412693.96</v>
      </c>
      <c r="AU57" s="207">
        <v>1732870.07</v>
      </c>
      <c r="AV57" s="207">
        <v>2679823.8899999997</v>
      </c>
      <c r="AW57" s="207">
        <v>57.938952908114906</v>
      </c>
      <c r="AX57" s="207">
        <v>39.270116751989754</v>
      </c>
      <c r="AY57" s="207">
        <v>896727.41</v>
      </c>
      <c r="AZ57" s="207">
        <v>24.57</v>
      </c>
      <c r="BA57" s="529">
        <v>1.88</v>
      </c>
    </row>
    <row r="58" spans="1:53">
      <c r="A58" s="508">
        <v>13073102</v>
      </c>
      <c r="B58" s="202">
        <v>5356</v>
      </c>
      <c r="C58" s="202" t="s">
        <v>80</v>
      </c>
      <c r="D58" s="206">
        <v>1108</v>
      </c>
      <c r="E58" s="206">
        <v>60700</v>
      </c>
      <c r="F58" s="207">
        <v>296280.08</v>
      </c>
      <c r="G58" s="389">
        <v>1</v>
      </c>
      <c r="H58" s="207">
        <v>297681.88</v>
      </c>
      <c r="I58" s="207">
        <v>0</v>
      </c>
      <c r="J58" s="389">
        <v>0</v>
      </c>
      <c r="K58" s="207">
        <v>0</v>
      </c>
      <c r="L58" s="388">
        <v>2014</v>
      </c>
      <c r="M58" s="389">
        <v>0</v>
      </c>
      <c r="N58" s="207">
        <v>0</v>
      </c>
      <c r="O58" s="389">
        <v>1</v>
      </c>
      <c r="P58" s="207">
        <v>192934.98</v>
      </c>
      <c r="Q58" s="389">
        <v>0</v>
      </c>
      <c r="R58" s="207">
        <v>0</v>
      </c>
      <c r="S58" s="206">
        <v>300</v>
      </c>
      <c r="T58" s="388">
        <v>0</v>
      </c>
      <c r="U58" s="206">
        <v>350</v>
      </c>
      <c r="V58" s="388">
        <v>0</v>
      </c>
      <c r="W58" s="206">
        <v>315</v>
      </c>
      <c r="X58" s="389">
        <v>1</v>
      </c>
      <c r="Y58" s="389">
        <v>0</v>
      </c>
      <c r="Z58" s="207">
        <v>55027.839999999997</v>
      </c>
      <c r="AA58" s="207">
        <v>47.933658536585362</v>
      </c>
      <c r="AB58" s="397" t="s">
        <v>32</v>
      </c>
      <c r="AC58" s="397" t="s">
        <v>28</v>
      </c>
      <c r="AD58" s="397" t="s">
        <v>28</v>
      </c>
      <c r="AE58" s="207">
        <v>6601219.21</v>
      </c>
      <c r="AF58" s="207">
        <v>-900562.36</v>
      </c>
      <c r="AG58" s="207">
        <v>-192934.98</v>
      </c>
      <c r="AH58" s="510">
        <v>296280.08</v>
      </c>
      <c r="AI58" s="510">
        <v>-192934.98</v>
      </c>
      <c r="AJ58" s="206">
        <v>5500</v>
      </c>
      <c r="AK58" s="509">
        <v>4614.2700000000004</v>
      </c>
      <c r="AL58" s="206">
        <v>0</v>
      </c>
      <c r="AM58" s="207">
        <v>0</v>
      </c>
      <c r="AN58" s="206">
        <v>0</v>
      </c>
      <c r="AO58" s="510">
        <v>0</v>
      </c>
      <c r="AP58" s="207">
        <v>441675</v>
      </c>
      <c r="AQ58" s="207">
        <v>621831</v>
      </c>
      <c r="AR58" s="207">
        <v>180156</v>
      </c>
      <c r="AS58" s="207">
        <v>352740.57</v>
      </c>
      <c r="AT58" s="207">
        <v>974571.57000000007</v>
      </c>
      <c r="AU58" s="207">
        <v>246871.35</v>
      </c>
      <c r="AV58" s="207">
        <v>727700.22</v>
      </c>
      <c r="AW58" s="207">
        <v>39.700714502815075</v>
      </c>
      <c r="AX58" s="207">
        <v>25.331269411029503</v>
      </c>
      <c r="AY58" s="207">
        <v>127751.24</v>
      </c>
      <c r="AZ58" s="207">
        <v>24.57</v>
      </c>
      <c r="BA58" s="529">
        <v>0.83</v>
      </c>
    </row>
    <row r="59" spans="1:53">
      <c r="A59" s="508">
        <v>13073006</v>
      </c>
      <c r="B59" s="202">
        <v>5357</v>
      </c>
      <c r="C59" s="202" t="s">
        <v>81</v>
      </c>
      <c r="D59" s="474">
        <v>898</v>
      </c>
      <c r="E59" s="474">
        <v>113200</v>
      </c>
      <c r="F59" s="288">
        <v>194431.51</v>
      </c>
      <c r="G59" s="477">
        <v>1</v>
      </c>
      <c r="H59" s="288">
        <v>36900</v>
      </c>
      <c r="I59" s="288" t="s">
        <v>202</v>
      </c>
      <c r="J59" s="477">
        <v>1</v>
      </c>
      <c r="K59" s="288">
        <v>530107</v>
      </c>
      <c r="L59" s="480" t="s">
        <v>202</v>
      </c>
      <c r="M59" s="477">
        <v>0</v>
      </c>
      <c r="N59" s="288">
        <v>0</v>
      </c>
      <c r="O59" s="477">
        <v>0</v>
      </c>
      <c r="P59" s="288">
        <v>0</v>
      </c>
      <c r="Q59" s="477">
        <v>1</v>
      </c>
      <c r="R59" s="288">
        <v>308535.77</v>
      </c>
      <c r="S59" s="474">
        <v>300</v>
      </c>
      <c r="T59" s="480">
        <v>0</v>
      </c>
      <c r="U59" s="474">
        <v>350</v>
      </c>
      <c r="V59" s="480">
        <v>0</v>
      </c>
      <c r="W59" s="474">
        <v>400</v>
      </c>
      <c r="X59" s="477">
        <v>0</v>
      </c>
      <c r="Y59" s="477">
        <v>0</v>
      </c>
      <c r="Z59" s="288">
        <v>894852</v>
      </c>
      <c r="AA59" s="288">
        <v>996.49</v>
      </c>
      <c r="AB59" s="288" t="s">
        <v>82</v>
      </c>
      <c r="AC59" s="288" t="s">
        <v>82</v>
      </c>
      <c r="AD59" s="288" t="s">
        <v>82</v>
      </c>
      <c r="AE59" s="288">
        <v>5692889.9199999999</v>
      </c>
      <c r="AF59" s="207" t="s">
        <v>202</v>
      </c>
      <c r="AG59" s="207" t="s">
        <v>202</v>
      </c>
      <c r="AH59" s="548">
        <v>194430.51</v>
      </c>
      <c r="AI59" s="548">
        <v>307804.76</v>
      </c>
      <c r="AJ59" s="474">
        <v>1500</v>
      </c>
      <c r="AK59" s="553">
        <v>1497.6</v>
      </c>
      <c r="AL59" s="474">
        <v>0</v>
      </c>
      <c r="AM59" s="288">
        <v>0</v>
      </c>
      <c r="AN59" s="474">
        <v>27000</v>
      </c>
      <c r="AO59" s="548">
        <v>22349.65</v>
      </c>
      <c r="AP59" s="288">
        <v>518970</v>
      </c>
      <c r="AQ59" s="288">
        <v>716418</v>
      </c>
      <c r="AR59" s="288">
        <v>197448</v>
      </c>
      <c r="AS59" s="288">
        <v>176897.02</v>
      </c>
      <c r="AT59" s="288">
        <v>893315.02</v>
      </c>
      <c r="AU59" s="288">
        <v>319434.728512</v>
      </c>
      <c r="AV59" s="288">
        <v>573880.29148799996</v>
      </c>
      <c r="AW59" s="511">
        <v>0.44587758614663509</v>
      </c>
      <c r="AX59" s="511">
        <v>0.35758351909497726</v>
      </c>
      <c r="AY59" s="288">
        <v>141719.17921555872</v>
      </c>
      <c r="AZ59" s="629">
        <v>21.065000000000001</v>
      </c>
      <c r="BA59" s="529">
        <v>5.45</v>
      </c>
    </row>
    <row r="60" spans="1:53">
      <c r="A60" s="508">
        <v>13073026</v>
      </c>
      <c r="B60" s="202">
        <v>5357</v>
      </c>
      <c r="C60" s="202" t="s">
        <v>83</v>
      </c>
      <c r="D60" s="474">
        <v>391</v>
      </c>
      <c r="E60" s="474">
        <v>-25200</v>
      </c>
      <c r="F60" s="288">
        <v>-1700.19</v>
      </c>
      <c r="G60" s="477">
        <v>0</v>
      </c>
      <c r="H60" s="288">
        <v>68151.320000000007</v>
      </c>
      <c r="I60" s="288" t="s">
        <v>166</v>
      </c>
      <c r="J60" s="477">
        <v>0</v>
      </c>
      <c r="K60" s="288" t="s">
        <v>202</v>
      </c>
      <c r="L60" s="480">
        <v>2014</v>
      </c>
      <c r="M60" s="477">
        <v>0</v>
      </c>
      <c r="N60" s="288">
        <v>0</v>
      </c>
      <c r="O60" s="477">
        <v>1</v>
      </c>
      <c r="P60" s="288">
        <v>147349</v>
      </c>
      <c r="Q60" s="477">
        <v>1</v>
      </c>
      <c r="R60" s="288">
        <v>57063.76</v>
      </c>
      <c r="S60" s="474">
        <v>400</v>
      </c>
      <c r="T60" s="480">
        <v>0</v>
      </c>
      <c r="U60" s="474">
        <v>450</v>
      </c>
      <c r="V60" s="480">
        <v>0</v>
      </c>
      <c r="W60" s="474">
        <v>400</v>
      </c>
      <c r="X60" s="477">
        <v>0</v>
      </c>
      <c r="Y60" s="477">
        <v>0</v>
      </c>
      <c r="Z60" s="288">
        <v>8686.69</v>
      </c>
      <c r="AA60" s="288">
        <v>22.22</v>
      </c>
      <c r="AB60" s="288" t="s">
        <v>179</v>
      </c>
      <c r="AC60" s="288" t="s">
        <v>179</v>
      </c>
      <c r="AD60" s="288" t="s">
        <v>82</v>
      </c>
      <c r="AE60" s="288">
        <v>2173920.59</v>
      </c>
      <c r="AF60" s="207">
        <v>35334.82</v>
      </c>
      <c r="AG60" s="207">
        <v>68151.320000000007</v>
      </c>
      <c r="AH60" s="548">
        <v>-1700.19</v>
      </c>
      <c r="AI60" s="548">
        <v>74859.839999999997</v>
      </c>
      <c r="AJ60" s="474">
        <v>1700</v>
      </c>
      <c r="AK60" s="553">
        <v>825.01</v>
      </c>
      <c r="AL60" s="474">
        <v>0</v>
      </c>
      <c r="AM60" s="288">
        <v>0</v>
      </c>
      <c r="AN60" s="474">
        <v>17000</v>
      </c>
      <c r="AO60" s="548">
        <v>8012.74</v>
      </c>
      <c r="AP60" s="288">
        <v>1</v>
      </c>
      <c r="AQ60" s="288">
        <v>248250</v>
      </c>
      <c r="AR60" s="288">
        <v>248249</v>
      </c>
      <c r="AS60" s="288">
        <v>75846.210000000006</v>
      </c>
      <c r="AT60" s="288">
        <v>331323.61</v>
      </c>
      <c r="AU60" s="288">
        <v>150496.76999999999</v>
      </c>
      <c r="AV60" s="288">
        <v>180826.82375999997</v>
      </c>
      <c r="AW60" s="511">
        <v>0.60623076028197387</v>
      </c>
      <c r="AX60" s="511">
        <v>0.45422898247426441</v>
      </c>
      <c r="AY60" s="288">
        <v>66768.823539833014</v>
      </c>
      <c r="AZ60" s="629">
        <v>21.065000000000001</v>
      </c>
      <c r="BA60" s="529">
        <v>0.2</v>
      </c>
    </row>
    <row r="61" spans="1:53">
      <c r="A61" s="508">
        <v>13073031</v>
      </c>
      <c r="B61" s="202">
        <v>5357</v>
      </c>
      <c r="C61" s="202" t="s">
        <v>84</v>
      </c>
      <c r="D61" s="474">
        <v>1234</v>
      </c>
      <c r="E61" s="474">
        <v>-286800</v>
      </c>
      <c r="F61" s="288">
        <v>70698.929999999993</v>
      </c>
      <c r="G61" s="482">
        <v>1</v>
      </c>
      <c r="H61" s="288" t="s">
        <v>202</v>
      </c>
      <c r="I61" s="288">
        <v>335600</v>
      </c>
      <c r="J61" s="477">
        <v>1</v>
      </c>
      <c r="K61" s="288">
        <v>232624</v>
      </c>
      <c r="L61" s="480" t="s">
        <v>202</v>
      </c>
      <c r="M61" s="477">
        <v>0</v>
      </c>
      <c r="N61" s="288">
        <v>0</v>
      </c>
      <c r="O61" s="477">
        <v>1</v>
      </c>
      <c r="P61" s="288">
        <v>321900</v>
      </c>
      <c r="Q61" s="477">
        <v>0</v>
      </c>
      <c r="R61" s="288" t="s">
        <v>202</v>
      </c>
      <c r="S61" s="474">
        <v>300</v>
      </c>
      <c r="T61" s="480">
        <v>0</v>
      </c>
      <c r="U61" s="474">
        <v>400</v>
      </c>
      <c r="V61" s="480">
        <v>0</v>
      </c>
      <c r="W61" s="474">
        <v>400</v>
      </c>
      <c r="X61" s="477">
        <v>0</v>
      </c>
      <c r="Y61" s="477">
        <v>0</v>
      </c>
      <c r="Z61" s="288">
        <v>1227852</v>
      </c>
      <c r="AA61" s="288">
        <v>995.02</v>
      </c>
      <c r="AB61" s="288" t="s">
        <v>179</v>
      </c>
      <c r="AC61" s="288" t="s">
        <v>179</v>
      </c>
      <c r="AD61" s="288" t="s">
        <v>82</v>
      </c>
      <c r="AE61" s="288">
        <v>12381748.23</v>
      </c>
      <c r="AF61" s="207" t="s">
        <v>202</v>
      </c>
      <c r="AG61" s="207" t="s">
        <v>202</v>
      </c>
      <c r="AH61" s="548">
        <v>70698.929999999993</v>
      </c>
      <c r="AI61" s="548">
        <v>-294972.26</v>
      </c>
      <c r="AJ61" s="474">
        <v>3600</v>
      </c>
      <c r="AK61" s="553">
        <v>2534.0100000000002</v>
      </c>
      <c r="AL61" s="474">
        <v>0</v>
      </c>
      <c r="AM61" s="288">
        <v>0</v>
      </c>
      <c r="AN61" s="474">
        <v>17600</v>
      </c>
      <c r="AO61" s="548">
        <v>8048.55</v>
      </c>
      <c r="AP61" s="288">
        <v>953167</v>
      </c>
      <c r="AQ61" s="288">
        <v>1097538</v>
      </c>
      <c r="AR61" s="288">
        <v>144371</v>
      </c>
      <c r="AS61" s="288">
        <v>108044.78</v>
      </c>
      <c r="AT61" s="288">
        <v>1205582.78</v>
      </c>
      <c r="AU61" s="288">
        <v>535840.18829199998</v>
      </c>
      <c r="AV61" s="288">
        <v>669742.59170800005</v>
      </c>
      <c r="AW61" s="511">
        <v>0.48822016940825735</v>
      </c>
      <c r="AX61" s="511">
        <v>0.44446569508234013</v>
      </c>
      <c r="AY61" s="288">
        <v>237728.79057074702</v>
      </c>
      <c r="AZ61" s="629">
        <v>21.065000000000001</v>
      </c>
      <c r="BA61" s="529">
        <v>2.78</v>
      </c>
    </row>
    <row r="62" spans="1:53">
      <c r="A62" s="508">
        <v>13073048</v>
      </c>
      <c r="B62" s="202">
        <v>5357</v>
      </c>
      <c r="C62" s="202" t="s">
        <v>85</v>
      </c>
      <c r="D62" s="474">
        <v>399</v>
      </c>
      <c r="E62" s="474">
        <v>-120300</v>
      </c>
      <c r="F62" s="288">
        <v>-120659.94</v>
      </c>
      <c r="G62" s="477">
        <v>0</v>
      </c>
      <c r="H62" s="288" t="s">
        <v>202</v>
      </c>
      <c r="I62" s="288">
        <v>127300</v>
      </c>
      <c r="J62" s="477">
        <v>0</v>
      </c>
      <c r="K62" s="288" t="s">
        <v>202</v>
      </c>
      <c r="L62" s="480">
        <v>2014</v>
      </c>
      <c r="M62" s="477">
        <v>0</v>
      </c>
      <c r="N62" s="288">
        <v>0</v>
      </c>
      <c r="O62" s="477">
        <v>0</v>
      </c>
      <c r="P62" s="288">
        <v>0</v>
      </c>
      <c r="Q62" s="477">
        <v>1</v>
      </c>
      <c r="R62" s="288">
        <v>5573.74</v>
      </c>
      <c r="S62" s="474">
        <v>325</v>
      </c>
      <c r="T62" s="480">
        <v>0</v>
      </c>
      <c r="U62" s="474">
        <v>375</v>
      </c>
      <c r="V62" s="480">
        <v>0</v>
      </c>
      <c r="W62" s="474">
        <v>370</v>
      </c>
      <c r="X62" s="477">
        <v>0</v>
      </c>
      <c r="Y62" s="477">
        <v>0</v>
      </c>
      <c r="Z62" s="288">
        <v>173421</v>
      </c>
      <c r="AA62" s="288">
        <v>434.64</v>
      </c>
      <c r="AB62" s="288" t="s">
        <v>82</v>
      </c>
      <c r="AC62" s="288" t="s">
        <v>82</v>
      </c>
      <c r="AD62" s="288" t="s">
        <v>82</v>
      </c>
      <c r="AE62" s="288">
        <v>2542516.4500000002</v>
      </c>
      <c r="AF62" s="207" t="s">
        <v>202</v>
      </c>
      <c r="AG62" s="207" t="s">
        <v>202</v>
      </c>
      <c r="AH62" s="548">
        <v>-102659.94</v>
      </c>
      <c r="AI62" s="548">
        <v>21167.07</v>
      </c>
      <c r="AJ62" s="474">
        <v>1300</v>
      </c>
      <c r="AK62" s="553">
        <v>700.08</v>
      </c>
      <c r="AL62" s="474">
        <v>0</v>
      </c>
      <c r="AM62" s="288">
        <v>0</v>
      </c>
      <c r="AN62" s="474">
        <v>14700</v>
      </c>
      <c r="AO62" s="548">
        <v>14566.31</v>
      </c>
      <c r="AP62" s="288">
        <v>138610</v>
      </c>
      <c r="AQ62" s="288">
        <v>138116</v>
      </c>
      <c r="AR62" s="288">
        <v>-494</v>
      </c>
      <c r="AS62" s="288">
        <v>133355.69</v>
      </c>
      <c r="AT62" s="288">
        <v>271471.69</v>
      </c>
      <c r="AU62" s="288">
        <v>128252.27804400001</v>
      </c>
      <c r="AV62" s="288">
        <v>143219.411956</v>
      </c>
      <c r="AW62" s="511">
        <v>0.92858378496336413</v>
      </c>
      <c r="AX62" s="511">
        <v>0.47243334302740742</v>
      </c>
      <c r="AY62" s="288">
        <v>56899.910856870112</v>
      </c>
      <c r="AZ62" s="629">
        <v>21.065000000000001</v>
      </c>
      <c r="BA62" s="529">
        <v>0.8</v>
      </c>
    </row>
    <row r="63" spans="1:53">
      <c r="A63" s="508">
        <v>13073056</v>
      </c>
      <c r="B63" s="202">
        <v>5357</v>
      </c>
      <c r="C63" s="202" t="s">
        <v>86</v>
      </c>
      <c r="D63" s="474">
        <v>598</v>
      </c>
      <c r="E63" s="474">
        <v>-46700</v>
      </c>
      <c r="F63" s="288">
        <v>-3413</v>
      </c>
      <c r="G63" s="477">
        <v>0</v>
      </c>
      <c r="H63" s="288" t="s">
        <v>202</v>
      </c>
      <c r="I63" s="288">
        <v>-184665.27</v>
      </c>
      <c r="J63" s="477">
        <v>1</v>
      </c>
      <c r="K63" s="288">
        <v>92234</v>
      </c>
      <c r="L63" s="480" t="s">
        <v>202</v>
      </c>
      <c r="M63" s="477">
        <v>0</v>
      </c>
      <c r="N63" s="288">
        <v>0</v>
      </c>
      <c r="O63" s="477">
        <v>1</v>
      </c>
      <c r="P63" s="288">
        <v>913000</v>
      </c>
      <c r="Q63" s="477">
        <v>0</v>
      </c>
      <c r="R63" s="288" t="s">
        <v>202</v>
      </c>
      <c r="S63" s="474">
        <v>350</v>
      </c>
      <c r="T63" s="480">
        <v>0</v>
      </c>
      <c r="U63" s="474">
        <v>400</v>
      </c>
      <c r="V63" s="480">
        <v>0</v>
      </c>
      <c r="W63" s="474">
        <v>320</v>
      </c>
      <c r="X63" s="477">
        <v>0</v>
      </c>
      <c r="Y63" s="477">
        <v>0</v>
      </c>
      <c r="Z63" s="288">
        <v>228198.77</v>
      </c>
      <c r="AA63" s="288">
        <v>381.6</v>
      </c>
      <c r="AB63" s="288" t="s">
        <v>82</v>
      </c>
      <c r="AC63" s="288" t="s">
        <v>82</v>
      </c>
      <c r="AD63" s="288" t="s">
        <v>82</v>
      </c>
      <c r="AE63" s="288">
        <v>2387971.14</v>
      </c>
      <c r="AF63" s="207">
        <v>-32643.06</v>
      </c>
      <c r="AG63" s="207">
        <v>-184665.27</v>
      </c>
      <c r="AH63" s="548">
        <v>-3413</v>
      </c>
      <c r="AI63" s="548">
        <v>-674542.62</v>
      </c>
      <c r="AJ63" s="474">
        <v>800</v>
      </c>
      <c r="AK63" s="553">
        <v>850.46</v>
      </c>
      <c r="AL63" s="474">
        <v>0</v>
      </c>
      <c r="AM63" s="288">
        <v>0</v>
      </c>
      <c r="AN63" s="474">
        <v>7200</v>
      </c>
      <c r="AO63" s="548">
        <v>3801.6</v>
      </c>
      <c r="AP63" s="288">
        <v>319884</v>
      </c>
      <c r="AQ63" s="288">
        <v>345187</v>
      </c>
      <c r="AR63" s="288">
        <v>25303</v>
      </c>
      <c r="AS63" s="288">
        <v>115747.26</v>
      </c>
      <c r="AT63" s="288">
        <v>471963.85</v>
      </c>
      <c r="AU63" s="288">
        <v>203180.92</v>
      </c>
      <c r="AV63" s="288">
        <v>268782.89966</v>
      </c>
      <c r="AW63" s="511">
        <v>0.58861124648378993</v>
      </c>
      <c r="AX63" s="511">
        <v>0.43050108676755644</v>
      </c>
      <c r="AY63" s="288">
        <v>90142.476519550648</v>
      </c>
      <c r="AZ63" s="629">
        <v>21.065000000000001</v>
      </c>
      <c r="BA63" s="529">
        <v>0.47</v>
      </c>
    </row>
    <row r="64" spans="1:53">
      <c r="A64" s="508">
        <v>13073084</v>
      </c>
      <c r="B64" s="202">
        <v>5357</v>
      </c>
      <c r="C64" s="202" t="s">
        <v>87</v>
      </c>
      <c r="D64" s="474">
        <v>2511</v>
      </c>
      <c r="E64" s="474">
        <v>-418300</v>
      </c>
      <c r="F64" s="288">
        <v>143235.53</v>
      </c>
      <c r="G64" s="389">
        <v>1</v>
      </c>
      <c r="H64" s="288" t="s">
        <v>202</v>
      </c>
      <c r="I64" s="288">
        <v>502400</v>
      </c>
      <c r="J64" s="477">
        <v>0</v>
      </c>
      <c r="K64" s="288" t="s">
        <v>202</v>
      </c>
      <c r="L64" s="480">
        <v>2009</v>
      </c>
      <c r="M64" s="477">
        <v>0</v>
      </c>
      <c r="N64" s="288">
        <v>0</v>
      </c>
      <c r="O64" s="477">
        <v>1</v>
      </c>
      <c r="P64" s="288">
        <v>638800</v>
      </c>
      <c r="Q64" s="477">
        <v>0</v>
      </c>
      <c r="R64" s="288" t="s">
        <v>202</v>
      </c>
      <c r="S64" s="474">
        <v>400</v>
      </c>
      <c r="T64" s="480">
        <v>0</v>
      </c>
      <c r="U64" s="474">
        <v>360</v>
      </c>
      <c r="V64" s="480">
        <v>0</v>
      </c>
      <c r="W64" s="474">
        <v>400</v>
      </c>
      <c r="X64" s="477">
        <v>0</v>
      </c>
      <c r="Y64" s="477">
        <v>0</v>
      </c>
      <c r="Z64" s="288">
        <v>2072934</v>
      </c>
      <c r="AA64" s="288">
        <v>825.54</v>
      </c>
      <c r="AB64" s="288" t="s">
        <v>179</v>
      </c>
      <c r="AC64" s="288" t="s">
        <v>179</v>
      </c>
      <c r="AD64" s="288" t="s">
        <v>179</v>
      </c>
      <c r="AE64" s="288">
        <v>12386459.74</v>
      </c>
      <c r="AF64" s="207" t="s">
        <v>202</v>
      </c>
      <c r="AG64" s="207" t="s">
        <v>202</v>
      </c>
      <c r="AH64" s="548">
        <v>143235.53</v>
      </c>
      <c r="AI64" s="548">
        <v>-1402357.09</v>
      </c>
      <c r="AJ64" s="474">
        <v>7200</v>
      </c>
      <c r="AK64" s="553">
        <v>3994.06</v>
      </c>
      <c r="AL64" s="474">
        <v>800</v>
      </c>
      <c r="AM64" s="288">
        <v>910</v>
      </c>
      <c r="AN64" s="474">
        <v>34600</v>
      </c>
      <c r="AO64" s="548">
        <v>24938.76</v>
      </c>
      <c r="AP64" s="288">
        <v>1470966</v>
      </c>
      <c r="AQ64" s="288">
        <v>2034625</v>
      </c>
      <c r="AR64" s="288">
        <v>563659</v>
      </c>
      <c r="AS64" s="288">
        <v>445274.53</v>
      </c>
      <c r="AT64" s="288">
        <v>2479899.5300000003</v>
      </c>
      <c r="AU64" s="288">
        <v>935171.89155199996</v>
      </c>
      <c r="AV64" s="288">
        <v>1544727.6384480004</v>
      </c>
      <c r="AW64" s="511">
        <v>0.45962862520218711</v>
      </c>
      <c r="AX64" s="511">
        <v>0.37710071728268763</v>
      </c>
      <c r="AY64" s="288">
        <v>414894.75334624486</v>
      </c>
      <c r="AZ64" s="629">
        <v>21.065000000000001</v>
      </c>
      <c r="BA64" s="529">
        <v>2.87</v>
      </c>
    </row>
    <row r="65" spans="1:53">
      <c r="A65" s="508">
        <v>13073091</v>
      </c>
      <c r="B65" s="202">
        <v>5357</v>
      </c>
      <c r="C65" s="202" t="s">
        <v>88</v>
      </c>
      <c r="D65" s="474">
        <v>370</v>
      </c>
      <c r="E65" s="474">
        <v>-48200</v>
      </c>
      <c r="F65" s="288">
        <v>-195387.23</v>
      </c>
      <c r="G65" s="482">
        <v>1</v>
      </c>
      <c r="H65" s="288" t="s">
        <v>202</v>
      </c>
      <c r="I65" s="288">
        <v>-179714.77</v>
      </c>
      <c r="J65" s="477">
        <v>1</v>
      </c>
      <c r="K65" s="288">
        <v>306506</v>
      </c>
      <c r="L65" s="480" t="s">
        <v>202</v>
      </c>
      <c r="M65" s="477">
        <v>0</v>
      </c>
      <c r="N65" s="288">
        <v>0</v>
      </c>
      <c r="O65" s="477">
        <v>0</v>
      </c>
      <c r="P65" s="288">
        <v>0</v>
      </c>
      <c r="Q65" s="477">
        <v>1</v>
      </c>
      <c r="R65" s="288">
        <v>149198.17000000001</v>
      </c>
      <c r="S65" s="474">
        <v>335</v>
      </c>
      <c r="T65" s="480">
        <v>0</v>
      </c>
      <c r="U65" s="474">
        <v>350</v>
      </c>
      <c r="V65" s="480">
        <v>0</v>
      </c>
      <c r="W65" s="474">
        <v>400</v>
      </c>
      <c r="X65" s="477">
        <v>0</v>
      </c>
      <c r="Y65" s="477">
        <v>0</v>
      </c>
      <c r="Z65" s="288">
        <v>0</v>
      </c>
      <c r="AA65" s="288">
        <v>0</v>
      </c>
      <c r="AB65" s="288" t="s">
        <v>82</v>
      </c>
      <c r="AC65" s="288" t="s">
        <v>82</v>
      </c>
      <c r="AD65" s="288" t="s">
        <v>82</v>
      </c>
      <c r="AE65" s="288">
        <v>3168345.02</v>
      </c>
      <c r="AF65" s="207">
        <v>-129397.14</v>
      </c>
      <c r="AG65" s="207">
        <v>-179714.77</v>
      </c>
      <c r="AH65" s="548">
        <v>-195387.23</v>
      </c>
      <c r="AI65" s="548">
        <v>149378.32</v>
      </c>
      <c r="AJ65" s="474">
        <v>800</v>
      </c>
      <c r="AK65" s="553">
        <v>753.25</v>
      </c>
      <c r="AL65" s="474">
        <v>0</v>
      </c>
      <c r="AM65" s="288">
        <v>0</v>
      </c>
      <c r="AN65" s="474">
        <v>18000</v>
      </c>
      <c r="AO65" s="548">
        <v>7467.47</v>
      </c>
      <c r="AP65" s="288">
        <v>174810</v>
      </c>
      <c r="AQ65" s="288">
        <v>213461</v>
      </c>
      <c r="AR65" s="288">
        <v>38651</v>
      </c>
      <c r="AS65" s="288">
        <v>88307.83</v>
      </c>
      <c r="AT65" s="288">
        <v>310183.71000000002</v>
      </c>
      <c r="AU65" s="288">
        <v>135389.72</v>
      </c>
      <c r="AV65" s="288">
        <v>174793.96772000004</v>
      </c>
      <c r="AW65" s="511">
        <v>0.63425985205728441</v>
      </c>
      <c r="AX65" s="511">
        <v>0.43648243900364714</v>
      </c>
      <c r="AY65" s="288">
        <v>60066.490702205621</v>
      </c>
      <c r="AZ65" s="629">
        <v>21.065000000000001</v>
      </c>
      <c r="BA65" s="529">
        <v>8.2899999999999991</v>
      </c>
    </row>
    <row r="66" spans="1:53" ht="17.25" thickBot="1">
      <c r="A66" s="508">
        <v>13073106</v>
      </c>
      <c r="B66" s="202">
        <v>5357</v>
      </c>
      <c r="C66" s="202" t="s">
        <v>89</v>
      </c>
      <c r="D66" s="474">
        <v>668</v>
      </c>
      <c r="E66" s="474">
        <v>60600</v>
      </c>
      <c r="F66" s="288">
        <v>319159.61</v>
      </c>
      <c r="G66" s="482">
        <v>1</v>
      </c>
      <c r="H66" s="288" t="s">
        <v>202</v>
      </c>
      <c r="I66" s="288">
        <v>17000</v>
      </c>
      <c r="J66" s="477">
        <v>1</v>
      </c>
      <c r="K66" s="288">
        <v>62652</v>
      </c>
      <c r="L66" s="480" t="s">
        <v>202</v>
      </c>
      <c r="M66" s="477">
        <v>0</v>
      </c>
      <c r="N66" s="288">
        <v>0</v>
      </c>
      <c r="O66" s="477">
        <v>0</v>
      </c>
      <c r="P66" s="288">
        <v>0</v>
      </c>
      <c r="Q66" s="477">
        <v>1</v>
      </c>
      <c r="R66" s="288">
        <v>629775.12</v>
      </c>
      <c r="S66" s="474">
        <v>300</v>
      </c>
      <c r="T66" s="480">
        <v>0</v>
      </c>
      <c r="U66" s="474">
        <v>375</v>
      </c>
      <c r="V66" s="480">
        <v>0</v>
      </c>
      <c r="W66" s="474">
        <v>350</v>
      </c>
      <c r="X66" s="477">
        <v>0</v>
      </c>
      <c r="Y66" s="477">
        <v>0</v>
      </c>
      <c r="Z66" s="288">
        <v>781521</v>
      </c>
      <c r="AA66" s="288">
        <v>1169.94</v>
      </c>
      <c r="AB66" s="288" t="s">
        <v>179</v>
      </c>
      <c r="AC66" s="288" t="s">
        <v>179</v>
      </c>
      <c r="AD66" s="288" t="s">
        <v>82</v>
      </c>
      <c r="AE66" s="288">
        <v>3607716.05</v>
      </c>
      <c r="AF66" s="207" t="s">
        <v>202</v>
      </c>
      <c r="AG66" s="207" t="s">
        <v>202</v>
      </c>
      <c r="AH66" s="548">
        <v>319159.61</v>
      </c>
      <c r="AI66" s="548">
        <v>628873.54</v>
      </c>
      <c r="AJ66" s="474">
        <v>3400</v>
      </c>
      <c r="AK66" s="553">
        <v>2416.87</v>
      </c>
      <c r="AL66" s="474">
        <v>0</v>
      </c>
      <c r="AM66" s="288">
        <v>0</v>
      </c>
      <c r="AN66" s="474">
        <v>8100</v>
      </c>
      <c r="AO66" s="548">
        <v>3509.84</v>
      </c>
      <c r="AP66" s="288">
        <v>265928</v>
      </c>
      <c r="AQ66" s="288">
        <v>553604</v>
      </c>
      <c r="AR66" s="288">
        <v>287676</v>
      </c>
      <c r="AS66" s="288">
        <v>200024.22</v>
      </c>
      <c r="AT66" s="288">
        <v>753628.22</v>
      </c>
      <c r="AU66" s="288">
        <v>228058.54740000001</v>
      </c>
      <c r="AV66" s="288">
        <v>525569.67259999993</v>
      </c>
      <c r="AW66" s="511">
        <v>0.41195249203401713</v>
      </c>
      <c r="AX66" s="511">
        <v>0.30261412901974399</v>
      </c>
      <c r="AY66" s="288">
        <v>101179.57524898999</v>
      </c>
      <c r="AZ66" s="629">
        <v>21.065000000000001</v>
      </c>
      <c r="BA66" s="529">
        <v>1.34</v>
      </c>
    </row>
    <row r="67" spans="1:53">
      <c r="A67" s="508">
        <v>13073036</v>
      </c>
      <c r="B67" s="202">
        <v>5358</v>
      </c>
      <c r="C67" s="202" t="s">
        <v>90</v>
      </c>
      <c r="D67" s="206">
        <v>348</v>
      </c>
      <c r="E67" s="206">
        <v>-71200</v>
      </c>
      <c r="F67" s="207">
        <v>41837.56</v>
      </c>
      <c r="G67" s="389">
        <v>1</v>
      </c>
      <c r="H67" s="207">
        <v>11157.55</v>
      </c>
      <c r="I67" s="207" t="s">
        <v>202</v>
      </c>
      <c r="J67" s="389">
        <v>1</v>
      </c>
      <c r="K67" s="207">
        <v>256217.17</v>
      </c>
      <c r="L67" s="388" t="s">
        <v>205</v>
      </c>
      <c r="M67" s="1038" t="s">
        <v>252</v>
      </c>
      <c r="N67" s="1039"/>
      <c r="O67" s="389">
        <v>0</v>
      </c>
      <c r="P67" s="288">
        <v>0</v>
      </c>
      <c r="Q67" s="389">
        <v>1</v>
      </c>
      <c r="R67" s="207">
        <v>256430.25</v>
      </c>
      <c r="S67" s="641">
        <v>300</v>
      </c>
      <c r="T67" s="388">
        <v>0</v>
      </c>
      <c r="U67" s="641">
        <v>365</v>
      </c>
      <c r="V67" s="388">
        <v>0</v>
      </c>
      <c r="W67" s="641">
        <v>330</v>
      </c>
      <c r="X67" s="389">
        <v>0</v>
      </c>
      <c r="Y67" s="389">
        <v>0</v>
      </c>
      <c r="Z67" s="207">
        <v>0</v>
      </c>
      <c r="AA67" s="207">
        <v>0</v>
      </c>
      <c r="AB67" s="397" t="s">
        <v>28</v>
      </c>
      <c r="AC67" s="397" t="s">
        <v>28</v>
      </c>
      <c r="AD67" s="397" t="s">
        <v>28</v>
      </c>
      <c r="AE67" s="207">
        <v>923049.52</v>
      </c>
      <c r="AF67" s="207" t="s">
        <v>172</v>
      </c>
      <c r="AG67" s="207">
        <v>11157.55</v>
      </c>
      <c r="AH67" s="510">
        <v>41837.56</v>
      </c>
      <c r="AI67" s="207">
        <v>256217.17</v>
      </c>
      <c r="AJ67" s="206">
        <v>1800</v>
      </c>
      <c r="AK67" s="509">
        <v>3410.72</v>
      </c>
      <c r="AL67" s="206">
        <v>0</v>
      </c>
      <c r="AM67" s="207">
        <v>0</v>
      </c>
      <c r="AN67" s="206">
        <v>0</v>
      </c>
      <c r="AO67" s="510">
        <v>0</v>
      </c>
      <c r="AP67" s="207">
        <v>115014.06</v>
      </c>
      <c r="AQ67" s="207">
        <v>116228</v>
      </c>
      <c r="AR67" s="207">
        <v>1213.9400000000023</v>
      </c>
      <c r="AS67" s="207">
        <v>125971.75</v>
      </c>
      <c r="AT67" s="207">
        <v>242199.75</v>
      </c>
      <c r="AU67" s="448">
        <v>108701.22</v>
      </c>
      <c r="AV67" s="448">
        <v>-118444.97</v>
      </c>
      <c r="AW67" s="511">
        <v>0.9352412499569811</v>
      </c>
      <c r="AX67" s="511">
        <v>0.44880814286554799</v>
      </c>
      <c r="AY67" s="448">
        <v>41300.97</v>
      </c>
      <c r="AZ67" s="454">
        <v>18.04</v>
      </c>
      <c r="BA67" s="529">
        <v>3.08</v>
      </c>
    </row>
    <row r="68" spans="1:53">
      <c r="A68" s="508">
        <v>13073041</v>
      </c>
      <c r="B68" s="202">
        <v>5358</v>
      </c>
      <c r="C68" s="202" t="s">
        <v>91</v>
      </c>
      <c r="D68" s="206">
        <v>478</v>
      </c>
      <c r="E68" s="206">
        <v>-126300</v>
      </c>
      <c r="F68" s="207">
        <v>38382.550000000003</v>
      </c>
      <c r="G68" s="389">
        <v>1</v>
      </c>
      <c r="H68" s="207">
        <v>42904.55</v>
      </c>
      <c r="I68" s="207" t="s">
        <v>202</v>
      </c>
      <c r="J68" s="389">
        <v>1</v>
      </c>
      <c r="K68" s="207">
        <v>256956.68</v>
      </c>
      <c r="L68" s="388">
        <v>2017</v>
      </c>
      <c r="M68" s="1040"/>
      <c r="N68" s="1041"/>
      <c r="O68" s="389">
        <v>0</v>
      </c>
      <c r="P68" s="288">
        <v>0</v>
      </c>
      <c r="Q68" s="389">
        <v>1</v>
      </c>
      <c r="R68" s="207">
        <v>257169.84</v>
      </c>
      <c r="S68" s="641">
        <v>300</v>
      </c>
      <c r="T68" s="388">
        <v>0</v>
      </c>
      <c r="U68" s="641">
        <v>300</v>
      </c>
      <c r="V68" s="388">
        <v>1</v>
      </c>
      <c r="W68" s="641">
        <v>250</v>
      </c>
      <c r="X68" s="389">
        <v>1</v>
      </c>
      <c r="Y68" s="389">
        <v>0</v>
      </c>
      <c r="Z68" s="207">
        <v>0</v>
      </c>
      <c r="AA68" s="207">
        <v>0</v>
      </c>
      <c r="AB68" s="397" t="s">
        <v>28</v>
      </c>
      <c r="AC68" s="397" t="s">
        <v>28</v>
      </c>
      <c r="AD68" s="397" t="s">
        <v>28</v>
      </c>
      <c r="AE68" s="207">
        <v>1082183.8</v>
      </c>
      <c r="AF68" s="207" t="s">
        <v>172</v>
      </c>
      <c r="AG68" s="207">
        <v>42904.55</v>
      </c>
      <c r="AH68" s="510">
        <v>38382.550000000003</v>
      </c>
      <c r="AI68" s="207">
        <v>256956.68</v>
      </c>
      <c r="AJ68" s="206">
        <v>3400</v>
      </c>
      <c r="AK68" s="509">
        <v>4735</v>
      </c>
      <c r="AL68" s="206">
        <v>0</v>
      </c>
      <c r="AM68" s="207">
        <v>0</v>
      </c>
      <c r="AN68" s="206">
        <v>0</v>
      </c>
      <c r="AO68" s="510">
        <v>0</v>
      </c>
      <c r="AP68" s="207">
        <v>165827.70000000001</v>
      </c>
      <c r="AQ68" s="207">
        <v>242066</v>
      </c>
      <c r="AR68" s="207">
        <v>76238.299999999988</v>
      </c>
      <c r="AS68" s="207">
        <v>163975.19</v>
      </c>
      <c r="AT68" s="207">
        <v>406041.19</v>
      </c>
      <c r="AU68" s="448">
        <v>159556.79</v>
      </c>
      <c r="AV68" s="448">
        <v>-81465.98000000001</v>
      </c>
      <c r="AW68" s="511">
        <v>0.65914581147290408</v>
      </c>
      <c r="AX68" s="511">
        <v>0.39295715294303024</v>
      </c>
      <c r="AY68" s="448">
        <v>60623.51</v>
      </c>
      <c r="AZ68" s="454">
        <v>18.04</v>
      </c>
      <c r="BA68" s="529">
        <v>4</v>
      </c>
    </row>
    <row r="69" spans="1:53">
      <c r="A69" s="508">
        <v>13073047</v>
      </c>
      <c r="B69" s="202">
        <v>5358</v>
      </c>
      <c r="C69" s="202" t="s">
        <v>92</v>
      </c>
      <c r="D69" s="206">
        <v>316</v>
      </c>
      <c r="E69" s="206">
        <v>-61100</v>
      </c>
      <c r="F69" s="207">
        <v>-13604.37</v>
      </c>
      <c r="G69" s="389">
        <v>0</v>
      </c>
      <c r="H69" s="207" t="s">
        <v>202</v>
      </c>
      <c r="I69" s="207">
        <v>-2724.07</v>
      </c>
      <c r="J69" s="389">
        <v>1</v>
      </c>
      <c r="K69" s="207">
        <v>222903.4</v>
      </c>
      <c r="L69" s="388">
        <v>2019</v>
      </c>
      <c r="M69" s="1040"/>
      <c r="N69" s="1041"/>
      <c r="O69" s="389">
        <v>0</v>
      </c>
      <c r="P69" s="288">
        <v>0</v>
      </c>
      <c r="Q69" s="389">
        <v>1</v>
      </c>
      <c r="R69" s="207">
        <v>223116.48</v>
      </c>
      <c r="S69" s="641">
        <v>320</v>
      </c>
      <c r="T69" s="388">
        <v>0</v>
      </c>
      <c r="U69" s="641">
        <v>380</v>
      </c>
      <c r="V69" s="388">
        <v>0</v>
      </c>
      <c r="W69" s="641">
        <v>350</v>
      </c>
      <c r="X69" s="389">
        <v>0</v>
      </c>
      <c r="Y69" s="389">
        <v>0</v>
      </c>
      <c r="Z69" s="207">
        <v>0</v>
      </c>
      <c r="AA69" s="207">
        <v>0</v>
      </c>
      <c r="AB69" s="397" t="s">
        <v>28</v>
      </c>
      <c r="AC69" s="397" t="s">
        <v>28</v>
      </c>
      <c r="AD69" s="397" t="s">
        <v>28</v>
      </c>
      <c r="AE69" s="207">
        <v>566225.37</v>
      </c>
      <c r="AF69" s="207" t="s">
        <v>172</v>
      </c>
      <c r="AG69" s="207">
        <v>-2724.07</v>
      </c>
      <c r="AH69" s="510">
        <v>-13604.37</v>
      </c>
      <c r="AI69" s="207">
        <v>222903.35</v>
      </c>
      <c r="AJ69" s="206">
        <v>1600</v>
      </c>
      <c r="AK69" s="509">
        <v>2062.5</v>
      </c>
      <c r="AL69" s="206">
        <v>0</v>
      </c>
      <c r="AM69" s="207">
        <v>0</v>
      </c>
      <c r="AN69" s="206">
        <v>0</v>
      </c>
      <c r="AO69" s="510">
        <v>0</v>
      </c>
      <c r="AP69" s="207">
        <v>103236.13</v>
      </c>
      <c r="AQ69" s="207">
        <v>129561</v>
      </c>
      <c r="AR69" s="207">
        <v>26324.869999999995</v>
      </c>
      <c r="AS69" s="207">
        <v>113153.84</v>
      </c>
      <c r="AT69" s="207">
        <v>242714.84</v>
      </c>
      <c r="AU69" s="448">
        <v>103690.71</v>
      </c>
      <c r="AV69" s="448">
        <v>-87283.55</v>
      </c>
      <c r="AW69" s="511">
        <v>0.80032347697223705</v>
      </c>
      <c r="AX69" s="511">
        <v>0.42721207322963856</v>
      </c>
      <c r="AY69" s="448">
        <v>39397.230000000003</v>
      </c>
      <c r="AZ69" s="454">
        <v>18.04</v>
      </c>
      <c r="BA69" s="529">
        <v>4.1500000000000004</v>
      </c>
    </row>
    <row r="70" spans="1:53">
      <c r="A70" s="508">
        <v>13073054</v>
      </c>
      <c r="B70" s="202">
        <v>5358</v>
      </c>
      <c r="C70" s="202" t="s">
        <v>93</v>
      </c>
      <c r="D70" s="206">
        <v>808</v>
      </c>
      <c r="E70" s="206">
        <v>3400</v>
      </c>
      <c r="F70" s="207">
        <v>376306.47</v>
      </c>
      <c r="G70" s="389">
        <v>1</v>
      </c>
      <c r="H70" s="207">
        <v>510589.45</v>
      </c>
      <c r="I70" s="207" t="s">
        <v>202</v>
      </c>
      <c r="J70" s="389">
        <v>1</v>
      </c>
      <c r="K70" s="207">
        <v>2284260.09</v>
      </c>
      <c r="L70" s="388" t="s">
        <v>207</v>
      </c>
      <c r="M70" s="1040"/>
      <c r="N70" s="1041"/>
      <c r="O70" s="389">
        <v>0</v>
      </c>
      <c r="P70" s="288">
        <v>0</v>
      </c>
      <c r="Q70" s="389">
        <v>1</v>
      </c>
      <c r="R70" s="207">
        <v>2284532.71</v>
      </c>
      <c r="S70" s="641">
        <v>300</v>
      </c>
      <c r="T70" s="388">
        <v>0</v>
      </c>
      <c r="U70" s="641">
        <v>380</v>
      </c>
      <c r="V70" s="388">
        <v>0</v>
      </c>
      <c r="W70" s="641">
        <v>350</v>
      </c>
      <c r="X70" s="389">
        <v>0</v>
      </c>
      <c r="Y70" s="389">
        <v>0</v>
      </c>
      <c r="Z70" s="207">
        <v>0</v>
      </c>
      <c r="AA70" s="207">
        <v>0</v>
      </c>
      <c r="AB70" s="397" t="s">
        <v>28</v>
      </c>
      <c r="AC70" s="397" t="s">
        <v>28</v>
      </c>
      <c r="AD70" s="397" t="s">
        <v>28</v>
      </c>
      <c r="AE70" s="207">
        <v>5613740.1200000001</v>
      </c>
      <c r="AF70" s="207" t="s">
        <v>172</v>
      </c>
      <c r="AG70" s="207">
        <v>510589.45</v>
      </c>
      <c r="AH70" s="510">
        <v>376306.47</v>
      </c>
      <c r="AI70" s="207">
        <v>2284260.09</v>
      </c>
      <c r="AJ70" s="206">
        <v>3200</v>
      </c>
      <c r="AK70" s="509">
        <v>3594</v>
      </c>
      <c r="AL70" s="206">
        <v>0</v>
      </c>
      <c r="AM70" s="207">
        <v>0</v>
      </c>
      <c r="AN70" s="206">
        <v>0</v>
      </c>
      <c r="AO70" s="510">
        <v>0</v>
      </c>
      <c r="AP70" s="207">
        <v>1524132.7</v>
      </c>
      <c r="AQ70" s="207">
        <v>1745962</v>
      </c>
      <c r="AR70" s="207">
        <v>221829.30000000005</v>
      </c>
      <c r="AS70" s="207">
        <v>0</v>
      </c>
      <c r="AT70" s="207">
        <v>1745962</v>
      </c>
      <c r="AU70" s="448">
        <v>625389.23</v>
      </c>
      <c r="AV70" s="448">
        <v>1120572.77</v>
      </c>
      <c r="AW70" s="511">
        <v>0.35819177622422482</v>
      </c>
      <c r="AX70" s="511">
        <v>0.35819177622422482</v>
      </c>
      <c r="AY70" s="448">
        <v>237616.29</v>
      </c>
      <c r="AZ70" s="454">
        <v>18.04</v>
      </c>
      <c r="BA70" s="529">
        <v>2.16</v>
      </c>
    </row>
    <row r="71" spans="1:53">
      <c r="A71" s="508">
        <v>13073058</v>
      </c>
      <c r="B71" s="202">
        <v>5358</v>
      </c>
      <c r="C71" s="202" t="s">
        <v>94</v>
      </c>
      <c r="D71" s="206">
        <v>315</v>
      </c>
      <c r="E71" s="206">
        <v>-73200</v>
      </c>
      <c r="F71" s="207">
        <v>-38846.89</v>
      </c>
      <c r="G71" s="389">
        <v>0</v>
      </c>
      <c r="H71" s="207">
        <v>206321.85</v>
      </c>
      <c r="I71" s="207" t="s">
        <v>202</v>
      </c>
      <c r="J71" s="389">
        <v>1</v>
      </c>
      <c r="K71" s="207">
        <v>318324.84000000003</v>
      </c>
      <c r="L71" s="388">
        <v>2017</v>
      </c>
      <c r="M71" s="1040"/>
      <c r="N71" s="1041"/>
      <c r="O71" s="389">
        <v>0</v>
      </c>
      <c r="P71" s="288">
        <v>0</v>
      </c>
      <c r="Q71" s="389">
        <v>1</v>
      </c>
      <c r="R71" s="207">
        <v>318585.58</v>
      </c>
      <c r="S71" s="641">
        <v>300</v>
      </c>
      <c r="T71" s="388">
        <v>0</v>
      </c>
      <c r="U71" s="641">
        <v>365</v>
      </c>
      <c r="V71" s="388">
        <v>0</v>
      </c>
      <c r="W71" s="641">
        <v>330</v>
      </c>
      <c r="X71" s="389">
        <v>0</v>
      </c>
      <c r="Y71" s="389">
        <v>0</v>
      </c>
      <c r="Z71" s="207">
        <v>40340.239999999998</v>
      </c>
      <c r="AA71" s="207">
        <v>128.06425396825395</v>
      </c>
      <c r="AB71" s="397" t="s">
        <v>28</v>
      </c>
      <c r="AC71" s="397" t="s">
        <v>28</v>
      </c>
      <c r="AD71" s="397" t="s">
        <v>28</v>
      </c>
      <c r="AE71" s="207">
        <v>1017679</v>
      </c>
      <c r="AF71" s="207" t="s">
        <v>172</v>
      </c>
      <c r="AG71" s="207">
        <v>206321.85</v>
      </c>
      <c r="AH71" s="510">
        <v>-38846.89</v>
      </c>
      <c r="AI71" s="207">
        <v>318324.84000000003</v>
      </c>
      <c r="AJ71" s="206">
        <v>2100</v>
      </c>
      <c r="AK71" s="509">
        <v>2132.48</v>
      </c>
      <c r="AL71" s="206">
        <v>0</v>
      </c>
      <c r="AM71" s="207">
        <v>0</v>
      </c>
      <c r="AN71" s="206">
        <v>5700</v>
      </c>
      <c r="AO71" s="510">
        <v>7960</v>
      </c>
      <c r="AP71" s="207">
        <v>105366.03</v>
      </c>
      <c r="AQ71" s="207">
        <v>130506</v>
      </c>
      <c r="AR71" s="207">
        <v>25139.97</v>
      </c>
      <c r="AS71" s="207">
        <v>117399.42</v>
      </c>
      <c r="AT71" s="207">
        <v>247905.41999999998</v>
      </c>
      <c r="AU71" s="448">
        <v>104540.31</v>
      </c>
      <c r="AV71" s="448">
        <v>-91433.73</v>
      </c>
      <c r="AW71" s="511">
        <v>0.80103834306468669</v>
      </c>
      <c r="AX71" s="511">
        <v>0.42169433003925449</v>
      </c>
      <c r="AY71" s="448">
        <v>39720.03</v>
      </c>
      <c r="AZ71" s="454">
        <v>18.04</v>
      </c>
      <c r="BA71" s="529">
        <v>6.2</v>
      </c>
    </row>
    <row r="72" spans="1:53">
      <c r="A72" s="508">
        <v>13073060</v>
      </c>
      <c r="B72" s="202">
        <v>5358</v>
      </c>
      <c r="C72" s="202" t="s">
        <v>95</v>
      </c>
      <c r="D72" s="206">
        <v>1793</v>
      </c>
      <c r="E72" s="206">
        <v>-279100</v>
      </c>
      <c r="F72" s="207">
        <v>212911.77</v>
      </c>
      <c r="G72" s="389">
        <v>1</v>
      </c>
      <c r="H72" s="207">
        <v>251772.51</v>
      </c>
      <c r="I72" s="207" t="s">
        <v>202</v>
      </c>
      <c r="J72" s="389">
        <v>1</v>
      </c>
      <c r="K72" s="207">
        <v>988832.67</v>
      </c>
      <c r="L72" s="388">
        <v>2018</v>
      </c>
      <c r="M72" s="1040"/>
      <c r="N72" s="1041"/>
      <c r="O72" s="389">
        <v>0</v>
      </c>
      <c r="P72" s="288">
        <v>0</v>
      </c>
      <c r="Q72" s="389">
        <v>1</v>
      </c>
      <c r="R72" s="207">
        <v>989248.2</v>
      </c>
      <c r="S72" s="641">
        <v>325</v>
      </c>
      <c r="T72" s="388">
        <v>0</v>
      </c>
      <c r="U72" s="641">
        <v>365</v>
      </c>
      <c r="V72" s="388">
        <v>0</v>
      </c>
      <c r="W72" s="641">
        <v>330</v>
      </c>
      <c r="X72" s="389">
        <v>0</v>
      </c>
      <c r="Y72" s="389">
        <v>0</v>
      </c>
      <c r="Z72" s="207">
        <v>209821.46</v>
      </c>
      <c r="AA72" s="207">
        <v>117.02256553262687</v>
      </c>
      <c r="AB72" s="397" t="s">
        <v>28</v>
      </c>
      <c r="AC72" s="397" t="s">
        <v>28</v>
      </c>
      <c r="AD72" s="397" t="s">
        <v>28</v>
      </c>
      <c r="AE72" s="207">
        <v>7331788.6900000004</v>
      </c>
      <c r="AF72" s="207" t="s">
        <v>172</v>
      </c>
      <c r="AG72" s="207">
        <v>251772.51</v>
      </c>
      <c r="AH72" s="510">
        <v>212911.77</v>
      </c>
      <c r="AI72" s="207">
        <v>988832.67</v>
      </c>
      <c r="AJ72" s="206">
        <v>8800</v>
      </c>
      <c r="AK72" s="509">
        <v>9549.1200000000008</v>
      </c>
      <c r="AL72" s="206">
        <v>0</v>
      </c>
      <c r="AM72" s="207">
        <v>0</v>
      </c>
      <c r="AN72" s="206">
        <v>0</v>
      </c>
      <c r="AO72" s="510">
        <v>0</v>
      </c>
      <c r="AP72" s="207">
        <v>946994.69</v>
      </c>
      <c r="AQ72" s="207">
        <v>1215976</v>
      </c>
      <c r="AR72" s="207">
        <v>268981.31000000006</v>
      </c>
      <c r="AS72" s="207">
        <v>425484.05</v>
      </c>
      <c r="AT72" s="207">
        <v>1641460.05</v>
      </c>
      <c r="AU72" s="448">
        <v>663097.19999999995</v>
      </c>
      <c r="AV72" s="448">
        <v>127394.75</v>
      </c>
      <c r="AW72" s="511">
        <v>0.54532096028211074</v>
      </c>
      <c r="AX72" s="511">
        <v>0.40396791868312598</v>
      </c>
      <c r="AY72" s="448">
        <v>251943.42</v>
      </c>
      <c r="AZ72" s="454">
        <v>18.04</v>
      </c>
      <c r="BA72" s="529">
        <v>6.03</v>
      </c>
    </row>
    <row r="73" spans="1:53">
      <c r="A73" s="508">
        <v>13073061</v>
      </c>
      <c r="B73" s="202">
        <v>5358</v>
      </c>
      <c r="C73" s="202" t="s">
        <v>96</v>
      </c>
      <c r="D73" s="206">
        <v>761</v>
      </c>
      <c r="E73" s="206">
        <v>-65300</v>
      </c>
      <c r="F73" s="207">
        <v>63129.68</v>
      </c>
      <c r="G73" s="389">
        <v>1</v>
      </c>
      <c r="H73" s="207">
        <v>118925.46</v>
      </c>
      <c r="I73" s="207" t="s">
        <v>202</v>
      </c>
      <c r="J73" s="389">
        <v>1</v>
      </c>
      <c r="K73" s="207">
        <v>421390.98</v>
      </c>
      <c r="L73" s="388">
        <v>2017</v>
      </c>
      <c r="M73" s="1040"/>
      <c r="N73" s="1041"/>
      <c r="O73" s="389">
        <v>0</v>
      </c>
      <c r="P73" s="288">
        <v>0</v>
      </c>
      <c r="Q73" s="389">
        <v>1</v>
      </c>
      <c r="R73" s="207">
        <v>421616.03</v>
      </c>
      <c r="S73" s="641">
        <v>286</v>
      </c>
      <c r="T73" s="388">
        <v>0</v>
      </c>
      <c r="U73" s="641">
        <v>365</v>
      </c>
      <c r="V73" s="388">
        <v>0</v>
      </c>
      <c r="W73" s="641">
        <v>330</v>
      </c>
      <c r="X73" s="389">
        <v>0</v>
      </c>
      <c r="Y73" s="389">
        <v>0</v>
      </c>
      <c r="Z73" s="207">
        <v>34458.239999999998</v>
      </c>
      <c r="AA73" s="207">
        <v>45.280210249671484</v>
      </c>
      <c r="AB73" s="397" t="s">
        <v>28</v>
      </c>
      <c r="AC73" s="397" t="s">
        <v>28</v>
      </c>
      <c r="AD73" s="397" t="s">
        <v>28</v>
      </c>
      <c r="AE73" s="207">
        <v>1634079.86</v>
      </c>
      <c r="AF73" s="207" t="s">
        <v>172</v>
      </c>
      <c r="AG73" s="207">
        <v>118925.46</v>
      </c>
      <c r="AH73" s="510">
        <v>63129.68</v>
      </c>
      <c r="AI73" s="207">
        <v>421390.98</v>
      </c>
      <c r="AJ73" s="206">
        <v>4500</v>
      </c>
      <c r="AK73" s="509">
        <v>6978.75</v>
      </c>
      <c r="AL73" s="206">
        <v>0</v>
      </c>
      <c r="AM73" s="207">
        <v>0</v>
      </c>
      <c r="AN73" s="206">
        <v>0</v>
      </c>
      <c r="AO73" s="510">
        <v>0</v>
      </c>
      <c r="AP73" s="207">
        <v>304338.15999999997</v>
      </c>
      <c r="AQ73" s="207">
        <v>420425</v>
      </c>
      <c r="AR73" s="207">
        <v>116086.84000000003</v>
      </c>
      <c r="AS73" s="207">
        <v>232765.65</v>
      </c>
      <c r="AT73" s="207">
        <v>653190.65</v>
      </c>
      <c r="AU73" s="448">
        <v>257769.94</v>
      </c>
      <c r="AV73" s="448">
        <v>-70110.59</v>
      </c>
      <c r="AW73" s="511">
        <v>0.61311753582684192</v>
      </c>
      <c r="AX73" s="511">
        <v>0.39463201134308951</v>
      </c>
      <c r="AY73" s="448">
        <v>97939.55</v>
      </c>
      <c r="AZ73" s="454">
        <v>18.04</v>
      </c>
      <c r="BA73" s="529">
        <v>3.33</v>
      </c>
    </row>
    <row r="74" spans="1:53">
      <c r="A74" s="508">
        <v>13073087</v>
      </c>
      <c r="B74" s="202">
        <v>5358</v>
      </c>
      <c r="C74" s="202" t="s">
        <v>97</v>
      </c>
      <c r="D74" s="206">
        <v>2531</v>
      </c>
      <c r="E74" s="206">
        <v>-438200</v>
      </c>
      <c r="F74" s="207">
        <v>-11554.91</v>
      </c>
      <c r="G74" s="389">
        <v>0</v>
      </c>
      <c r="H74" s="207" t="s">
        <v>202</v>
      </c>
      <c r="I74" s="207">
        <v>-2162.46</v>
      </c>
      <c r="J74" s="389">
        <v>1</v>
      </c>
      <c r="K74" s="207">
        <v>554522.28</v>
      </c>
      <c r="L74" s="388">
        <v>2017</v>
      </c>
      <c r="M74" s="1040"/>
      <c r="N74" s="1041"/>
      <c r="O74" s="389">
        <v>0</v>
      </c>
      <c r="P74" s="288">
        <v>0</v>
      </c>
      <c r="Q74" s="389">
        <v>1</v>
      </c>
      <c r="R74" s="207">
        <v>554961.34</v>
      </c>
      <c r="S74" s="641">
        <v>400</v>
      </c>
      <c r="T74" s="388">
        <v>0</v>
      </c>
      <c r="U74" s="641">
        <v>350</v>
      </c>
      <c r="V74" s="388">
        <v>0</v>
      </c>
      <c r="W74" s="641">
        <v>325</v>
      </c>
      <c r="X74" s="389">
        <v>0</v>
      </c>
      <c r="Y74" s="389">
        <v>0</v>
      </c>
      <c r="Z74" s="207">
        <v>739832.06</v>
      </c>
      <c r="AA74" s="207">
        <v>292.30820229158439</v>
      </c>
      <c r="AB74" s="397" t="s">
        <v>32</v>
      </c>
      <c r="AC74" s="397" t="s">
        <v>28</v>
      </c>
      <c r="AD74" s="397" t="s">
        <v>28</v>
      </c>
      <c r="AE74" s="207">
        <v>10230846.92</v>
      </c>
      <c r="AF74" s="207" t="s">
        <v>172</v>
      </c>
      <c r="AG74" s="207">
        <v>-2162.46</v>
      </c>
      <c r="AH74" s="510">
        <v>-11554.91</v>
      </c>
      <c r="AI74" s="207">
        <v>554522.28</v>
      </c>
      <c r="AJ74" s="206">
        <v>12300</v>
      </c>
      <c r="AK74" s="509">
        <v>14403.28</v>
      </c>
      <c r="AL74" s="206">
        <v>0</v>
      </c>
      <c r="AM74" s="207">
        <v>0</v>
      </c>
      <c r="AN74" s="206">
        <v>0</v>
      </c>
      <c r="AO74" s="510">
        <v>0</v>
      </c>
      <c r="AP74" s="207">
        <v>1280516.76</v>
      </c>
      <c r="AQ74" s="207">
        <v>1496789</v>
      </c>
      <c r="AR74" s="207">
        <v>216272.24</v>
      </c>
      <c r="AS74" s="207">
        <v>642396.42000000004</v>
      </c>
      <c r="AT74" s="207">
        <v>2139185.42</v>
      </c>
      <c r="AU74" s="448">
        <v>921202.64</v>
      </c>
      <c r="AV74" s="448">
        <v>-66810.060000000056</v>
      </c>
      <c r="AW74" s="511">
        <v>0.6154525721394265</v>
      </c>
      <c r="AX74" s="511">
        <v>0.4306324413897698</v>
      </c>
      <c r="AY74" s="448">
        <v>350010.44</v>
      </c>
      <c r="AZ74" s="454">
        <v>18.04</v>
      </c>
      <c r="BA74" s="529">
        <v>11</v>
      </c>
    </row>
    <row r="75" spans="1:53">
      <c r="A75" s="508">
        <v>13073099</v>
      </c>
      <c r="B75" s="202">
        <v>5358</v>
      </c>
      <c r="C75" s="202" t="s">
        <v>98</v>
      </c>
      <c r="D75" s="206">
        <v>924</v>
      </c>
      <c r="E75" s="206">
        <v>78400</v>
      </c>
      <c r="F75" s="207">
        <v>171152.55</v>
      </c>
      <c r="G75" s="389">
        <v>1</v>
      </c>
      <c r="H75" s="207">
        <v>405478.74</v>
      </c>
      <c r="I75" s="207" t="s">
        <v>202</v>
      </c>
      <c r="J75" s="389">
        <v>0</v>
      </c>
      <c r="K75" s="207">
        <v>0</v>
      </c>
      <c r="L75" s="388">
        <v>0</v>
      </c>
      <c r="M75" s="1040"/>
      <c r="N75" s="1041"/>
      <c r="O75" s="389">
        <v>1</v>
      </c>
      <c r="P75" s="288">
        <v>1956753.77</v>
      </c>
      <c r="Q75" s="389">
        <v>0</v>
      </c>
      <c r="R75" s="207">
        <v>0</v>
      </c>
      <c r="S75" s="641">
        <v>300</v>
      </c>
      <c r="T75" s="388">
        <v>0</v>
      </c>
      <c r="U75" s="641">
        <v>350</v>
      </c>
      <c r="V75" s="388">
        <v>0</v>
      </c>
      <c r="W75" s="641">
        <v>350</v>
      </c>
      <c r="X75" s="389">
        <v>0</v>
      </c>
      <c r="Y75" s="389">
        <v>0</v>
      </c>
      <c r="Z75" s="207">
        <v>757269.01</v>
      </c>
      <c r="AA75" s="207">
        <v>819.55520562770562</v>
      </c>
      <c r="AB75" s="397" t="s">
        <v>32</v>
      </c>
      <c r="AC75" s="397" t="s">
        <v>28</v>
      </c>
      <c r="AD75" s="397" t="s">
        <v>28</v>
      </c>
      <c r="AE75" s="207">
        <v>1943709.87</v>
      </c>
      <c r="AF75" s="207" t="s">
        <v>172</v>
      </c>
      <c r="AG75" s="207">
        <v>405478.74</v>
      </c>
      <c r="AH75" s="510">
        <v>171152.55</v>
      </c>
      <c r="AI75" s="207">
        <v>-1956753.77</v>
      </c>
      <c r="AJ75" s="206">
        <v>3500</v>
      </c>
      <c r="AK75" s="509">
        <v>3951.25</v>
      </c>
      <c r="AL75" s="206">
        <v>0</v>
      </c>
      <c r="AM75" s="207">
        <v>0</v>
      </c>
      <c r="AN75" s="206">
        <v>0</v>
      </c>
      <c r="AO75" s="510">
        <v>0</v>
      </c>
      <c r="AP75" s="207">
        <v>833090.43</v>
      </c>
      <c r="AQ75" s="207">
        <v>987010</v>
      </c>
      <c r="AR75" s="207">
        <v>153919.56999999995</v>
      </c>
      <c r="AS75" s="207">
        <v>9966.44</v>
      </c>
      <c r="AT75" s="207">
        <v>996976.44</v>
      </c>
      <c r="AU75" s="448">
        <v>395551.34</v>
      </c>
      <c r="AV75" s="448">
        <v>581492.22</v>
      </c>
      <c r="AW75" s="511">
        <v>0.40075717571250546</v>
      </c>
      <c r="AX75" s="511">
        <v>0.39675094027297181</v>
      </c>
      <c r="AY75" s="448">
        <v>150289.51</v>
      </c>
      <c r="AZ75" s="454">
        <v>18.04</v>
      </c>
      <c r="BA75" s="529">
        <v>0.13</v>
      </c>
    </row>
    <row r="76" spans="1:53">
      <c r="A76" s="508">
        <v>13073104</v>
      </c>
      <c r="B76" s="202">
        <v>5358</v>
      </c>
      <c r="C76" s="202" t="s">
        <v>99</v>
      </c>
      <c r="D76" s="206">
        <v>1042</v>
      </c>
      <c r="E76" s="206">
        <v>-179100</v>
      </c>
      <c r="F76" s="207">
        <v>25399.26</v>
      </c>
      <c r="G76" s="389">
        <v>1</v>
      </c>
      <c r="H76" s="207">
        <v>48973.04</v>
      </c>
      <c r="I76" s="207" t="s">
        <v>202</v>
      </c>
      <c r="J76" s="389">
        <v>1</v>
      </c>
      <c r="K76" s="207">
        <v>1293058.27</v>
      </c>
      <c r="L76" s="388" t="s">
        <v>205</v>
      </c>
      <c r="M76" s="1042"/>
      <c r="N76" s="1043"/>
      <c r="O76" s="389">
        <v>0</v>
      </c>
      <c r="P76" s="288">
        <v>0</v>
      </c>
      <c r="Q76" s="389">
        <v>1</v>
      </c>
      <c r="R76" s="207">
        <v>1293354.6499999999</v>
      </c>
      <c r="S76" s="641">
        <v>286</v>
      </c>
      <c r="T76" s="388">
        <v>0</v>
      </c>
      <c r="U76" s="641">
        <v>365</v>
      </c>
      <c r="V76" s="388">
        <v>0</v>
      </c>
      <c r="W76" s="641">
        <v>330</v>
      </c>
      <c r="X76" s="389">
        <v>0</v>
      </c>
      <c r="Y76" s="389">
        <v>0</v>
      </c>
      <c r="Z76" s="207">
        <v>0</v>
      </c>
      <c r="AA76" s="207">
        <v>0</v>
      </c>
      <c r="AB76" s="397" t="s">
        <v>28</v>
      </c>
      <c r="AC76" s="397" t="s">
        <v>28</v>
      </c>
      <c r="AD76" s="397" t="s">
        <v>28</v>
      </c>
      <c r="AE76" s="207">
        <v>2315154.64</v>
      </c>
      <c r="AF76" s="207" t="s">
        <v>172</v>
      </c>
      <c r="AG76" s="207">
        <v>48973.04</v>
      </c>
      <c r="AH76" s="510">
        <v>25399.26</v>
      </c>
      <c r="AI76" s="207">
        <v>1293058.47</v>
      </c>
      <c r="AJ76" s="206">
        <v>3000</v>
      </c>
      <c r="AK76" s="509">
        <v>4556.25</v>
      </c>
      <c r="AL76" s="206">
        <v>0</v>
      </c>
      <c r="AM76" s="207">
        <v>0</v>
      </c>
      <c r="AN76" s="206">
        <v>0</v>
      </c>
      <c r="AO76" s="510">
        <v>0</v>
      </c>
      <c r="AP76" s="207">
        <v>502132.43</v>
      </c>
      <c r="AQ76" s="207">
        <v>564646</v>
      </c>
      <c r="AR76" s="207">
        <v>62513.570000000007</v>
      </c>
      <c r="AS76" s="207">
        <v>281451.68</v>
      </c>
      <c r="AT76" s="207">
        <v>846097.67999999993</v>
      </c>
      <c r="AU76" s="448">
        <v>368418.23</v>
      </c>
      <c r="AV76" s="448">
        <v>-85223.909999999974</v>
      </c>
      <c r="AW76" s="511">
        <v>0.65247647198421665</v>
      </c>
      <c r="AX76" s="511">
        <v>0.43543226592939011</v>
      </c>
      <c r="AY76" s="448">
        <v>139980.29999999999</v>
      </c>
      <c r="AZ76" s="454">
        <v>18.04</v>
      </c>
      <c r="BA76" s="529">
        <v>3.21</v>
      </c>
    </row>
    <row r="77" spans="1:53">
      <c r="A77" s="508">
        <v>13073004</v>
      </c>
      <c r="B77" s="202">
        <v>5359</v>
      </c>
      <c r="C77" s="202" t="s">
        <v>100</v>
      </c>
      <c r="D77" s="363">
        <v>944</v>
      </c>
      <c r="E77" s="363">
        <v>-60800</v>
      </c>
      <c r="F77" s="361">
        <v>-56380.3</v>
      </c>
      <c r="G77" s="389">
        <v>0</v>
      </c>
      <c r="H77" s="361">
        <v>0</v>
      </c>
      <c r="I77" s="361">
        <v>-56380.3</v>
      </c>
      <c r="J77" s="389">
        <v>0</v>
      </c>
      <c r="K77" s="207">
        <v>0</v>
      </c>
      <c r="L77" s="447">
        <v>2010</v>
      </c>
      <c r="M77" s="389">
        <v>0</v>
      </c>
      <c r="N77" s="361">
        <v>0</v>
      </c>
      <c r="O77" s="389">
        <v>1</v>
      </c>
      <c r="P77" s="361">
        <v>863793.74</v>
      </c>
      <c r="Q77" s="389">
        <v>0</v>
      </c>
      <c r="R77" s="361">
        <v>0</v>
      </c>
      <c r="S77" s="363">
        <v>400</v>
      </c>
      <c r="T77" s="389">
        <v>0</v>
      </c>
      <c r="U77" s="363">
        <v>400</v>
      </c>
      <c r="V77" s="389">
        <v>0</v>
      </c>
      <c r="W77" s="363">
        <v>400</v>
      </c>
      <c r="X77" s="389">
        <v>0</v>
      </c>
      <c r="Y77" s="389">
        <v>0</v>
      </c>
      <c r="Z77" s="361">
        <v>1354390.26</v>
      </c>
      <c r="AA77" s="361">
        <v>1415.2458307210031</v>
      </c>
      <c r="AB77" s="207" t="s">
        <v>32</v>
      </c>
      <c r="AC77" s="207" t="s">
        <v>28</v>
      </c>
      <c r="AD77" s="207" t="s">
        <v>32</v>
      </c>
      <c r="AE77" s="207">
        <v>4797937.49</v>
      </c>
      <c r="AF77" s="361">
        <v>-380497.29</v>
      </c>
      <c r="AG77" s="361">
        <v>-890539.23</v>
      </c>
      <c r="AH77" s="607">
        <v>-56380.3</v>
      </c>
      <c r="AI77" s="607">
        <v>-863793.74</v>
      </c>
      <c r="AJ77" s="363">
        <v>3600</v>
      </c>
      <c r="AK77" s="645">
        <v>3672.5</v>
      </c>
      <c r="AL77" s="363">
        <v>0</v>
      </c>
      <c r="AM77" s="361">
        <v>0</v>
      </c>
      <c r="AN77" s="363">
        <v>7800</v>
      </c>
      <c r="AO77" s="361">
        <v>8137.5</v>
      </c>
      <c r="AP77" s="645">
        <v>430524</v>
      </c>
      <c r="AQ77" s="361">
        <v>534031.59</v>
      </c>
      <c r="AR77" s="361">
        <v>103507.58999999997</v>
      </c>
      <c r="AS77" s="361">
        <v>246770.82</v>
      </c>
      <c r="AT77" s="354">
        <v>780802.40999999992</v>
      </c>
      <c r="AU77" s="450">
        <v>340518.72</v>
      </c>
      <c r="AV77" s="450">
        <v>440283.68999999994</v>
      </c>
      <c r="AW77" s="460">
        <v>0.63763778468610821</v>
      </c>
      <c r="AX77" s="460">
        <v>0.43611381783516778</v>
      </c>
      <c r="AY77" s="450">
        <v>203437.39</v>
      </c>
      <c r="AZ77" s="469">
        <v>29.829000000000001</v>
      </c>
      <c r="BA77" s="529">
        <v>0.19</v>
      </c>
    </row>
    <row r="78" spans="1:53">
      <c r="A78" s="508">
        <v>13073013</v>
      </c>
      <c r="B78" s="202">
        <v>5359</v>
      </c>
      <c r="C78" s="202" t="s">
        <v>101</v>
      </c>
      <c r="D78" s="363">
        <v>649</v>
      </c>
      <c r="E78" s="363">
        <v>150000</v>
      </c>
      <c r="F78" s="361">
        <v>108511.19</v>
      </c>
      <c r="G78" s="389">
        <v>1</v>
      </c>
      <c r="H78" s="361">
        <v>52207.76</v>
      </c>
      <c r="I78" s="361">
        <v>0</v>
      </c>
      <c r="J78" s="389">
        <v>0</v>
      </c>
      <c r="K78" s="207">
        <v>0</v>
      </c>
      <c r="L78" s="447">
        <v>2014</v>
      </c>
      <c r="M78" s="389">
        <v>1</v>
      </c>
      <c r="N78" s="361">
        <v>2912378.33</v>
      </c>
      <c r="O78" s="389">
        <v>1</v>
      </c>
      <c r="P78" s="361">
        <v>285594.53999999998</v>
      </c>
      <c r="Q78" s="389">
        <v>0</v>
      </c>
      <c r="R78" s="361">
        <v>0</v>
      </c>
      <c r="S78" s="363">
        <v>400</v>
      </c>
      <c r="T78" s="389">
        <v>0</v>
      </c>
      <c r="U78" s="363">
        <v>400</v>
      </c>
      <c r="V78" s="389">
        <v>0</v>
      </c>
      <c r="W78" s="363">
        <v>350</v>
      </c>
      <c r="X78" s="389">
        <v>0</v>
      </c>
      <c r="Y78" s="389">
        <v>0</v>
      </c>
      <c r="Z78" s="361">
        <v>1220881.21</v>
      </c>
      <c r="AA78" s="361">
        <v>1959.6809149277688</v>
      </c>
      <c r="AB78" s="207" t="s">
        <v>28</v>
      </c>
      <c r="AC78" s="207" t="s">
        <v>28</v>
      </c>
      <c r="AD78" s="207" t="s">
        <v>28</v>
      </c>
      <c r="AE78" s="207">
        <v>2912378.33</v>
      </c>
      <c r="AF78" s="361">
        <v>19404.46</v>
      </c>
      <c r="AG78" s="361">
        <v>-261063.35</v>
      </c>
      <c r="AH78" s="607">
        <v>108511.19</v>
      </c>
      <c r="AI78" s="607">
        <v>-284305.61</v>
      </c>
      <c r="AJ78" s="363">
        <v>4000</v>
      </c>
      <c r="AK78" s="645">
        <v>3929.5</v>
      </c>
      <c r="AL78" s="363">
        <v>0</v>
      </c>
      <c r="AM78" s="361">
        <v>0</v>
      </c>
      <c r="AN78" s="363">
        <v>28700</v>
      </c>
      <c r="AO78" s="361">
        <v>28867.5</v>
      </c>
      <c r="AP78" s="645">
        <v>629110</v>
      </c>
      <c r="AQ78" s="361">
        <v>670147.52</v>
      </c>
      <c r="AR78" s="361">
        <v>41037.520000000019</v>
      </c>
      <c r="AS78" s="361">
        <v>0</v>
      </c>
      <c r="AT78" s="361">
        <v>670147.52</v>
      </c>
      <c r="AU78" s="450">
        <v>298701.37</v>
      </c>
      <c r="AV78" s="450">
        <v>371446.15</v>
      </c>
      <c r="AW78" s="460">
        <v>0.44572480101097739</v>
      </c>
      <c r="AX78" s="460">
        <v>0.44572480101097739</v>
      </c>
      <c r="AY78" s="450">
        <v>195346.8</v>
      </c>
      <c r="AZ78" s="469">
        <v>29.829000000000001</v>
      </c>
      <c r="BA78" s="529">
        <v>0</v>
      </c>
    </row>
    <row r="79" spans="1:53">
      <c r="A79" s="508">
        <v>13073019</v>
      </c>
      <c r="B79" s="202">
        <v>5359</v>
      </c>
      <c r="C79" s="202" t="s">
        <v>102</v>
      </c>
      <c r="D79" s="363">
        <v>1190</v>
      </c>
      <c r="E79" s="363">
        <v>12700</v>
      </c>
      <c r="F79" s="361">
        <v>239187.29</v>
      </c>
      <c r="G79" s="482">
        <v>1</v>
      </c>
      <c r="H79" s="361">
        <v>0</v>
      </c>
      <c r="I79" s="361">
        <v>1963</v>
      </c>
      <c r="J79" s="389">
        <v>0</v>
      </c>
      <c r="K79" s="207">
        <v>0</v>
      </c>
      <c r="L79" s="447">
        <v>2012</v>
      </c>
      <c r="M79" s="389">
        <v>1</v>
      </c>
      <c r="N79" s="361">
        <v>848417.52</v>
      </c>
      <c r="O79" s="389">
        <v>0</v>
      </c>
      <c r="P79" s="361">
        <v>0</v>
      </c>
      <c r="Q79" s="389">
        <v>1</v>
      </c>
      <c r="R79" s="361">
        <v>1249568.47</v>
      </c>
      <c r="S79" s="363">
        <v>300</v>
      </c>
      <c r="T79" s="389">
        <v>0</v>
      </c>
      <c r="U79" s="363">
        <v>350</v>
      </c>
      <c r="V79" s="389">
        <v>0</v>
      </c>
      <c r="W79" s="363">
        <v>350</v>
      </c>
      <c r="X79" s="389">
        <v>0</v>
      </c>
      <c r="Y79" s="389">
        <v>0</v>
      </c>
      <c r="Z79" s="361">
        <v>2792400.97</v>
      </c>
      <c r="AA79" s="361">
        <v>2330.8856176961604</v>
      </c>
      <c r="AB79" s="207" t="s">
        <v>28</v>
      </c>
      <c r="AC79" s="207" t="s">
        <v>32</v>
      </c>
      <c r="AD79" s="207" t="s">
        <v>32</v>
      </c>
      <c r="AE79" s="207">
        <v>2063801.59</v>
      </c>
      <c r="AF79" s="361">
        <v>173066</v>
      </c>
      <c r="AG79" s="361">
        <v>77767.289999999994</v>
      </c>
      <c r="AH79" s="607">
        <v>239187.29</v>
      </c>
      <c r="AI79" s="607">
        <v>1249568.47</v>
      </c>
      <c r="AJ79" s="363">
        <v>5000</v>
      </c>
      <c r="AK79" s="645">
        <v>5226.01</v>
      </c>
      <c r="AL79" s="363">
        <v>0</v>
      </c>
      <c r="AM79" s="361">
        <v>0</v>
      </c>
      <c r="AN79" s="363">
        <v>22200</v>
      </c>
      <c r="AO79" s="361">
        <v>23747.7</v>
      </c>
      <c r="AP79" s="645">
        <v>674455</v>
      </c>
      <c r="AQ79" s="361">
        <v>923779.06</v>
      </c>
      <c r="AR79" s="361">
        <v>249324.06000000006</v>
      </c>
      <c r="AS79" s="361">
        <v>234681.69</v>
      </c>
      <c r="AT79" s="361">
        <v>1158460.75</v>
      </c>
      <c r="AU79" s="450">
        <v>444889.86</v>
      </c>
      <c r="AV79" s="450">
        <v>713570.89</v>
      </c>
      <c r="AW79" s="460">
        <v>0.48159768852088936</v>
      </c>
      <c r="AX79" s="460">
        <v>0.38403533309177718</v>
      </c>
      <c r="AY79" s="450">
        <v>261504.41</v>
      </c>
      <c r="AZ79" s="469">
        <v>29.829000000000001</v>
      </c>
      <c r="BA79" s="529">
        <v>0.03</v>
      </c>
    </row>
    <row r="80" spans="1:53">
      <c r="A80" s="508">
        <v>13073030</v>
      </c>
      <c r="B80" s="202">
        <v>5359</v>
      </c>
      <c r="C80" s="202" t="s">
        <v>103</v>
      </c>
      <c r="D80" s="363">
        <v>984</v>
      </c>
      <c r="E80" s="363">
        <v>120800</v>
      </c>
      <c r="F80" s="361">
        <v>407148.17</v>
      </c>
      <c r="G80" s="389">
        <v>1</v>
      </c>
      <c r="H80" s="361">
        <v>347275.62</v>
      </c>
      <c r="I80" s="361"/>
      <c r="J80" s="389">
        <v>1</v>
      </c>
      <c r="K80" s="207">
        <v>533809</v>
      </c>
      <c r="L80" s="447"/>
      <c r="M80" s="389">
        <v>1</v>
      </c>
      <c r="N80" s="361">
        <v>7149784.9900000002</v>
      </c>
      <c r="O80" s="389">
        <v>0</v>
      </c>
      <c r="P80" s="361">
        <v>0</v>
      </c>
      <c r="Q80" s="389">
        <v>1</v>
      </c>
      <c r="R80" s="361">
        <v>956732.02</v>
      </c>
      <c r="S80" s="363">
        <v>300</v>
      </c>
      <c r="T80" s="389">
        <v>0</v>
      </c>
      <c r="U80" s="363">
        <v>350</v>
      </c>
      <c r="V80" s="389">
        <v>0</v>
      </c>
      <c r="W80" s="363">
        <v>300</v>
      </c>
      <c r="X80" s="389">
        <v>0</v>
      </c>
      <c r="Y80" s="389">
        <v>0</v>
      </c>
      <c r="Z80" s="361">
        <v>634888.98</v>
      </c>
      <c r="AA80" s="361">
        <v>639.36453172205438</v>
      </c>
      <c r="AB80" s="207" t="s">
        <v>28</v>
      </c>
      <c r="AC80" s="207" t="s">
        <v>28</v>
      </c>
      <c r="AD80" s="207" t="s">
        <v>28</v>
      </c>
      <c r="AE80" s="207">
        <v>7125825.4400000004</v>
      </c>
      <c r="AF80" s="361">
        <v>-411769</v>
      </c>
      <c r="AG80" s="361">
        <v>347275.62</v>
      </c>
      <c r="AH80" s="607">
        <v>407148.17</v>
      </c>
      <c r="AI80" s="607">
        <v>956732.02</v>
      </c>
      <c r="AJ80" s="363">
        <v>3100</v>
      </c>
      <c r="AK80" s="645">
        <v>2945.83</v>
      </c>
      <c r="AL80" s="363">
        <v>0</v>
      </c>
      <c r="AM80" s="361">
        <v>0</v>
      </c>
      <c r="AN80" s="363">
        <v>70200</v>
      </c>
      <c r="AO80" s="361">
        <v>70055</v>
      </c>
      <c r="AP80" s="645">
        <v>542661</v>
      </c>
      <c r="AQ80" s="361">
        <v>721095.04</v>
      </c>
      <c r="AR80" s="361">
        <v>178434.04000000004</v>
      </c>
      <c r="AS80" s="361">
        <v>203497.22</v>
      </c>
      <c r="AT80" s="361">
        <v>924592.26</v>
      </c>
      <c r="AU80" s="450">
        <v>343997.95</v>
      </c>
      <c r="AV80" s="450">
        <v>580594.31000000006</v>
      </c>
      <c r="AW80" s="460">
        <v>0.4770493914366683</v>
      </c>
      <c r="AX80" s="460">
        <v>0.37205367693646929</v>
      </c>
      <c r="AY80" s="450">
        <v>210474.58</v>
      </c>
      <c r="AZ80" s="469">
        <v>29.829000000000001</v>
      </c>
      <c r="BA80" s="529" t="s">
        <v>202</v>
      </c>
    </row>
    <row r="81" spans="1:53">
      <c r="A81" s="508">
        <v>13073052</v>
      </c>
      <c r="B81" s="202">
        <v>5359</v>
      </c>
      <c r="C81" s="202" t="s">
        <v>104</v>
      </c>
      <c r="D81" s="363">
        <v>460</v>
      </c>
      <c r="E81" s="363">
        <v>293400</v>
      </c>
      <c r="F81" s="361">
        <v>362266.35</v>
      </c>
      <c r="G81" s="389">
        <v>1</v>
      </c>
      <c r="H81" s="361">
        <v>113324.6</v>
      </c>
      <c r="I81" s="361"/>
      <c r="J81" s="389">
        <v>1</v>
      </c>
      <c r="K81" s="207">
        <v>563207.6</v>
      </c>
      <c r="L81" s="447"/>
      <c r="M81" s="389">
        <v>1</v>
      </c>
      <c r="N81" s="361">
        <v>3416858.3</v>
      </c>
      <c r="O81" s="389">
        <v>0</v>
      </c>
      <c r="P81" s="361">
        <v>0</v>
      </c>
      <c r="Q81" s="389">
        <v>1</v>
      </c>
      <c r="R81" s="361">
        <v>220464.47</v>
      </c>
      <c r="S81" s="363">
        <v>400</v>
      </c>
      <c r="T81" s="389">
        <v>0</v>
      </c>
      <c r="U81" s="363">
        <v>400</v>
      </c>
      <c r="V81" s="389">
        <v>0</v>
      </c>
      <c r="W81" s="363">
        <v>400</v>
      </c>
      <c r="X81" s="389">
        <v>0</v>
      </c>
      <c r="Y81" s="389">
        <v>0</v>
      </c>
      <c r="Z81" s="361">
        <v>4601751.8899999997</v>
      </c>
      <c r="AA81" s="361">
        <v>10069.47897155361</v>
      </c>
      <c r="AB81" s="207" t="s">
        <v>28</v>
      </c>
      <c r="AC81" s="207" t="s">
        <v>28</v>
      </c>
      <c r="AD81" s="207" t="s">
        <v>28</v>
      </c>
      <c r="AE81" s="207">
        <v>3911045.97</v>
      </c>
      <c r="AF81" s="361">
        <v>539198</v>
      </c>
      <c r="AG81" s="361">
        <v>113324.6</v>
      </c>
      <c r="AH81" s="607">
        <v>363266.35</v>
      </c>
      <c r="AI81" s="607">
        <v>220464.47</v>
      </c>
      <c r="AJ81" s="363">
        <v>2100</v>
      </c>
      <c r="AK81" s="645">
        <v>2193.33</v>
      </c>
      <c r="AL81" s="363">
        <v>0</v>
      </c>
      <c r="AM81" s="361">
        <v>0</v>
      </c>
      <c r="AN81" s="363">
        <v>12200</v>
      </c>
      <c r="AO81" s="361">
        <v>12177.66</v>
      </c>
      <c r="AP81" s="645">
        <v>257822</v>
      </c>
      <c r="AQ81" s="361">
        <v>401765.17</v>
      </c>
      <c r="AR81" s="361">
        <v>143943.16999999998</v>
      </c>
      <c r="AS81" s="361">
        <v>89228.95</v>
      </c>
      <c r="AT81" s="361">
        <v>490994.12</v>
      </c>
      <c r="AU81" s="450">
        <v>162875.04999999999</v>
      </c>
      <c r="AV81" s="450">
        <v>328119.07</v>
      </c>
      <c r="AW81" s="460">
        <v>0.40539863124521219</v>
      </c>
      <c r="AX81" s="460">
        <v>0.33172505202302627</v>
      </c>
      <c r="AY81" s="450">
        <v>111318.31</v>
      </c>
      <c r="AZ81" s="469">
        <v>29.829000000000001</v>
      </c>
      <c r="BA81" s="529">
        <v>0</v>
      </c>
    </row>
    <row r="82" spans="1:53">
      <c r="A82" s="508">
        <v>13073071</v>
      </c>
      <c r="B82" s="202">
        <v>5359</v>
      </c>
      <c r="C82" s="202" t="s">
        <v>105</v>
      </c>
      <c r="D82" s="363">
        <v>213</v>
      </c>
      <c r="E82" s="363">
        <v>194500</v>
      </c>
      <c r="F82" s="361">
        <v>257382.2</v>
      </c>
      <c r="G82" s="389">
        <v>1</v>
      </c>
      <c r="H82" s="361">
        <v>121522.59</v>
      </c>
      <c r="I82" s="361">
        <v>0</v>
      </c>
      <c r="J82" s="389">
        <v>1</v>
      </c>
      <c r="K82" s="207">
        <v>260180.48000000001</v>
      </c>
      <c r="L82" s="447"/>
      <c r="M82" s="389">
        <v>1</v>
      </c>
      <c r="N82" s="361">
        <v>955649.46</v>
      </c>
      <c r="O82" s="389">
        <v>1</v>
      </c>
      <c r="P82" s="361">
        <v>271624.34999999998</v>
      </c>
      <c r="Q82" s="389">
        <v>0</v>
      </c>
      <c r="R82" s="361">
        <v>0</v>
      </c>
      <c r="S82" s="363">
        <v>350</v>
      </c>
      <c r="T82" s="389">
        <v>0</v>
      </c>
      <c r="U82" s="363">
        <v>350</v>
      </c>
      <c r="V82" s="389">
        <v>0</v>
      </c>
      <c r="W82" s="363">
        <v>400</v>
      </c>
      <c r="X82" s="389">
        <v>0</v>
      </c>
      <c r="Y82" s="389">
        <v>0</v>
      </c>
      <c r="Z82" s="361">
        <v>1571804.48</v>
      </c>
      <c r="AA82" s="361">
        <v>7667.3389268292685</v>
      </c>
      <c r="AB82" s="207" t="s">
        <v>28</v>
      </c>
      <c r="AC82" s="207" t="s">
        <v>28</v>
      </c>
      <c r="AD82" s="207" t="s">
        <v>28</v>
      </c>
      <c r="AE82" s="207">
        <v>1571192.21</v>
      </c>
      <c r="AF82" s="361">
        <v>156699</v>
      </c>
      <c r="AG82" s="361">
        <v>121522.59</v>
      </c>
      <c r="AH82" s="607">
        <v>257382.2</v>
      </c>
      <c r="AI82" s="607">
        <v>-274184.77</v>
      </c>
      <c r="AJ82" s="363">
        <v>700</v>
      </c>
      <c r="AK82" s="645">
        <v>833.94</v>
      </c>
      <c r="AL82" s="363">
        <v>0</v>
      </c>
      <c r="AM82" s="361">
        <v>0</v>
      </c>
      <c r="AN82" s="363">
        <v>6000</v>
      </c>
      <c r="AO82" s="361">
        <v>6675</v>
      </c>
      <c r="AP82" s="645">
        <v>182886</v>
      </c>
      <c r="AQ82" s="361">
        <v>268756.90000000002</v>
      </c>
      <c r="AR82" s="361">
        <v>85870.900000000023</v>
      </c>
      <c r="AS82" s="361">
        <v>3196.02</v>
      </c>
      <c r="AT82" s="361">
        <v>271952.92000000004</v>
      </c>
      <c r="AU82" s="450">
        <v>86834.23</v>
      </c>
      <c r="AV82" s="450">
        <v>185118.69000000006</v>
      </c>
      <c r="AW82" s="460">
        <v>0.32309581633066903</v>
      </c>
      <c r="AX82" s="460">
        <v>0.31929875950587322</v>
      </c>
      <c r="AY82" s="450">
        <v>72702.080000000002</v>
      </c>
      <c r="AZ82" s="469">
        <v>29.829000000000001</v>
      </c>
      <c r="BA82" s="529">
        <v>0.06</v>
      </c>
    </row>
    <row r="83" spans="1:53">
      <c r="A83" s="508">
        <v>13073078</v>
      </c>
      <c r="B83" s="202">
        <v>5359</v>
      </c>
      <c r="C83" s="202" t="s">
        <v>106</v>
      </c>
      <c r="D83" s="363">
        <v>2459</v>
      </c>
      <c r="E83" s="363">
        <v>-719500</v>
      </c>
      <c r="F83" s="361">
        <v>-628273.21</v>
      </c>
      <c r="G83" s="389">
        <v>0</v>
      </c>
      <c r="H83" s="361">
        <v>0</v>
      </c>
      <c r="I83" s="361">
        <v>-757406.57</v>
      </c>
      <c r="J83" s="389">
        <v>0</v>
      </c>
      <c r="K83" s="207">
        <v>0</v>
      </c>
      <c r="L83" s="447">
        <v>2014</v>
      </c>
      <c r="M83" s="389">
        <v>1</v>
      </c>
      <c r="N83" s="361">
        <v>8799843.8699999992</v>
      </c>
      <c r="O83" s="389">
        <v>1</v>
      </c>
      <c r="P83" s="361">
        <v>158353.57</v>
      </c>
      <c r="Q83" s="389">
        <v>0</v>
      </c>
      <c r="R83" s="361">
        <v>0</v>
      </c>
      <c r="S83" s="363">
        <v>300</v>
      </c>
      <c r="T83" s="389">
        <v>0</v>
      </c>
      <c r="U83" s="363">
        <v>375</v>
      </c>
      <c r="V83" s="389">
        <v>0</v>
      </c>
      <c r="W83" s="363">
        <v>300</v>
      </c>
      <c r="X83" s="389">
        <v>0</v>
      </c>
      <c r="Y83" s="389">
        <v>0</v>
      </c>
      <c r="Z83" s="361">
        <v>1401729.97</v>
      </c>
      <c r="AA83" s="361">
        <v>578.74895540875309</v>
      </c>
      <c r="AB83" s="207" t="s">
        <v>28</v>
      </c>
      <c r="AC83" s="207" t="s">
        <v>28</v>
      </c>
      <c r="AD83" s="207" t="s">
        <v>28</v>
      </c>
      <c r="AE83" s="207">
        <v>8449654.9600000009</v>
      </c>
      <c r="AF83" s="361">
        <v>-318376</v>
      </c>
      <c r="AG83" s="361">
        <v>-628273.21</v>
      </c>
      <c r="AH83" s="607">
        <v>-628273.21</v>
      </c>
      <c r="AI83" s="607">
        <v>-158353.57</v>
      </c>
      <c r="AJ83" s="363">
        <v>8700</v>
      </c>
      <c r="AK83" s="645">
        <v>8456.84</v>
      </c>
      <c r="AL83" s="363">
        <v>0</v>
      </c>
      <c r="AM83" s="361">
        <v>0</v>
      </c>
      <c r="AN83" s="363">
        <v>0</v>
      </c>
      <c r="AO83" s="361">
        <v>0</v>
      </c>
      <c r="AP83" s="645">
        <v>1690495</v>
      </c>
      <c r="AQ83" s="361">
        <v>1326561.2</v>
      </c>
      <c r="AR83" s="361">
        <v>-363933.80000000005</v>
      </c>
      <c r="AS83" s="361">
        <v>295354.90000000002</v>
      </c>
      <c r="AT83" s="361">
        <v>1621916.1</v>
      </c>
      <c r="AU83" s="450">
        <v>1046807.95</v>
      </c>
      <c r="AV83" s="450">
        <v>575108.15000000014</v>
      </c>
      <c r="AW83" s="460">
        <v>0.78911395116938443</v>
      </c>
      <c r="AX83" s="460">
        <v>0.64541436514502804</v>
      </c>
      <c r="AY83" s="450">
        <v>558180.89</v>
      </c>
      <c r="AZ83" s="469">
        <v>29.829000000000001</v>
      </c>
      <c r="BA83" s="529">
        <v>0.73</v>
      </c>
    </row>
    <row r="84" spans="1:53">
      <c r="A84" s="508">
        <v>13073101</v>
      </c>
      <c r="B84" s="202">
        <v>5359</v>
      </c>
      <c r="C84" s="202" t="s">
        <v>107</v>
      </c>
      <c r="D84" s="363">
        <v>1094</v>
      </c>
      <c r="E84" s="363">
        <v>97700</v>
      </c>
      <c r="F84" s="361">
        <v>121515.31</v>
      </c>
      <c r="G84" s="389">
        <v>0</v>
      </c>
      <c r="H84" s="361">
        <v>0</v>
      </c>
      <c r="I84" s="361">
        <v>-212450.98</v>
      </c>
      <c r="J84" s="389">
        <v>0</v>
      </c>
      <c r="K84" s="207">
        <v>0</v>
      </c>
      <c r="L84" s="447">
        <v>2015</v>
      </c>
      <c r="M84" s="389">
        <v>1</v>
      </c>
      <c r="N84" s="361">
        <v>644582.04</v>
      </c>
      <c r="O84" s="389">
        <v>0</v>
      </c>
      <c r="P84" s="361">
        <v>0</v>
      </c>
      <c r="Q84" s="389">
        <v>1</v>
      </c>
      <c r="R84" s="361">
        <v>224459.96</v>
      </c>
      <c r="S84" s="363">
        <v>400</v>
      </c>
      <c r="T84" s="389">
        <v>0</v>
      </c>
      <c r="U84" s="363">
        <v>400</v>
      </c>
      <c r="V84" s="389">
        <v>0</v>
      </c>
      <c r="W84" s="363">
        <v>375</v>
      </c>
      <c r="X84" s="389">
        <v>0</v>
      </c>
      <c r="Y84" s="389">
        <v>0</v>
      </c>
      <c r="Z84" s="361">
        <v>8953986.9299999997</v>
      </c>
      <c r="AA84" s="361">
        <v>8059.3941764176416</v>
      </c>
      <c r="AB84" s="207" t="s">
        <v>28</v>
      </c>
      <c r="AC84" s="207" t="s">
        <v>28</v>
      </c>
      <c r="AD84" s="207" t="s">
        <v>28</v>
      </c>
      <c r="AE84" s="207">
        <v>365625</v>
      </c>
      <c r="AF84" s="361">
        <v>247519</v>
      </c>
      <c r="AG84" s="361">
        <v>-235700</v>
      </c>
      <c r="AH84" s="607">
        <v>121515.31</v>
      </c>
      <c r="AI84" s="607">
        <v>224459.96</v>
      </c>
      <c r="AJ84" s="363">
        <v>4900</v>
      </c>
      <c r="AK84" s="645">
        <v>4699.34</v>
      </c>
      <c r="AL84" s="363">
        <v>0</v>
      </c>
      <c r="AM84" s="361">
        <v>0</v>
      </c>
      <c r="AN84" s="363">
        <v>10800</v>
      </c>
      <c r="AO84" s="361">
        <v>14266.36</v>
      </c>
      <c r="AP84" s="645">
        <v>700629</v>
      </c>
      <c r="AQ84" s="361">
        <v>666112.12</v>
      </c>
      <c r="AR84" s="361">
        <v>-34516.880000000005</v>
      </c>
      <c r="AS84" s="361">
        <v>176469.7</v>
      </c>
      <c r="AT84" s="361">
        <v>842581.82000000007</v>
      </c>
      <c r="AU84" s="450">
        <v>445619.02</v>
      </c>
      <c r="AV84" s="450">
        <v>396962.80000000005</v>
      </c>
      <c r="AW84" s="460">
        <v>0.66898500510694814</v>
      </c>
      <c r="AX84" s="460">
        <v>0.52887329090485236</v>
      </c>
      <c r="AY84" s="450">
        <v>259345.92000000001</v>
      </c>
      <c r="AZ84" s="469">
        <v>29.829000000000001</v>
      </c>
      <c r="BA84" s="529">
        <v>0.14000000000000001</v>
      </c>
    </row>
    <row r="85" spans="1:53">
      <c r="A85" s="508">
        <v>13073007</v>
      </c>
      <c r="B85" s="202">
        <v>5360</v>
      </c>
      <c r="C85" s="202" t="s">
        <v>108</v>
      </c>
      <c r="D85" s="206">
        <v>1740</v>
      </c>
      <c r="E85" s="473">
        <v>148680</v>
      </c>
      <c r="F85" s="380">
        <v>247255.65</v>
      </c>
      <c r="G85" s="389" t="s">
        <v>202</v>
      </c>
      <c r="H85" s="380">
        <v>156578.13</v>
      </c>
      <c r="I85" s="380" t="s">
        <v>202</v>
      </c>
      <c r="J85" s="389">
        <v>0</v>
      </c>
      <c r="K85" s="380">
        <v>0</v>
      </c>
      <c r="L85" s="388">
        <v>2012</v>
      </c>
      <c r="M85" s="389">
        <v>0</v>
      </c>
      <c r="N85" s="380">
        <v>0</v>
      </c>
      <c r="O85" s="389">
        <v>1</v>
      </c>
      <c r="P85" s="380">
        <v>-872005.40700000001</v>
      </c>
      <c r="Q85" s="389">
        <v>1</v>
      </c>
      <c r="R85" s="380">
        <v>11558.059999999998</v>
      </c>
      <c r="S85" s="206">
        <v>900</v>
      </c>
      <c r="T85" s="388">
        <v>0</v>
      </c>
      <c r="U85" s="641">
        <v>400</v>
      </c>
      <c r="V85" s="388">
        <v>0</v>
      </c>
      <c r="W85" s="641">
        <v>450</v>
      </c>
      <c r="X85" s="389">
        <v>0</v>
      </c>
      <c r="Y85" s="389">
        <v>0</v>
      </c>
      <c r="Z85" s="380">
        <v>1628321.11</v>
      </c>
      <c r="AA85" s="380">
        <v>945.04997678467794</v>
      </c>
      <c r="AB85" s="397" t="s">
        <v>32</v>
      </c>
      <c r="AC85" s="397" t="s">
        <v>32</v>
      </c>
      <c r="AD85" s="397" t="s">
        <v>28</v>
      </c>
      <c r="AE85" s="380" t="s">
        <v>202</v>
      </c>
      <c r="AF85" s="207" t="s">
        <v>202</v>
      </c>
      <c r="AG85" s="207" t="s">
        <v>209</v>
      </c>
      <c r="AH85" s="207" t="s">
        <v>202</v>
      </c>
      <c r="AI85" s="604">
        <v>-860447.34700000007</v>
      </c>
      <c r="AJ85" s="473">
        <v>7800</v>
      </c>
      <c r="AK85" s="603">
        <v>7364.73</v>
      </c>
      <c r="AL85" s="473">
        <v>4000</v>
      </c>
      <c r="AM85" s="380">
        <v>4200</v>
      </c>
      <c r="AN85" s="473">
        <v>0</v>
      </c>
      <c r="AO85" s="604">
        <v>0</v>
      </c>
      <c r="AP85" s="207">
        <v>693055.48</v>
      </c>
      <c r="AQ85" s="380">
        <v>872015.72</v>
      </c>
      <c r="AR85" s="380">
        <v>178960.24</v>
      </c>
      <c r="AS85" s="380">
        <v>489248.3</v>
      </c>
      <c r="AT85" s="207">
        <v>1361264.02</v>
      </c>
      <c r="AU85" s="380">
        <v>569508.61</v>
      </c>
      <c r="AV85" s="380">
        <v>791755.41</v>
      </c>
      <c r="AW85" s="626">
        <v>0.65309443045361615</v>
      </c>
      <c r="AX85" s="626">
        <v>0.41836748906358368</v>
      </c>
      <c r="AY85" s="207" t="s">
        <v>202</v>
      </c>
      <c r="AZ85" s="207">
        <v>20.54</v>
      </c>
      <c r="BA85" s="529" t="s">
        <v>202</v>
      </c>
    </row>
    <row r="86" spans="1:53">
      <c r="A86" s="508">
        <v>13073015</v>
      </c>
      <c r="B86" s="202">
        <v>5360</v>
      </c>
      <c r="C86" s="202" t="s">
        <v>109</v>
      </c>
      <c r="D86" s="206">
        <v>988</v>
      </c>
      <c r="E86" s="473">
        <v>-244200</v>
      </c>
      <c r="F86" s="380">
        <v>-288402.13</v>
      </c>
      <c r="G86" s="389" t="s">
        <v>202</v>
      </c>
      <c r="H86" s="380" t="s">
        <v>202</v>
      </c>
      <c r="I86" s="380">
        <v>334949.71999999997</v>
      </c>
      <c r="J86" s="389">
        <v>0</v>
      </c>
      <c r="K86" s="380">
        <v>0</v>
      </c>
      <c r="L86" s="388">
        <v>2014</v>
      </c>
      <c r="M86" s="389">
        <v>0</v>
      </c>
      <c r="N86" s="380">
        <v>0</v>
      </c>
      <c r="O86" s="389">
        <v>1</v>
      </c>
      <c r="P86" s="380">
        <v>-472471.24</v>
      </c>
      <c r="Q86" s="389">
        <v>0</v>
      </c>
      <c r="R86" s="646" t="s">
        <v>202</v>
      </c>
      <c r="S86" s="206">
        <v>300</v>
      </c>
      <c r="T86" s="388">
        <v>0</v>
      </c>
      <c r="U86" s="641">
        <v>300</v>
      </c>
      <c r="V86" s="388">
        <v>1</v>
      </c>
      <c r="W86" s="641">
        <v>300</v>
      </c>
      <c r="X86" s="389">
        <v>1</v>
      </c>
      <c r="Y86" s="389">
        <v>0</v>
      </c>
      <c r="Z86" s="380">
        <v>1244017.3600000001</v>
      </c>
      <c r="AA86" s="380">
        <v>1262.9617868020305</v>
      </c>
      <c r="AB86" s="397" t="s">
        <v>28</v>
      </c>
      <c r="AC86" s="397" t="s">
        <v>28</v>
      </c>
      <c r="AD86" s="397" t="s">
        <v>28</v>
      </c>
      <c r="AE86" s="380" t="s">
        <v>202</v>
      </c>
      <c r="AF86" s="207" t="s">
        <v>202</v>
      </c>
      <c r="AG86" s="207" t="s">
        <v>209</v>
      </c>
      <c r="AH86" s="207" t="s">
        <v>202</v>
      </c>
      <c r="AI86" s="604">
        <v>-472471.24</v>
      </c>
      <c r="AJ86" s="473">
        <v>3000</v>
      </c>
      <c r="AK86" s="603">
        <v>3081.05</v>
      </c>
      <c r="AL86" s="473">
        <v>0</v>
      </c>
      <c r="AM86" s="380">
        <v>0</v>
      </c>
      <c r="AN86" s="473">
        <v>0</v>
      </c>
      <c r="AO86" s="604">
        <v>0</v>
      </c>
      <c r="AP86" s="207">
        <v>652400.47</v>
      </c>
      <c r="AQ86" s="380">
        <v>545732.68000000005</v>
      </c>
      <c r="AR86" s="380">
        <v>-106667.78999999992</v>
      </c>
      <c r="AS86" s="380">
        <v>139347.78</v>
      </c>
      <c r="AT86" s="207">
        <v>685080.46000000008</v>
      </c>
      <c r="AU86" s="380">
        <v>432556.85</v>
      </c>
      <c r="AV86" s="380">
        <v>252523.6100000001</v>
      </c>
      <c r="AW86" s="626">
        <v>0.7926167258299428</v>
      </c>
      <c r="AX86" s="626">
        <v>0.63139569036898224</v>
      </c>
      <c r="AY86" s="207" t="s">
        <v>202</v>
      </c>
      <c r="AZ86" s="207">
        <v>20.54</v>
      </c>
      <c r="BA86" s="529" t="s">
        <v>202</v>
      </c>
    </row>
    <row r="87" spans="1:53">
      <c r="A87" s="508">
        <v>13073016</v>
      </c>
      <c r="B87" s="202">
        <v>5360</v>
      </c>
      <c r="C87" s="202" t="s">
        <v>110</v>
      </c>
      <c r="D87" s="206">
        <v>492</v>
      </c>
      <c r="E87" s="473">
        <v>-78800</v>
      </c>
      <c r="F87" s="380">
        <v>-11130.04</v>
      </c>
      <c r="G87" s="389" t="s">
        <v>202</v>
      </c>
      <c r="H87" s="380" t="s">
        <v>202</v>
      </c>
      <c r="I87" s="380">
        <v>344.9199999999837</v>
      </c>
      <c r="J87" s="389">
        <v>1</v>
      </c>
      <c r="K87" s="380">
        <v>228228.69</v>
      </c>
      <c r="L87" s="388" t="s">
        <v>202</v>
      </c>
      <c r="M87" s="389">
        <v>0</v>
      </c>
      <c r="N87" s="380">
        <v>0</v>
      </c>
      <c r="O87" s="389">
        <v>0</v>
      </c>
      <c r="P87" s="380">
        <v>0</v>
      </c>
      <c r="Q87" s="389">
        <v>1</v>
      </c>
      <c r="R87" s="380">
        <v>306630.69</v>
      </c>
      <c r="S87" s="206">
        <v>300</v>
      </c>
      <c r="T87" s="388">
        <v>0</v>
      </c>
      <c r="U87" s="641">
        <v>320</v>
      </c>
      <c r="V87" s="388">
        <v>1</v>
      </c>
      <c r="W87" s="641">
        <v>270</v>
      </c>
      <c r="X87" s="389">
        <v>1</v>
      </c>
      <c r="Y87" s="389">
        <v>0</v>
      </c>
      <c r="Z87" s="380">
        <v>61982.06</v>
      </c>
      <c r="AA87" s="380">
        <v>124.46196787148594</v>
      </c>
      <c r="AB87" s="397" t="s">
        <v>28</v>
      </c>
      <c r="AC87" s="397" t="s">
        <v>28</v>
      </c>
      <c r="AD87" s="397" t="s">
        <v>28</v>
      </c>
      <c r="AE87" s="380" t="s">
        <v>202</v>
      </c>
      <c r="AF87" s="207" t="s">
        <v>202</v>
      </c>
      <c r="AG87" s="207" t="s">
        <v>208</v>
      </c>
      <c r="AH87" s="207" t="s">
        <v>202</v>
      </c>
      <c r="AI87" s="604">
        <v>306630.69</v>
      </c>
      <c r="AJ87" s="473">
        <v>1500</v>
      </c>
      <c r="AK87" s="603">
        <v>1769.24</v>
      </c>
      <c r="AL87" s="473">
        <v>0</v>
      </c>
      <c r="AM87" s="380">
        <v>0</v>
      </c>
      <c r="AN87" s="473">
        <v>0</v>
      </c>
      <c r="AO87" s="604">
        <v>0</v>
      </c>
      <c r="AP87" s="207">
        <v>161802.9</v>
      </c>
      <c r="AQ87" s="380">
        <v>164978.12</v>
      </c>
      <c r="AR87" s="380">
        <v>3175.2200000000012</v>
      </c>
      <c r="AS87" s="380">
        <v>162504.38</v>
      </c>
      <c r="AT87" s="207">
        <v>327482.5</v>
      </c>
      <c r="AU87" s="380">
        <v>159244.22</v>
      </c>
      <c r="AV87" s="380">
        <v>168238.28</v>
      </c>
      <c r="AW87" s="626">
        <v>0.96524448211678016</v>
      </c>
      <c r="AX87" s="626">
        <v>0.48626787690945317</v>
      </c>
      <c r="AY87" s="207" t="s">
        <v>202</v>
      </c>
      <c r="AZ87" s="207">
        <v>20.54</v>
      </c>
      <c r="BA87" s="529" t="s">
        <v>202</v>
      </c>
    </row>
    <row r="88" spans="1:53">
      <c r="A88" s="508">
        <v>13073020</v>
      </c>
      <c r="B88" s="202">
        <v>5360</v>
      </c>
      <c r="C88" s="202" t="s">
        <v>111</v>
      </c>
      <c r="D88" s="206">
        <v>241</v>
      </c>
      <c r="E88" s="473">
        <v>-30560</v>
      </c>
      <c r="F88" s="380">
        <v>12044.59</v>
      </c>
      <c r="G88" s="389" t="s">
        <v>202</v>
      </c>
      <c r="H88" s="380">
        <v>17094</v>
      </c>
      <c r="I88" s="380" t="s">
        <v>202</v>
      </c>
      <c r="J88" s="389">
        <v>1</v>
      </c>
      <c r="K88" s="380">
        <v>247487.24</v>
      </c>
      <c r="L88" s="388" t="s">
        <v>202</v>
      </c>
      <c r="M88" s="389">
        <v>0</v>
      </c>
      <c r="N88" s="380">
        <v>0</v>
      </c>
      <c r="O88" s="389">
        <v>0</v>
      </c>
      <c r="P88" s="380">
        <v>0</v>
      </c>
      <c r="Q88" s="389">
        <v>1</v>
      </c>
      <c r="R88" s="380">
        <v>174475.38</v>
      </c>
      <c r="S88" s="206">
        <v>200</v>
      </c>
      <c r="T88" s="388">
        <v>1</v>
      </c>
      <c r="U88" s="641">
        <v>300</v>
      </c>
      <c r="V88" s="388">
        <v>1</v>
      </c>
      <c r="W88" s="641">
        <v>300</v>
      </c>
      <c r="X88" s="389">
        <v>1</v>
      </c>
      <c r="Y88" s="389">
        <v>1</v>
      </c>
      <c r="Z88" s="380">
        <v>61558.6</v>
      </c>
      <c r="AA88" s="380">
        <v>257.56736401673641</v>
      </c>
      <c r="AB88" s="397" t="s">
        <v>28</v>
      </c>
      <c r="AC88" s="397" t="s">
        <v>28</v>
      </c>
      <c r="AD88" s="397" t="s">
        <v>28</v>
      </c>
      <c r="AE88" s="380" t="s">
        <v>202</v>
      </c>
      <c r="AF88" s="207" t="s">
        <v>202</v>
      </c>
      <c r="AG88" s="207" t="s">
        <v>208</v>
      </c>
      <c r="AH88" s="207" t="s">
        <v>202</v>
      </c>
      <c r="AI88" s="604">
        <v>174475.38</v>
      </c>
      <c r="AJ88" s="473">
        <v>1000</v>
      </c>
      <c r="AK88" s="603">
        <v>1507.53</v>
      </c>
      <c r="AL88" s="473">
        <v>0</v>
      </c>
      <c r="AM88" s="380">
        <v>0</v>
      </c>
      <c r="AN88" s="473">
        <v>0</v>
      </c>
      <c r="AO88" s="604">
        <v>0</v>
      </c>
      <c r="AP88" s="207">
        <v>104006.21</v>
      </c>
      <c r="AQ88" s="380">
        <v>133632.54999999999</v>
      </c>
      <c r="AR88" s="380">
        <v>29626.339999999982</v>
      </c>
      <c r="AS88" s="380">
        <v>63552.43</v>
      </c>
      <c r="AT88" s="207">
        <v>197184.97999999998</v>
      </c>
      <c r="AU88" s="380">
        <v>75493.61</v>
      </c>
      <c r="AV88" s="380">
        <v>121691.36999999998</v>
      </c>
      <c r="AW88" s="626">
        <v>0.56493429183234178</v>
      </c>
      <c r="AX88" s="626">
        <v>0.38285679771349729</v>
      </c>
      <c r="AY88" s="207" t="s">
        <v>202</v>
      </c>
      <c r="AZ88" s="207">
        <v>20.54</v>
      </c>
      <c r="BA88" s="529" t="s">
        <v>202</v>
      </c>
    </row>
    <row r="89" spans="1:53">
      <c r="A89" s="508">
        <v>13073022</v>
      </c>
      <c r="B89" s="202">
        <v>5360</v>
      </c>
      <c r="C89" s="202" t="s">
        <v>112</v>
      </c>
      <c r="D89" s="206">
        <v>784</v>
      </c>
      <c r="E89" s="473">
        <v>-116960</v>
      </c>
      <c r="F89" s="380">
        <v>1799.2</v>
      </c>
      <c r="G89" s="389" t="s">
        <v>202</v>
      </c>
      <c r="H89" s="646" t="s">
        <v>202</v>
      </c>
      <c r="I89" s="380">
        <v>61245.880000000005</v>
      </c>
      <c r="J89" s="389">
        <v>1</v>
      </c>
      <c r="K89" s="380">
        <v>183595.54</v>
      </c>
      <c r="L89" s="388" t="s">
        <v>202</v>
      </c>
      <c r="M89" s="389">
        <v>0</v>
      </c>
      <c r="N89" s="380">
        <v>0</v>
      </c>
      <c r="O89" s="389">
        <v>0</v>
      </c>
      <c r="P89" s="380">
        <v>0</v>
      </c>
      <c r="Q89" s="389">
        <v>1</v>
      </c>
      <c r="R89" s="380">
        <v>290619.88</v>
      </c>
      <c r="S89" s="206">
        <v>300</v>
      </c>
      <c r="T89" s="388">
        <v>0</v>
      </c>
      <c r="U89" s="641">
        <v>350</v>
      </c>
      <c r="V89" s="388">
        <v>0</v>
      </c>
      <c r="W89" s="641">
        <v>318</v>
      </c>
      <c r="X89" s="389">
        <v>0</v>
      </c>
      <c r="Y89" s="389">
        <v>0</v>
      </c>
      <c r="Z89" s="380">
        <v>204779.83</v>
      </c>
      <c r="AA89" s="380">
        <v>268.03642670157069</v>
      </c>
      <c r="AB89" s="397" t="s">
        <v>28</v>
      </c>
      <c r="AC89" s="397" t="s">
        <v>28</v>
      </c>
      <c r="AD89" s="397" t="s">
        <v>28</v>
      </c>
      <c r="AE89" s="380" t="s">
        <v>202</v>
      </c>
      <c r="AF89" s="207" t="s">
        <v>202</v>
      </c>
      <c r="AG89" s="207" t="s">
        <v>208</v>
      </c>
      <c r="AH89" s="207" t="s">
        <v>202</v>
      </c>
      <c r="AI89" s="604">
        <v>290619.88</v>
      </c>
      <c r="AJ89" s="473">
        <v>3500</v>
      </c>
      <c r="AK89" s="603">
        <v>3467.03</v>
      </c>
      <c r="AL89" s="473">
        <v>0</v>
      </c>
      <c r="AM89" s="380">
        <v>0</v>
      </c>
      <c r="AN89" s="473">
        <v>1200</v>
      </c>
      <c r="AO89" s="604">
        <v>1938.44</v>
      </c>
      <c r="AP89" s="207">
        <v>329488.65000000002</v>
      </c>
      <c r="AQ89" s="380">
        <v>319585.62</v>
      </c>
      <c r="AR89" s="380">
        <v>-9903.0300000000279</v>
      </c>
      <c r="AS89" s="380">
        <v>204789.19</v>
      </c>
      <c r="AT89" s="207">
        <v>524374.81000000006</v>
      </c>
      <c r="AU89" s="380">
        <v>271159.01</v>
      </c>
      <c r="AV89" s="380">
        <v>253215.80000000005</v>
      </c>
      <c r="AW89" s="626">
        <v>0.84847062267695272</v>
      </c>
      <c r="AX89" s="626">
        <v>0.51710914565098953</v>
      </c>
      <c r="AY89" s="207" t="s">
        <v>202</v>
      </c>
      <c r="AZ89" s="207">
        <v>20.54</v>
      </c>
      <c r="BA89" s="529" t="s">
        <v>202</v>
      </c>
    </row>
    <row r="90" spans="1:53">
      <c r="A90" s="508">
        <v>13073032</v>
      </c>
      <c r="B90" s="202">
        <v>5360</v>
      </c>
      <c r="C90" s="202" t="s">
        <v>113</v>
      </c>
      <c r="D90" s="206">
        <v>528</v>
      </c>
      <c r="E90" s="473">
        <v>-89360</v>
      </c>
      <c r="F90" s="380">
        <v>35974.1</v>
      </c>
      <c r="G90" s="389" t="s">
        <v>202</v>
      </c>
      <c r="H90" s="380">
        <v>7333.1100000000006</v>
      </c>
      <c r="I90" s="380" t="s">
        <v>202</v>
      </c>
      <c r="J90" s="389">
        <v>1</v>
      </c>
      <c r="K90" s="380">
        <v>293111.09999999998</v>
      </c>
      <c r="L90" s="388" t="s">
        <v>202</v>
      </c>
      <c r="M90" s="389">
        <v>0</v>
      </c>
      <c r="N90" s="380">
        <v>0</v>
      </c>
      <c r="O90" s="389">
        <v>0</v>
      </c>
      <c r="P90" s="380">
        <v>0</v>
      </c>
      <c r="Q90" s="389">
        <v>1</v>
      </c>
      <c r="R90" s="380">
        <v>87328.22000000003</v>
      </c>
      <c r="S90" s="206">
        <v>300</v>
      </c>
      <c r="T90" s="388">
        <v>0</v>
      </c>
      <c r="U90" s="641">
        <v>340</v>
      </c>
      <c r="V90" s="388">
        <v>1</v>
      </c>
      <c r="W90" s="641">
        <v>303</v>
      </c>
      <c r="X90" s="389">
        <v>1</v>
      </c>
      <c r="Y90" s="389">
        <v>0</v>
      </c>
      <c r="Z90" s="380">
        <v>7239.31</v>
      </c>
      <c r="AA90" s="380">
        <v>14.056912621359224</v>
      </c>
      <c r="AB90" s="397" t="s">
        <v>28</v>
      </c>
      <c r="AC90" s="397" t="s">
        <v>28</v>
      </c>
      <c r="AD90" s="397" t="s">
        <v>28</v>
      </c>
      <c r="AE90" s="380" t="s">
        <v>202</v>
      </c>
      <c r="AF90" s="207" t="s">
        <v>202</v>
      </c>
      <c r="AG90" s="207" t="s">
        <v>208</v>
      </c>
      <c r="AH90" s="207" t="s">
        <v>202</v>
      </c>
      <c r="AI90" s="604">
        <v>87328.22000000003</v>
      </c>
      <c r="AJ90" s="473">
        <v>2500</v>
      </c>
      <c r="AK90" s="603">
        <v>2604.09</v>
      </c>
      <c r="AL90" s="473">
        <v>0</v>
      </c>
      <c r="AM90" s="380">
        <v>0</v>
      </c>
      <c r="AN90" s="473">
        <v>0</v>
      </c>
      <c r="AO90" s="604">
        <v>0</v>
      </c>
      <c r="AP90" s="207">
        <v>262447.06</v>
      </c>
      <c r="AQ90" s="380">
        <v>289272.28000000003</v>
      </c>
      <c r="AR90" s="380">
        <v>26825.22000000003</v>
      </c>
      <c r="AS90" s="380">
        <v>115944.57</v>
      </c>
      <c r="AT90" s="207">
        <v>405216.85000000003</v>
      </c>
      <c r="AU90" s="380">
        <v>166468.22</v>
      </c>
      <c r="AV90" s="380">
        <v>238748.63000000003</v>
      </c>
      <c r="AW90" s="626">
        <v>0.57547242342059179</v>
      </c>
      <c r="AX90" s="626">
        <v>0.4108126796800281</v>
      </c>
      <c r="AY90" s="207" t="s">
        <v>202</v>
      </c>
      <c r="AZ90" s="207">
        <v>20.54</v>
      </c>
      <c r="BA90" s="529" t="s">
        <v>202</v>
      </c>
    </row>
    <row r="91" spans="1:53">
      <c r="A91" s="508">
        <v>13073033</v>
      </c>
      <c r="B91" s="202">
        <v>5360</v>
      </c>
      <c r="C91" s="202" t="s">
        <v>114</v>
      </c>
      <c r="D91" s="206">
        <v>571</v>
      </c>
      <c r="E91" s="473">
        <v>-155170</v>
      </c>
      <c r="F91" s="380">
        <v>-76135.61</v>
      </c>
      <c r="G91" s="389" t="s">
        <v>202</v>
      </c>
      <c r="H91" s="380" t="s">
        <v>202</v>
      </c>
      <c r="I91" s="380">
        <v>100507</v>
      </c>
      <c r="J91" s="389">
        <v>0</v>
      </c>
      <c r="K91" s="380">
        <v>0</v>
      </c>
      <c r="L91" s="388">
        <v>2015</v>
      </c>
      <c r="M91" s="389">
        <v>0</v>
      </c>
      <c r="N91" s="380">
        <v>0</v>
      </c>
      <c r="O91" s="389">
        <v>0</v>
      </c>
      <c r="P91" s="380">
        <v>0</v>
      </c>
      <c r="Q91" s="389">
        <v>1</v>
      </c>
      <c r="R91" s="380">
        <v>31093.09</v>
      </c>
      <c r="S91" s="206">
        <v>300</v>
      </c>
      <c r="T91" s="388">
        <v>0</v>
      </c>
      <c r="U91" s="641">
        <v>320</v>
      </c>
      <c r="V91" s="388">
        <v>1</v>
      </c>
      <c r="W91" s="641">
        <v>300</v>
      </c>
      <c r="X91" s="389">
        <v>1</v>
      </c>
      <c r="Y91" s="389">
        <v>0</v>
      </c>
      <c r="Z91" s="380">
        <v>180150.82</v>
      </c>
      <c r="AA91" s="380">
        <v>318.28766784452296</v>
      </c>
      <c r="AB91" s="397" t="s">
        <v>28</v>
      </c>
      <c r="AC91" s="397" t="s">
        <v>28</v>
      </c>
      <c r="AD91" s="397" t="s">
        <v>28</v>
      </c>
      <c r="AE91" s="380" t="s">
        <v>202</v>
      </c>
      <c r="AF91" s="207" t="s">
        <v>202</v>
      </c>
      <c r="AG91" s="207" t="s">
        <v>208</v>
      </c>
      <c r="AH91" s="207" t="s">
        <v>202</v>
      </c>
      <c r="AI91" s="604">
        <v>31093.09</v>
      </c>
      <c r="AJ91" s="473">
        <v>2400</v>
      </c>
      <c r="AK91" s="603">
        <v>2283.52</v>
      </c>
      <c r="AL91" s="473">
        <v>0</v>
      </c>
      <c r="AM91" s="380">
        <v>0</v>
      </c>
      <c r="AN91" s="473">
        <v>0</v>
      </c>
      <c r="AO91" s="604">
        <v>0</v>
      </c>
      <c r="AP91" s="207">
        <v>208912.08</v>
      </c>
      <c r="AQ91" s="380">
        <v>212648.66</v>
      </c>
      <c r="AR91" s="380">
        <v>3736.5800000000163</v>
      </c>
      <c r="AS91" s="380">
        <v>179792.53</v>
      </c>
      <c r="AT91" s="207">
        <v>392441.19</v>
      </c>
      <c r="AU91" s="380">
        <v>193772.01</v>
      </c>
      <c r="AV91" s="380">
        <v>198669.18</v>
      </c>
      <c r="AW91" s="626">
        <v>0.91123080672128387</v>
      </c>
      <c r="AX91" s="626">
        <v>0.49376063200705311</v>
      </c>
      <c r="AY91" s="207" t="s">
        <v>202</v>
      </c>
      <c r="AZ91" s="207">
        <v>20.54</v>
      </c>
      <c r="BA91" s="529" t="s">
        <v>202</v>
      </c>
    </row>
    <row r="92" spans="1:53">
      <c r="A92" s="508">
        <v>13073039</v>
      </c>
      <c r="B92" s="202">
        <v>5360</v>
      </c>
      <c r="C92" s="202" t="s">
        <v>115</v>
      </c>
      <c r="D92" s="206">
        <v>137</v>
      </c>
      <c r="E92" s="473">
        <v>-51520</v>
      </c>
      <c r="F92" s="380">
        <v>-44202.17</v>
      </c>
      <c r="G92" s="389" t="s">
        <v>202</v>
      </c>
      <c r="H92" s="380" t="s">
        <v>202</v>
      </c>
      <c r="I92" s="380">
        <v>45876.25</v>
      </c>
      <c r="J92" s="389">
        <v>0</v>
      </c>
      <c r="K92" s="380">
        <v>0</v>
      </c>
      <c r="L92" s="388">
        <v>2013</v>
      </c>
      <c r="M92" s="389">
        <v>0</v>
      </c>
      <c r="N92" s="380">
        <v>0</v>
      </c>
      <c r="O92" s="389">
        <v>1</v>
      </c>
      <c r="P92" s="380">
        <v>-182437.27</v>
      </c>
      <c r="Q92" s="389">
        <v>0</v>
      </c>
      <c r="R92" s="646" t="s">
        <v>202</v>
      </c>
      <c r="S92" s="206">
        <v>300</v>
      </c>
      <c r="T92" s="388">
        <v>0</v>
      </c>
      <c r="U92" s="641">
        <v>350</v>
      </c>
      <c r="V92" s="388">
        <v>0</v>
      </c>
      <c r="W92" s="641">
        <v>330</v>
      </c>
      <c r="X92" s="389">
        <v>0</v>
      </c>
      <c r="Y92" s="389">
        <v>0</v>
      </c>
      <c r="Z92" s="380">
        <v>84978.22</v>
      </c>
      <c r="AA92" s="380">
        <v>634.16582089552242</v>
      </c>
      <c r="AB92" s="397" t="s">
        <v>32</v>
      </c>
      <c r="AC92" s="397" t="s">
        <v>28</v>
      </c>
      <c r="AD92" s="397" t="s">
        <v>28</v>
      </c>
      <c r="AE92" s="380" t="s">
        <v>202</v>
      </c>
      <c r="AF92" s="207" t="s">
        <v>202</v>
      </c>
      <c r="AG92" s="207" t="s">
        <v>209</v>
      </c>
      <c r="AH92" s="207" t="s">
        <v>202</v>
      </c>
      <c r="AI92" s="604">
        <v>-182437.27</v>
      </c>
      <c r="AJ92" s="473">
        <v>800</v>
      </c>
      <c r="AK92" s="603">
        <v>573.83000000000004</v>
      </c>
      <c r="AL92" s="473">
        <v>0</v>
      </c>
      <c r="AM92" s="380">
        <v>0</v>
      </c>
      <c r="AN92" s="473">
        <v>0</v>
      </c>
      <c r="AO92" s="604">
        <v>0</v>
      </c>
      <c r="AP92" s="207">
        <v>118352.32000000001</v>
      </c>
      <c r="AQ92" s="380">
        <v>99733.83</v>
      </c>
      <c r="AR92" s="380">
        <v>-18618.490000000005</v>
      </c>
      <c r="AS92" s="380">
        <v>2883.6</v>
      </c>
      <c r="AT92" s="207">
        <v>102617.43000000001</v>
      </c>
      <c r="AU92" s="380">
        <v>56193.68</v>
      </c>
      <c r="AV92" s="380">
        <v>46423.750000000007</v>
      </c>
      <c r="AW92" s="626">
        <v>0.56343649892919989</v>
      </c>
      <c r="AX92" s="626">
        <v>0.54760365758526597</v>
      </c>
      <c r="AY92" s="207" t="s">
        <v>202</v>
      </c>
      <c r="AZ92" s="207">
        <v>20.54</v>
      </c>
      <c r="BA92" s="529" t="s">
        <v>202</v>
      </c>
    </row>
    <row r="93" spans="1:53">
      <c r="A93" s="508">
        <v>13073050</v>
      </c>
      <c r="B93" s="202">
        <v>5360</v>
      </c>
      <c r="C93" s="202" t="s">
        <v>116</v>
      </c>
      <c r="D93" s="206">
        <v>656</v>
      </c>
      <c r="E93" s="473">
        <v>-243930</v>
      </c>
      <c r="F93" s="380">
        <v>-205274.98</v>
      </c>
      <c r="G93" s="389" t="s">
        <v>202</v>
      </c>
      <c r="H93" s="380" t="s">
        <v>202</v>
      </c>
      <c r="I93" s="380">
        <v>198393.58</v>
      </c>
      <c r="J93" s="389">
        <v>1</v>
      </c>
      <c r="K93" s="380">
        <v>111298.15</v>
      </c>
      <c r="L93" s="388" t="s">
        <v>202</v>
      </c>
      <c r="M93" s="389">
        <v>0</v>
      </c>
      <c r="N93" s="380">
        <v>0</v>
      </c>
      <c r="O93" s="389">
        <v>0</v>
      </c>
      <c r="P93" s="380">
        <v>0</v>
      </c>
      <c r="Q93" s="389">
        <v>1</v>
      </c>
      <c r="R93" s="380">
        <v>160018.01999999999</v>
      </c>
      <c r="S93" s="206">
        <v>350</v>
      </c>
      <c r="T93" s="388">
        <v>0</v>
      </c>
      <c r="U93" s="641">
        <v>350</v>
      </c>
      <c r="V93" s="388">
        <v>0</v>
      </c>
      <c r="W93" s="641">
        <v>320</v>
      </c>
      <c r="X93" s="389">
        <v>0</v>
      </c>
      <c r="Y93" s="389">
        <v>0</v>
      </c>
      <c r="Z93" s="380">
        <v>0</v>
      </c>
      <c r="AA93" s="380">
        <v>0</v>
      </c>
      <c r="AB93" s="397" t="s">
        <v>28</v>
      </c>
      <c r="AC93" s="397" t="s">
        <v>28</v>
      </c>
      <c r="AD93" s="397" t="s">
        <v>28</v>
      </c>
      <c r="AE93" s="380" t="s">
        <v>202</v>
      </c>
      <c r="AF93" s="207" t="s">
        <v>202</v>
      </c>
      <c r="AG93" s="207" t="s">
        <v>208</v>
      </c>
      <c r="AH93" s="207" t="s">
        <v>202</v>
      </c>
      <c r="AI93" s="604">
        <v>160018.01999999999</v>
      </c>
      <c r="AJ93" s="473">
        <v>1900</v>
      </c>
      <c r="AK93" s="603">
        <v>2457.85</v>
      </c>
      <c r="AL93" s="473">
        <v>0</v>
      </c>
      <c r="AM93" s="380">
        <v>0</v>
      </c>
      <c r="AN93" s="473">
        <v>0</v>
      </c>
      <c r="AO93" s="604">
        <v>0</v>
      </c>
      <c r="AP93" s="207">
        <v>490932.97</v>
      </c>
      <c r="AQ93" s="380">
        <v>364530.33</v>
      </c>
      <c r="AR93" s="380">
        <v>-126402.63999999996</v>
      </c>
      <c r="AS93" s="380">
        <v>67433.16</v>
      </c>
      <c r="AT93" s="207">
        <v>431963.49</v>
      </c>
      <c r="AU93" s="380">
        <v>313397.94</v>
      </c>
      <c r="AV93" s="380">
        <v>118565.54999999999</v>
      </c>
      <c r="AW93" s="626">
        <v>0.85973076643581336</v>
      </c>
      <c r="AX93" s="626">
        <v>0.72551951091977707</v>
      </c>
      <c r="AY93" s="207" t="s">
        <v>202</v>
      </c>
      <c r="AZ93" s="207">
        <v>20.54</v>
      </c>
      <c r="BA93" s="529" t="s">
        <v>202</v>
      </c>
    </row>
    <row r="94" spans="1:53">
      <c r="A94" s="508">
        <v>13073093</v>
      </c>
      <c r="B94" s="202">
        <v>5360</v>
      </c>
      <c r="C94" s="202" t="s">
        <v>117</v>
      </c>
      <c r="D94" s="206">
        <v>2655</v>
      </c>
      <c r="E94" s="473">
        <v>-282110</v>
      </c>
      <c r="F94" s="380">
        <v>271539.24</v>
      </c>
      <c r="G94" s="389" t="s">
        <v>202</v>
      </c>
      <c r="H94" s="380">
        <v>334588.13</v>
      </c>
      <c r="I94" s="380" t="s">
        <v>202</v>
      </c>
      <c r="J94" s="389">
        <v>1</v>
      </c>
      <c r="K94" s="380">
        <v>378311.04</v>
      </c>
      <c r="L94" s="388" t="s">
        <v>202</v>
      </c>
      <c r="M94" s="389">
        <v>0</v>
      </c>
      <c r="N94" s="380">
        <v>0</v>
      </c>
      <c r="O94" s="389">
        <v>0</v>
      </c>
      <c r="P94" s="380">
        <v>0</v>
      </c>
      <c r="Q94" s="389">
        <v>1</v>
      </c>
      <c r="R94" s="380">
        <v>978533.13</v>
      </c>
      <c r="S94" s="206">
        <v>270</v>
      </c>
      <c r="T94" s="388">
        <v>1</v>
      </c>
      <c r="U94" s="641">
        <v>360</v>
      </c>
      <c r="V94" s="388">
        <v>0</v>
      </c>
      <c r="W94" s="641">
        <v>320</v>
      </c>
      <c r="X94" s="389">
        <v>0</v>
      </c>
      <c r="Y94" s="389">
        <v>0</v>
      </c>
      <c r="Z94" s="380">
        <v>3440074.64</v>
      </c>
      <c r="AA94" s="380">
        <v>1308.5107036896159</v>
      </c>
      <c r="AB94" s="397" t="s">
        <v>28</v>
      </c>
      <c r="AC94" s="397" t="s">
        <v>28</v>
      </c>
      <c r="AD94" s="397" t="s">
        <v>28</v>
      </c>
      <c r="AE94" s="380" t="s">
        <v>202</v>
      </c>
      <c r="AF94" s="207" t="s">
        <v>202</v>
      </c>
      <c r="AG94" s="207" t="s">
        <v>208</v>
      </c>
      <c r="AH94" s="207" t="s">
        <v>202</v>
      </c>
      <c r="AI94" s="604">
        <v>978533.13</v>
      </c>
      <c r="AJ94" s="473">
        <v>10000</v>
      </c>
      <c r="AK94" s="603">
        <v>9482.18</v>
      </c>
      <c r="AL94" s="473">
        <v>12000</v>
      </c>
      <c r="AM94" s="380">
        <v>17343.669999999998</v>
      </c>
      <c r="AN94" s="473">
        <v>0</v>
      </c>
      <c r="AO94" s="604">
        <v>0</v>
      </c>
      <c r="AP94" s="207">
        <v>918418.48</v>
      </c>
      <c r="AQ94" s="380">
        <v>1127140.6000000001</v>
      </c>
      <c r="AR94" s="380">
        <v>208722.12000000011</v>
      </c>
      <c r="AS94" s="380">
        <v>822687.72</v>
      </c>
      <c r="AT94" s="207">
        <v>1949828.32</v>
      </c>
      <c r="AU94" s="380">
        <v>845329</v>
      </c>
      <c r="AV94" s="380">
        <v>1104499.32</v>
      </c>
      <c r="AW94" s="626">
        <v>0.7499765335398263</v>
      </c>
      <c r="AX94" s="626">
        <v>0.43354022060773023</v>
      </c>
      <c r="AY94" s="207" t="s">
        <v>202</v>
      </c>
      <c r="AZ94" s="207">
        <v>20.54</v>
      </c>
      <c r="BA94" s="529" t="s">
        <v>202</v>
      </c>
    </row>
    <row r="95" spans="1:53">
      <c r="A95" s="508">
        <v>13073001</v>
      </c>
      <c r="B95" s="202">
        <v>5361</v>
      </c>
      <c r="C95" s="202" t="s">
        <v>118</v>
      </c>
      <c r="D95" s="206">
        <v>2081</v>
      </c>
      <c r="E95" s="206">
        <v>359800</v>
      </c>
      <c r="F95" s="207">
        <v>543813</v>
      </c>
      <c r="G95" s="389">
        <v>1</v>
      </c>
      <c r="H95" s="207">
        <v>263063</v>
      </c>
      <c r="I95" s="207" t="s">
        <v>202</v>
      </c>
      <c r="J95" s="389">
        <v>0</v>
      </c>
      <c r="K95" s="207">
        <v>-71953</v>
      </c>
      <c r="L95" s="447">
        <v>2014</v>
      </c>
      <c r="M95" s="389">
        <v>0</v>
      </c>
      <c r="N95" s="207">
        <v>0</v>
      </c>
      <c r="O95" s="389">
        <v>0</v>
      </c>
      <c r="P95" s="207">
        <v>0</v>
      </c>
      <c r="Q95" s="1030">
        <v>1</v>
      </c>
      <c r="R95" s="1033">
        <v>8067297</v>
      </c>
      <c r="S95" s="206">
        <v>300</v>
      </c>
      <c r="T95" s="389">
        <v>0</v>
      </c>
      <c r="U95" s="206">
        <v>340</v>
      </c>
      <c r="V95" s="389">
        <v>1</v>
      </c>
      <c r="W95" s="206">
        <v>305</v>
      </c>
      <c r="X95" s="389">
        <v>1</v>
      </c>
      <c r="Y95" s="389">
        <v>1</v>
      </c>
      <c r="Z95" s="207">
        <v>221315</v>
      </c>
      <c r="AA95" s="207">
        <v>1067.43</v>
      </c>
      <c r="AB95" s="206" t="s">
        <v>28</v>
      </c>
      <c r="AC95" s="206" t="s">
        <v>28</v>
      </c>
      <c r="AD95" s="206" t="s">
        <v>28</v>
      </c>
      <c r="AE95" s="207">
        <v>4647241</v>
      </c>
      <c r="AF95" s="207">
        <v>436436</v>
      </c>
      <c r="AG95" s="207">
        <v>97388</v>
      </c>
      <c r="AH95" s="510">
        <v>543813</v>
      </c>
      <c r="AI95" s="510">
        <v>97388</v>
      </c>
      <c r="AJ95" s="206">
        <v>8000</v>
      </c>
      <c r="AK95" s="509">
        <v>8334</v>
      </c>
      <c r="AL95" s="206">
        <v>0</v>
      </c>
      <c r="AM95" s="207">
        <v>0</v>
      </c>
      <c r="AN95" s="206">
        <v>0</v>
      </c>
      <c r="AO95" s="510">
        <v>0</v>
      </c>
      <c r="AP95" s="207">
        <v>1308345</v>
      </c>
      <c r="AQ95" s="207">
        <v>1453442</v>
      </c>
      <c r="AR95" s="207">
        <v>145097</v>
      </c>
      <c r="AS95" s="207">
        <v>355047</v>
      </c>
      <c r="AT95" s="207">
        <v>1808489</v>
      </c>
      <c r="AU95" s="448">
        <v>817054</v>
      </c>
      <c r="AV95" s="448">
        <v>991435</v>
      </c>
      <c r="AW95" s="511">
        <v>0.56220000000000003</v>
      </c>
      <c r="AX95" s="511">
        <v>0.45179999999999998</v>
      </c>
      <c r="AY95" s="448">
        <v>212509</v>
      </c>
      <c r="AZ95" s="590">
        <v>13.573</v>
      </c>
      <c r="BA95" s="529">
        <v>0.1</v>
      </c>
    </row>
    <row r="96" spans="1:53">
      <c r="A96" s="508">
        <v>13073075</v>
      </c>
      <c r="B96" s="202">
        <v>5361</v>
      </c>
      <c r="C96" s="202" t="s">
        <v>119</v>
      </c>
      <c r="D96" s="206">
        <v>15103</v>
      </c>
      <c r="E96" s="206">
        <v>-1095300</v>
      </c>
      <c r="F96" s="207">
        <v>104030</v>
      </c>
      <c r="G96" s="482">
        <v>1</v>
      </c>
      <c r="H96" s="207" t="s">
        <v>202</v>
      </c>
      <c r="I96" s="207">
        <v>641719</v>
      </c>
      <c r="J96" s="389">
        <v>1</v>
      </c>
      <c r="K96" s="207">
        <v>4217332</v>
      </c>
      <c r="L96" s="447" t="s">
        <v>202</v>
      </c>
      <c r="M96" s="389">
        <v>0</v>
      </c>
      <c r="N96" s="207">
        <v>0</v>
      </c>
      <c r="O96" s="389">
        <v>0</v>
      </c>
      <c r="P96" s="207">
        <v>0</v>
      </c>
      <c r="Q96" s="1031"/>
      <c r="R96" s="1034"/>
      <c r="S96" s="206">
        <v>340</v>
      </c>
      <c r="T96" s="389">
        <v>0</v>
      </c>
      <c r="U96" s="206">
        <v>340</v>
      </c>
      <c r="V96" s="389">
        <v>1</v>
      </c>
      <c r="W96" s="206">
        <v>320</v>
      </c>
      <c r="X96" s="389">
        <v>0</v>
      </c>
      <c r="Y96" s="389">
        <v>0</v>
      </c>
      <c r="Z96" s="207">
        <v>11116116</v>
      </c>
      <c r="AA96" s="207">
        <v>736.02</v>
      </c>
      <c r="AB96" s="206" t="s">
        <v>28</v>
      </c>
      <c r="AC96" s="206" t="s">
        <v>28</v>
      </c>
      <c r="AD96" s="206" t="s">
        <v>28</v>
      </c>
      <c r="AE96" s="207">
        <v>93256235</v>
      </c>
      <c r="AF96" s="207">
        <v>0</v>
      </c>
      <c r="AG96" s="207">
        <v>8187401</v>
      </c>
      <c r="AH96" s="510">
        <v>104030</v>
      </c>
      <c r="AI96" s="510">
        <v>8187401</v>
      </c>
      <c r="AJ96" s="206">
        <v>34000</v>
      </c>
      <c r="AK96" s="509">
        <v>33662</v>
      </c>
      <c r="AL96" s="206">
        <v>0</v>
      </c>
      <c r="AM96" s="207">
        <v>0</v>
      </c>
      <c r="AN96" s="206">
        <v>0</v>
      </c>
      <c r="AO96" s="510">
        <v>0</v>
      </c>
      <c r="AP96" s="207">
        <v>7315562</v>
      </c>
      <c r="AQ96" s="207">
        <v>7485548</v>
      </c>
      <c r="AR96" s="207">
        <v>169986</v>
      </c>
      <c r="AS96" s="207">
        <v>3953384</v>
      </c>
      <c r="AT96" s="207">
        <v>11438932</v>
      </c>
      <c r="AU96" s="448">
        <v>5419913</v>
      </c>
      <c r="AV96" s="448">
        <v>6019019</v>
      </c>
      <c r="AW96" s="511">
        <v>0.72409999999999997</v>
      </c>
      <c r="AX96" s="511">
        <v>0.4738</v>
      </c>
      <c r="AY96" s="448">
        <v>1555108</v>
      </c>
      <c r="AZ96" s="590">
        <v>13.573</v>
      </c>
      <c r="BA96" s="529">
        <v>4.74</v>
      </c>
    </row>
    <row r="97" spans="1:53">
      <c r="A97" s="508">
        <v>13073082</v>
      </c>
      <c r="B97" s="202">
        <v>5361</v>
      </c>
      <c r="C97" s="202" t="s">
        <v>120</v>
      </c>
      <c r="D97" s="206">
        <v>284</v>
      </c>
      <c r="E97" s="206">
        <v>41300</v>
      </c>
      <c r="F97" s="207">
        <v>-171541</v>
      </c>
      <c r="G97" s="389">
        <v>0</v>
      </c>
      <c r="H97" s="207" t="s">
        <v>202</v>
      </c>
      <c r="I97" s="207">
        <v>212455</v>
      </c>
      <c r="J97" s="389">
        <v>0</v>
      </c>
      <c r="K97" s="207">
        <v>-393728</v>
      </c>
      <c r="L97" s="447">
        <v>2012</v>
      </c>
      <c r="M97" s="389">
        <v>0</v>
      </c>
      <c r="N97" s="207">
        <v>0</v>
      </c>
      <c r="O97" s="389">
        <v>0</v>
      </c>
      <c r="P97" s="207">
        <v>0</v>
      </c>
      <c r="Q97" s="1031"/>
      <c r="R97" s="1034"/>
      <c r="S97" s="206">
        <v>400</v>
      </c>
      <c r="T97" s="389">
        <v>0</v>
      </c>
      <c r="U97" s="206">
        <v>300</v>
      </c>
      <c r="V97" s="389">
        <v>1</v>
      </c>
      <c r="W97" s="206">
        <v>250</v>
      </c>
      <c r="X97" s="389">
        <v>1</v>
      </c>
      <c r="Y97" s="389">
        <v>0</v>
      </c>
      <c r="Z97" s="207">
        <v>340616</v>
      </c>
      <c r="AA97" s="207">
        <v>1199.3499999999999</v>
      </c>
      <c r="AB97" s="206" t="s">
        <v>28</v>
      </c>
      <c r="AC97" s="206" t="s">
        <v>28</v>
      </c>
      <c r="AD97" s="206" t="s">
        <v>28</v>
      </c>
      <c r="AE97" s="207">
        <v>1000106</v>
      </c>
      <c r="AF97" s="207">
        <v>-184417</v>
      </c>
      <c r="AG97" s="207">
        <v>-371471</v>
      </c>
      <c r="AH97" s="510">
        <v>-171541</v>
      </c>
      <c r="AI97" s="510">
        <v>-371471</v>
      </c>
      <c r="AJ97" s="206">
        <v>1000</v>
      </c>
      <c r="AK97" s="509">
        <v>1089</v>
      </c>
      <c r="AL97" s="206">
        <v>0</v>
      </c>
      <c r="AM97" s="207">
        <v>0</v>
      </c>
      <c r="AN97" s="206">
        <v>0</v>
      </c>
      <c r="AO97" s="510">
        <v>0</v>
      </c>
      <c r="AP97" s="207">
        <v>164072</v>
      </c>
      <c r="AQ97" s="207">
        <v>25799</v>
      </c>
      <c r="AR97" s="207">
        <v>-138273</v>
      </c>
      <c r="AS97" s="207">
        <v>55110</v>
      </c>
      <c r="AT97" s="207">
        <v>80909</v>
      </c>
      <c r="AU97" s="448">
        <v>88784</v>
      </c>
      <c r="AV97" s="448">
        <v>-7875</v>
      </c>
      <c r="AW97" s="511">
        <v>3.4413999999999998</v>
      </c>
      <c r="AX97" s="511">
        <v>1.0972999999999999</v>
      </c>
      <c r="AY97" s="448">
        <v>28623</v>
      </c>
      <c r="AZ97" s="590">
        <v>13.573</v>
      </c>
      <c r="BA97" s="529">
        <v>0.33</v>
      </c>
    </row>
    <row r="98" spans="1:53">
      <c r="A98" s="508">
        <v>13073085</v>
      </c>
      <c r="B98" s="202">
        <v>5361</v>
      </c>
      <c r="C98" s="202" t="s">
        <v>440</v>
      </c>
      <c r="D98" s="206">
        <v>681</v>
      </c>
      <c r="E98" s="206">
        <v>23000</v>
      </c>
      <c r="F98" s="207">
        <v>463483</v>
      </c>
      <c r="G98" s="389">
        <v>1</v>
      </c>
      <c r="H98" s="207">
        <v>404724</v>
      </c>
      <c r="I98" s="207" t="s">
        <v>202</v>
      </c>
      <c r="J98" s="389">
        <v>0</v>
      </c>
      <c r="K98" s="207">
        <v>-13006</v>
      </c>
      <c r="L98" s="447">
        <v>2011</v>
      </c>
      <c r="M98" s="389">
        <v>0</v>
      </c>
      <c r="N98" s="207">
        <v>0</v>
      </c>
      <c r="O98" s="389">
        <v>0</v>
      </c>
      <c r="P98" s="207">
        <v>0</v>
      </c>
      <c r="Q98" s="1032"/>
      <c r="R98" s="1035"/>
      <c r="S98" s="206">
        <v>360</v>
      </c>
      <c r="T98" s="389">
        <v>0</v>
      </c>
      <c r="U98" s="206">
        <v>340</v>
      </c>
      <c r="V98" s="389">
        <v>1</v>
      </c>
      <c r="W98" s="206">
        <v>320</v>
      </c>
      <c r="X98" s="389">
        <v>0</v>
      </c>
      <c r="Y98" s="389">
        <v>0</v>
      </c>
      <c r="Z98" s="207">
        <v>1985062</v>
      </c>
      <c r="AA98" s="207">
        <v>2914.92</v>
      </c>
      <c r="AB98" s="206" t="s">
        <v>32</v>
      </c>
      <c r="AC98" s="206" t="s">
        <v>28</v>
      </c>
      <c r="AD98" s="206" t="s">
        <v>32</v>
      </c>
      <c r="AE98" s="207">
        <v>835109</v>
      </c>
      <c r="AF98" s="207">
        <v>359495</v>
      </c>
      <c r="AG98" s="207">
        <v>155208</v>
      </c>
      <c r="AH98" s="510">
        <v>463483</v>
      </c>
      <c r="AI98" s="510">
        <v>155208</v>
      </c>
      <c r="AJ98" s="206">
        <v>2700</v>
      </c>
      <c r="AK98" s="509">
        <v>2397</v>
      </c>
      <c r="AL98" s="206">
        <v>0</v>
      </c>
      <c r="AM98" s="207">
        <v>0</v>
      </c>
      <c r="AN98" s="206">
        <v>0</v>
      </c>
      <c r="AO98" s="510">
        <v>0</v>
      </c>
      <c r="AP98" s="207">
        <v>292731</v>
      </c>
      <c r="AQ98" s="207">
        <v>800148</v>
      </c>
      <c r="AR98" s="207">
        <v>507417</v>
      </c>
      <c r="AS98" s="207">
        <v>220950</v>
      </c>
      <c r="AT98" s="207">
        <v>1021098</v>
      </c>
      <c r="AU98" s="448">
        <v>249751</v>
      </c>
      <c r="AV98" s="448">
        <v>771347</v>
      </c>
      <c r="AW98" s="511">
        <v>0.31209999999999999</v>
      </c>
      <c r="AX98" s="511">
        <v>0.24460000000000001</v>
      </c>
      <c r="AY98" s="448">
        <v>73925</v>
      </c>
      <c r="AZ98" s="590">
        <v>13.573</v>
      </c>
      <c r="BA98" s="529">
        <v>0.22</v>
      </c>
    </row>
    <row r="99" spans="1:53">
      <c r="A99" s="508">
        <v>13073003</v>
      </c>
      <c r="B99" s="202">
        <v>5362</v>
      </c>
      <c r="C99" s="202" t="s">
        <v>122</v>
      </c>
      <c r="D99" s="206">
        <v>1220</v>
      </c>
      <c r="E99" s="206">
        <v>-179900</v>
      </c>
      <c r="F99" s="207">
        <v>-24112.21</v>
      </c>
      <c r="G99" s="389">
        <v>0</v>
      </c>
      <c r="H99" s="207">
        <v>0</v>
      </c>
      <c r="I99" s="207">
        <v>149813.67000000001</v>
      </c>
      <c r="J99" s="389">
        <v>1</v>
      </c>
      <c r="K99" s="207">
        <v>743142.69</v>
      </c>
      <c r="L99" s="388" t="s">
        <v>202</v>
      </c>
      <c r="M99" s="389">
        <v>0</v>
      </c>
      <c r="N99" s="207">
        <v>0</v>
      </c>
      <c r="O99" s="389">
        <v>0</v>
      </c>
      <c r="P99" s="207">
        <v>0</v>
      </c>
      <c r="Q99" s="389">
        <v>1</v>
      </c>
      <c r="R99" s="207">
        <v>176613.78</v>
      </c>
      <c r="S99" s="206">
        <v>400</v>
      </c>
      <c r="T99" s="388">
        <v>0</v>
      </c>
      <c r="U99" s="206">
        <v>420</v>
      </c>
      <c r="V99" s="388">
        <v>0</v>
      </c>
      <c r="W99" s="206">
        <v>300</v>
      </c>
      <c r="X99" s="389">
        <v>1</v>
      </c>
      <c r="Y99" s="389">
        <v>0</v>
      </c>
      <c r="Z99" s="207">
        <v>973892.4</v>
      </c>
      <c r="AA99" s="207">
        <v>798.27245901639344</v>
      </c>
      <c r="AB99" s="397" t="s">
        <v>28</v>
      </c>
      <c r="AC99" s="397" t="s">
        <v>28</v>
      </c>
      <c r="AD99" s="397" t="s">
        <v>28</v>
      </c>
      <c r="AE99" s="207">
        <v>2837984.74</v>
      </c>
      <c r="AF99" s="207">
        <v>0</v>
      </c>
      <c r="AG99" s="207">
        <v>743142.69</v>
      </c>
      <c r="AH99" s="207">
        <v>-24112.21</v>
      </c>
      <c r="AI99" s="510">
        <v>176613.78</v>
      </c>
      <c r="AJ99" s="206">
        <v>4100</v>
      </c>
      <c r="AK99" s="509">
        <v>3858.32</v>
      </c>
      <c r="AL99" s="206">
        <v>0</v>
      </c>
      <c r="AM99" s="207">
        <v>0</v>
      </c>
      <c r="AN99" s="206">
        <v>0</v>
      </c>
      <c r="AO99" s="510">
        <v>0</v>
      </c>
      <c r="AP99" s="207">
        <v>627638.28</v>
      </c>
      <c r="AQ99" s="207">
        <v>668314.80000000005</v>
      </c>
      <c r="AR99" s="207">
        <v>40676.520000000019</v>
      </c>
      <c r="AS99" s="207">
        <v>290658</v>
      </c>
      <c r="AT99" s="207">
        <v>958972.8</v>
      </c>
      <c r="AU99" s="448">
        <v>439903.76</v>
      </c>
      <c r="AV99" s="448">
        <v>519069.04000000004</v>
      </c>
      <c r="AW99" s="511">
        <v>0.65820000000000001</v>
      </c>
      <c r="AX99" s="511">
        <v>0.4587</v>
      </c>
      <c r="AY99" s="448">
        <v>218721.1</v>
      </c>
      <c r="AZ99" s="590">
        <v>23.606999999999999</v>
      </c>
      <c r="BA99" s="529">
        <v>1.89E-2</v>
      </c>
    </row>
    <row r="100" spans="1:53">
      <c r="A100" s="508">
        <v>13073021</v>
      </c>
      <c r="B100" s="202">
        <v>5362</v>
      </c>
      <c r="C100" s="202" t="s">
        <v>123</v>
      </c>
      <c r="D100" s="206">
        <v>743</v>
      </c>
      <c r="E100" s="206">
        <v>-402300</v>
      </c>
      <c r="F100" s="207">
        <v>-343808.6</v>
      </c>
      <c r="G100" s="389">
        <v>0</v>
      </c>
      <c r="H100" s="207">
        <v>0</v>
      </c>
      <c r="I100" s="207">
        <v>434199.69</v>
      </c>
      <c r="J100" s="389">
        <v>0</v>
      </c>
      <c r="K100" s="207">
        <v>-1260076.1000000001</v>
      </c>
      <c r="L100" s="388" t="s">
        <v>202</v>
      </c>
      <c r="M100" s="389">
        <v>0</v>
      </c>
      <c r="N100" s="207">
        <v>0</v>
      </c>
      <c r="O100" s="389">
        <v>1</v>
      </c>
      <c r="P100" s="207">
        <v>770405.39</v>
      </c>
      <c r="Q100" s="389">
        <v>0</v>
      </c>
      <c r="R100" s="207">
        <v>0</v>
      </c>
      <c r="S100" s="206">
        <v>400</v>
      </c>
      <c r="T100" s="388">
        <v>0</v>
      </c>
      <c r="U100" s="206">
        <v>350</v>
      </c>
      <c r="V100" s="388">
        <v>0</v>
      </c>
      <c r="W100" s="206">
        <v>300</v>
      </c>
      <c r="X100" s="389">
        <v>1</v>
      </c>
      <c r="Y100" s="389">
        <v>0</v>
      </c>
      <c r="Z100" s="207">
        <v>602143.09</v>
      </c>
      <c r="AA100" s="207">
        <v>810.4213862718708</v>
      </c>
      <c r="AB100" s="397" t="s">
        <v>32</v>
      </c>
      <c r="AC100" s="397" t="s">
        <v>28</v>
      </c>
      <c r="AD100" s="397" t="s">
        <v>28</v>
      </c>
      <c r="AE100" s="207">
        <v>-335040.21000000002</v>
      </c>
      <c r="AF100" s="207">
        <v>-563297.84</v>
      </c>
      <c r="AG100" s="207">
        <v>-1260076.1000000001</v>
      </c>
      <c r="AH100" s="207">
        <v>-343808.6</v>
      </c>
      <c r="AI100" s="510">
        <v>-770405.39</v>
      </c>
      <c r="AJ100" s="206">
        <v>2000</v>
      </c>
      <c r="AK100" s="509">
        <v>1733.33</v>
      </c>
      <c r="AL100" s="206">
        <v>0</v>
      </c>
      <c r="AM100" s="207">
        <v>0</v>
      </c>
      <c r="AN100" s="206">
        <v>0</v>
      </c>
      <c r="AO100" s="510">
        <v>0</v>
      </c>
      <c r="AP100" s="207">
        <v>222843.33</v>
      </c>
      <c r="AQ100" s="207">
        <v>304232.37</v>
      </c>
      <c r="AR100" s="207">
        <v>81389.040000000008</v>
      </c>
      <c r="AS100" s="207">
        <v>280557.84000000003</v>
      </c>
      <c r="AT100" s="207">
        <v>584790.21</v>
      </c>
      <c r="AU100" s="448">
        <v>242668.29</v>
      </c>
      <c r="AV100" s="448">
        <v>342121.91999999993</v>
      </c>
      <c r="AW100" s="511">
        <v>0.79759999999999998</v>
      </c>
      <c r="AX100" s="511">
        <v>0.41499999999999998</v>
      </c>
      <c r="AY100" s="448">
        <v>120655.19</v>
      </c>
      <c r="AZ100" s="590">
        <v>23.606999999999999</v>
      </c>
      <c r="BA100" s="529">
        <v>1.8E-3</v>
      </c>
    </row>
    <row r="101" spans="1:53">
      <c r="A101" s="508">
        <v>13073028</v>
      </c>
      <c r="B101" s="202">
        <v>5362</v>
      </c>
      <c r="C101" s="202" t="s">
        <v>124</v>
      </c>
      <c r="D101" s="206">
        <v>1311</v>
      </c>
      <c r="E101" s="206">
        <v>-47100</v>
      </c>
      <c r="F101" s="207">
        <v>-16297.65</v>
      </c>
      <c r="G101" s="389">
        <v>0</v>
      </c>
      <c r="H101" s="207" t="s">
        <v>202</v>
      </c>
      <c r="I101" s="207">
        <v>-840358.45</v>
      </c>
      <c r="J101" s="389">
        <v>1</v>
      </c>
      <c r="K101" s="207" t="s">
        <v>202</v>
      </c>
      <c r="L101" s="388" t="s">
        <v>202</v>
      </c>
      <c r="M101" s="389">
        <v>0</v>
      </c>
      <c r="N101" s="207" t="s">
        <v>202</v>
      </c>
      <c r="O101" s="389">
        <v>0</v>
      </c>
      <c r="P101" s="207">
        <v>0</v>
      </c>
      <c r="Q101" s="389">
        <v>1</v>
      </c>
      <c r="R101" s="207">
        <v>336873.17</v>
      </c>
      <c r="S101" s="206">
        <v>520</v>
      </c>
      <c r="T101" s="388">
        <v>0</v>
      </c>
      <c r="U101" s="206">
        <v>520</v>
      </c>
      <c r="V101" s="388">
        <v>0</v>
      </c>
      <c r="W101" s="206">
        <v>300</v>
      </c>
      <c r="X101" s="389">
        <v>1</v>
      </c>
      <c r="Y101" s="389">
        <v>0</v>
      </c>
      <c r="Z101" s="207">
        <v>1355492.57</v>
      </c>
      <c r="AA101" s="207" t="s">
        <v>202</v>
      </c>
      <c r="AB101" s="397" t="s">
        <v>28</v>
      </c>
      <c r="AC101" s="397" t="s">
        <v>28</v>
      </c>
      <c r="AD101" s="397" t="s">
        <v>28</v>
      </c>
      <c r="AE101" s="207" t="s">
        <v>202</v>
      </c>
      <c r="AF101" s="207">
        <v>113645.1</v>
      </c>
      <c r="AG101" s="207">
        <v>336873.17</v>
      </c>
      <c r="AH101" s="510">
        <v>-16297.65</v>
      </c>
      <c r="AI101" s="510">
        <v>336783.17</v>
      </c>
      <c r="AJ101" s="206">
        <v>3800</v>
      </c>
      <c r="AK101" s="509">
        <v>3658.32</v>
      </c>
      <c r="AL101" s="206">
        <v>0</v>
      </c>
      <c r="AM101" s="207">
        <v>0</v>
      </c>
      <c r="AN101" s="206">
        <v>0</v>
      </c>
      <c r="AO101" s="510">
        <v>0</v>
      </c>
      <c r="AP101" s="207">
        <v>467617.24</v>
      </c>
      <c r="AQ101" s="207">
        <v>264807.09999999998</v>
      </c>
      <c r="AR101" s="207">
        <v>-202810.14</v>
      </c>
      <c r="AS101" s="207">
        <v>472847.69</v>
      </c>
      <c r="AT101" s="207">
        <v>737654.79</v>
      </c>
      <c r="AU101" s="448">
        <v>427584.6</v>
      </c>
      <c r="AV101" s="448">
        <v>310070.19000000006</v>
      </c>
      <c r="AW101" s="529">
        <v>161.47021737710207</v>
      </c>
      <c r="AX101" s="529">
        <v>57.965406826681082</v>
      </c>
      <c r="AY101" s="448">
        <v>222017.04</v>
      </c>
      <c r="AZ101" s="590">
        <v>23.606999999999999</v>
      </c>
      <c r="BA101" s="529">
        <v>2.2000000000000001E-3</v>
      </c>
    </row>
    <row r="102" spans="1:53">
      <c r="A102" s="508">
        <v>13073040</v>
      </c>
      <c r="B102" s="202">
        <v>5362</v>
      </c>
      <c r="C102" s="202" t="s">
        <v>125</v>
      </c>
      <c r="D102" s="206">
        <v>988</v>
      </c>
      <c r="E102" s="206">
        <v>89000</v>
      </c>
      <c r="F102" s="207">
        <v>80669.25</v>
      </c>
      <c r="G102" s="389">
        <v>0</v>
      </c>
      <c r="H102" s="207" t="s">
        <v>202</v>
      </c>
      <c r="I102" s="207">
        <v>-305155.87</v>
      </c>
      <c r="J102" s="389">
        <v>1</v>
      </c>
      <c r="K102" s="207" t="s">
        <v>202</v>
      </c>
      <c r="L102" s="388" t="s">
        <v>202</v>
      </c>
      <c r="M102" s="389">
        <v>0</v>
      </c>
      <c r="N102" s="207" t="s">
        <v>202</v>
      </c>
      <c r="O102" s="389">
        <v>0</v>
      </c>
      <c r="P102" s="207">
        <v>0</v>
      </c>
      <c r="Q102" s="389">
        <v>1</v>
      </c>
      <c r="R102" s="207">
        <v>218211.19</v>
      </c>
      <c r="S102" s="206">
        <v>355</v>
      </c>
      <c r="T102" s="388">
        <v>0</v>
      </c>
      <c r="U102" s="206">
        <v>355</v>
      </c>
      <c r="V102" s="388">
        <v>0</v>
      </c>
      <c r="W102" s="206">
        <v>250</v>
      </c>
      <c r="X102" s="389">
        <v>1</v>
      </c>
      <c r="Y102" s="389">
        <v>0</v>
      </c>
      <c r="Z102" s="207">
        <v>3520459.24</v>
      </c>
      <c r="AA102" s="207" t="s">
        <v>202</v>
      </c>
      <c r="AB102" s="397" t="s">
        <v>28</v>
      </c>
      <c r="AC102" s="397" t="s">
        <v>28</v>
      </c>
      <c r="AD102" s="397" t="s">
        <v>28</v>
      </c>
      <c r="AE102" s="207" t="s">
        <v>202</v>
      </c>
      <c r="AF102" s="207">
        <v>298010.74</v>
      </c>
      <c r="AG102" s="207">
        <v>218211.19</v>
      </c>
      <c r="AH102" s="510">
        <v>80669.25</v>
      </c>
      <c r="AI102" s="510">
        <v>218211.19</v>
      </c>
      <c r="AJ102" s="206">
        <v>1800</v>
      </c>
      <c r="AK102" s="509">
        <v>1885.35</v>
      </c>
      <c r="AL102" s="206">
        <v>0</v>
      </c>
      <c r="AM102" s="207">
        <v>0</v>
      </c>
      <c r="AN102" s="206">
        <v>46000</v>
      </c>
      <c r="AO102" s="510">
        <v>46822.9</v>
      </c>
      <c r="AP102" s="207">
        <v>1014526.78</v>
      </c>
      <c r="AQ102" s="207">
        <v>693743.53</v>
      </c>
      <c r="AR102" s="207">
        <v>-320783.25</v>
      </c>
      <c r="AS102" s="207">
        <v>0</v>
      </c>
      <c r="AT102" s="207">
        <v>693743.53</v>
      </c>
      <c r="AU102" s="448">
        <v>481697.32</v>
      </c>
      <c r="AV102" s="448">
        <v>212046.21000000002</v>
      </c>
      <c r="AW102" s="529">
        <v>144.02063312289135</v>
      </c>
      <c r="AX102" s="529">
        <v>69.434495482790297</v>
      </c>
      <c r="AY102" s="448">
        <v>258000.97</v>
      </c>
      <c r="AZ102" s="590">
        <v>23.606999999999999</v>
      </c>
      <c r="BA102" s="529">
        <v>1.0500000000000001E-2</v>
      </c>
    </row>
    <row r="103" spans="1:53">
      <c r="A103" s="508">
        <v>13073045</v>
      </c>
      <c r="B103" s="202">
        <v>5362</v>
      </c>
      <c r="C103" s="202" t="s">
        <v>126</v>
      </c>
      <c r="D103" s="206">
        <v>417</v>
      </c>
      <c r="E103" s="206">
        <v>10600</v>
      </c>
      <c r="F103" s="207">
        <v>-5172.17</v>
      </c>
      <c r="G103" s="482">
        <v>1</v>
      </c>
      <c r="H103" s="207" t="s">
        <v>202</v>
      </c>
      <c r="I103" s="207">
        <v>-322045.15000000002</v>
      </c>
      <c r="J103" s="389">
        <v>1</v>
      </c>
      <c r="K103" s="207" t="s">
        <v>202</v>
      </c>
      <c r="L103" s="388" t="s">
        <v>202</v>
      </c>
      <c r="M103" s="389">
        <v>0</v>
      </c>
      <c r="N103" s="207" t="s">
        <v>202</v>
      </c>
      <c r="O103" s="389">
        <v>1</v>
      </c>
      <c r="P103" s="207">
        <v>112245.01</v>
      </c>
      <c r="Q103" s="389">
        <v>0</v>
      </c>
      <c r="R103" s="207">
        <v>0</v>
      </c>
      <c r="S103" s="206">
        <v>400</v>
      </c>
      <c r="T103" s="388">
        <v>0</v>
      </c>
      <c r="U103" s="206">
        <v>400</v>
      </c>
      <c r="V103" s="388">
        <v>0</v>
      </c>
      <c r="W103" s="206">
        <v>300</v>
      </c>
      <c r="X103" s="389">
        <v>1</v>
      </c>
      <c r="Y103" s="389">
        <v>0</v>
      </c>
      <c r="Z103" s="207">
        <v>45323.74</v>
      </c>
      <c r="AA103" s="207" t="s">
        <v>202</v>
      </c>
      <c r="AB103" s="397" t="s">
        <v>28</v>
      </c>
      <c r="AC103" s="397" t="s">
        <v>28</v>
      </c>
      <c r="AD103" s="397" t="s">
        <v>28</v>
      </c>
      <c r="AE103" s="207" t="s">
        <v>202</v>
      </c>
      <c r="AF103" s="207">
        <v>27687.53</v>
      </c>
      <c r="AG103" s="207">
        <v>-112245.01</v>
      </c>
      <c r="AH103" s="510">
        <v>-5172.17</v>
      </c>
      <c r="AI103" s="510">
        <v>-112245.01</v>
      </c>
      <c r="AJ103" s="206">
        <v>1500</v>
      </c>
      <c r="AK103" s="509">
        <v>1501.25</v>
      </c>
      <c r="AL103" s="206">
        <v>0</v>
      </c>
      <c r="AM103" s="207">
        <v>0</v>
      </c>
      <c r="AN103" s="206">
        <v>0</v>
      </c>
      <c r="AO103" s="510">
        <v>0</v>
      </c>
      <c r="AP103" s="207">
        <v>237936.09</v>
      </c>
      <c r="AQ103" s="207">
        <v>171048.66</v>
      </c>
      <c r="AR103" s="207">
        <v>-66887.429999999993</v>
      </c>
      <c r="AS103" s="207">
        <v>78731.41</v>
      </c>
      <c r="AT103" s="207">
        <v>249780.07</v>
      </c>
      <c r="AU103" s="448">
        <v>159388.73000000001</v>
      </c>
      <c r="AV103" s="448">
        <v>90391.34</v>
      </c>
      <c r="AW103" s="529">
        <v>93.18326726441471</v>
      </c>
      <c r="AX103" s="529">
        <v>63.811628365705886</v>
      </c>
      <c r="AY103" s="448">
        <v>79248.42</v>
      </c>
      <c r="AZ103" s="590">
        <v>23.606999999999999</v>
      </c>
      <c r="BA103" s="529">
        <v>8.0999999999999996E-3</v>
      </c>
    </row>
    <row r="104" spans="1:53">
      <c r="A104" s="508">
        <v>13073059</v>
      </c>
      <c r="B104" s="202">
        <v>5362</v>
      </c>
      <c r="C104" s="202" t="s">
        <v>127</v>
      </c>
      <c r="D104" s="206">
        <v>311</v>
      </c>
      <c r="E104" s="206">
        <v>12300</v>
      </c>
      <c r="F104" s="207">
        <v>77101.2</v>
      </c>
      <c r="G104" s="389">
        <v>1</v>
      </c>
      <c r="H104" s="207">
        <v>64917.760000000002</v>
      </c>
      <c r="I104" s="207">
        <v>0</v>
      </c>
      <c r="J104" s="389">
        <v>1</v>
      </c>
      <c r="K104" s="207">
        <v>489858.47</v>
      </c>
      <c r="L104" s="388" t="s">
        <v>202</v>
      </c>
      <c r="M104" s="389">
        <v>0</v>
      </c>
      <c r="N104" s="207">
        <v>0</v>
      </c>
      <c r="O104" s="389">
        <v>0</v>
      </c>
      <c r="P104" s="207">
        <v>0</v>
      </c>
      <c r="Q104" s="389">
        <v>1</v>
      </c>
      <c r="R104" s="207">
        <v>355945.8</v>
      </c>
      <c r="S104" s="206">
        <v>700</v>
      </c>
      <c r="T104" s="388">
        <v>0</v>
      </c>
      <c r="U104" s="206">
        <v>500</v>
      </c>
      <c r="V104" s="388">
        <v>0</v>
      </c>
      <c r="W104" s="206">
        <v>300</v>
      </c>
      <c r="X104" s="389">
        <v>1</v>
      </c>
      <c r="Y104" s="389">
        <v>0</v>
      </c>
      <c r="Z104" s="207">
        <v>30655.27</v>
      </c>
      <c r="AA104" s="207">
        <v>98.570000000000007</v>
      </c>
      <c r="AB104" s="397" t="s">
        <v>28</v>
      </c>
      <c r="AC104" s="397" t="s">
        <v>28</v>
      </c>
      <c r="AD104" s="397" t="s">
        <v>28</v>
      </c>
      <c r="AE104" s="207">
        <v>622695.42000000004</v>
      </c>
      <c r="AF104" s="207">
        <v>389447.62</v>
      </c>
      <c r="AG104" s="207">
        <v>489858.47</v>
      </c>
      <c r="AH104" s="207">
        <v>77101.2</v>
      </c>
      <c r="AI104" s="510">
        <v>355945.8</v>
      </c>
      <c r="AJ104" s="206">
        <v>1500</v>
      </c>
      <c r="AK104" s="509">
        <v>1440.42</v>
      </c>
      <c r="AL104" s="206">
        <v>0</v>
      </c>
      <c r="AM104" s="207">
        <v>0</v>
      </c>
      <c r="AN104" s="206">
        <v>11800</v>
      </c>
      <c r="AO104" s="510">
        <v>16514.23</v>
      </c>
      <c r="AP104" s="207">
        <v>157514.06</v>
      </c>
      <c r="AQ104" s="207">
        <v>219202.39</v>
      </c>
      <c r="AR104" s="207">
        <v>61688.330000000016</v>
      </c>
      <c r="AS104" s="207">
        <v>87215.3</v>
      </c>
      <c r="AT104" s="207">
        <v>306417.69</v>
      </c>
      <c r="AU104" s="448">
        <v>118333.2</v>
      </c>
      <c r="AV104" s="448">
        <v>188084.49</v>
      </c>
      <c r="AW104" s="511">
        <v>0.85799999999999998</v>
      </c>
      <c r="AX104" s="511">
        <v>0.38619999999999999</v>
      </c>
      <c r="AY104" s="448">
        <v>58835.519999999997</v>
      </c>
      <c r="AZ104" s="590">
        <v>23.606999999999999</v>
      </c>
      <c r="BA104" s="529">
        <v>3.5999999999999999E-3</v>
      </c>
    </row>
    <row r="105" spans="1:53">
      <c r="A105" s="508">
        <v>13073073</v>
      </c>
      <c r="B105" s="202">
        <v>5362</v>
      </c>
      <c r="C105" s="202" t="s">
        <v>128</v>
      </c>
      <c r="D105" s="206">
        <v>953</v>
      </c>
      <c r="E105" s="206">
        <v>-467200</v>
      </c>
      <c r="F105" s="207">
        <v>-192335.81</v>
      </c>
      <c r="G105" s="389">
        <v>0</v>
      </c>
      <c r="H105" s="207">
        <v>0</v>
      </c>
      <c r="I105" s="207">
        <v>241893.88</v>
      </c>
      <c r="J105" s="389">
        <v>1</v>
      </c>
      <c r="K105" s="207">
        <v>466769.05</v>
      </c>
      <c r="L105" s="388" t="s">
        <v>202</v>
      </c>
      <c r="M105" s="389">
        <v>1</v>
      </c>
      <c r="N105" s="207">
        <v>240862.94</v>
      </c>
      <c r="O105" s="389">
        <v>0</v>
      </c>
      <c r="P105" s="207">
        <v>0</v>
      </c>
      <c r="Q105" s="389">
        <v>1</v>
      </c>
      <c r="R105" s="207">
        <v>365670.02</v>
      </c>
      <c r="S105" s="206">
        <v>330</v>
      </c>
      <c r="T105" s="388">
        <v>0</v>
      </c>
      <c r="U105" s="206">
        <v>480</v>
      </c>
      <c r="V105" s="388">
        <v>0</v>
      </c>
      <c r="W105" s="206">
        <v>300</v>
      </c>
      <c r="X105" s="389">
        <v>1</v>
      </c>
      <c r="Y105" s="389">
        <v>0</v>
      </c>
      <c r="Z105" s="207">
        <v>418096.04</v>
      </c>
      <c r="AA105" s="207">
        <v>438.71567681007343</v>
      </c>
      <c r="AB105" s="397" t="s">
        <v>28</v>
      </c>
      <c r="AC105" s="397" t="s">
        <v>28</v>
      </c>
      <c r="AD105" s="397" t="s">
        <v>28</v>
      </c>
      <c r="AE105" s="207">
        <v>1432897.58</v>
      </c>
      <c r="AF105" s="207">
        <v>0</v>
      </c>
      <c r="AG105" s="207">
        <v>466769.05</v>
      </c>
      <c r="AH105" s="207">
        <v>-192335.81</v>
      </c>
      <c r="AI105" s="510">
        <v>365670.02</v>
      </c>
      <c r="AJ105" s="206">
        <v>4200</v>
      </c>
      <c r="AK105" s="509">
        <v>4329.99</v>
      </c>
      <c r="AL105" s="206">
        <v>0</v>
      </c>
      <c r="AM105" s="207">
        <v>0</v>
      </c>
      <c r="AN105" s="206">
        <v>0</v>
      </c>
      <c r="AO105" s="510">
        <v>0</v>
      </c>
      <c r="AP105" s="207">
        <v>677489.14</v>
      </c>
      <c r="AQ105" s="207">
        <v>720616.41</v>
      </c>
      <c r="AR105" s="207">
        <v>43127.270000000019</v>
      </c>
      <c r="AS105" s="207">
        <v>134258.92000000001</v>
      </c>
      <c r="AT105" s="207">
        <v>854875.33000000007</v>
      </c>
      <c r="AU105" s="448">
        <v>412710.06</v>
      </c>
      <c r="AV105" s="448">
        <v>442165.27000000008</v>
      </c>
      <c r="AW105" s="511">
        <v>0.57269999999999999</v>
      </c>
      <c r="AX105" s="511">
        <v>0.48280000000000001</v>
      </c>
      <c r="AY105" s="448">
        <v>205200.33</v>
      </c>
      <c r="AZ105" s="590">
        <v>23.606999999999999</v>
      </c>
      <c r="BA105" s="529">
        <v>2.8999999999999998E-3</v>
      </c>
    </row>
    <row r="106" spans="1:53">
      <c r="A106" s="508">
        <v>13073079</v>
      </c>
      <c r="B106" s="202">
        <v>5362</v>
      </c>
      <c r="C106" s="202" t="s">
        <v>129</v>
      </c>
      <c r="D106" s="206">
        <v>1988</v>
      </c>
      <c r="E106" s="206">
        <v>57300</v>
      </c>
      <c r="F106" s="207">
        <v>689660.99</v>
      </c>
      <c r="G106" s="389">
        <v>1</v>
      </c>
      <c r="H106" s="207">
        <v>85485.62</v>
      </c>
      <c r="I106" s="207">
        <v>0</v>
      </c>
      <c r="J106" s="389">
        <v>1</v>
      </c>
      <c r="K106" s="207">
        <v>4953515.9400000004</v>
      </c>
      <c r="L106" s="388" t="s">
        <v>202</v>
      </c>
      <c r="M106" s="389">
        <v>0</v>
      </c>
      <c r="N106" s="207">
        <v>0</v>
      </c>
      <c r="O106" s="389">
        <v>0</v>
      </c>
      <c r="P106" s="207">
        <v>0</v>
      </c>
      <c r="Q106" s="389">
        <v>1</v>
      </c>
      <c r="R106" s="207">
        <v>4696890.79</v>
      </c>
      <c r="S106" s="206">
        <v>300</v>
      </c>
      <c r="T106" s="388">
        <v>0</v>
      </c>
      <c r="U106" s="206">
        <v>400</v>
      </c>
      <c r="V106" s="388">
        <v>0</v>
      </c>
      <c r="W106" s="206">
        <v>380</v>
      </c>
      <c r="X106" s="389">
        <v>0</v>
      </c>
      <c r="Y106" s="389">
        <v>0</v>
      </c>
      <c r="Z106" s="207">
        <v>3571828.91</v>
      </c>
      <c r="AA106" s="207">
        <v>1796.6946227364185</v>
      </c>
      <c r="AB106" s="397" t="s">
        <v>28</v>
      </c>
      <c r="AC106" s="397" t="s">
        <v>28</v>
      </c>
      <c r="AD106" s="397" t="s">
        <v>28</v>
      </c>
      <c r="AE106" s="207">
        <v>15754414.939999999</v>
      </c>
      <c r="AF106" s="207">
        <v>1273947.1100000001</v>
      </c>
      <c r="AG106" s="207">
        <v>4953515.9400000004</v>
      </c>
      <c r="AH106" s="207">
        <v>689660.99</v>
      </c>
      <c r="AI106" s="510">
        <v>4696890.79</v>
      </c>
      <c r="AJ106" s="206">
        <v>7500</v>
      </c>
      <c r="AK106" s="509">
        <v>7791.67</v>
      </c>
      <c r="AL106" s="206">
        <v>0</v>
      </c>
      <c r="AM106" s="207">
        <v>0</v>
      </c>
      <c r="AN106" s="206">
        <v>0</v>
      </c>
      <c r="AO106" s="510">
        <v>0</v>
      </c>
      <c r="AP106" s="207">
        <v>951112.67</v>
      </c>
      <c r="AQ106" s="207">
        <v>1004361.3</v>
      </c>
      <c r="AR106" s="207">
        <v>53248.630000000005</v>
      </c>
      <c r="AS106" s="207">
        <v>530169.51</v>
      </c>
      <c r="AT106" s="207">
        <v>1534530.81</v>
      </c>
      <c r="AU106" s="448">
        <v>728756.68</v>
      </c>
      <c r="AV106" s="448">
        <v>805774.13</v>
      </c>
      <c r="AW106" s="511">
        <v>0.72560000000000002</v>
      </c>
      <c r="AX106" s="511">
        <v>0.47489999999999999</v>
      </c>
      <c r="AY106" s="448">
        <v>362339.39</v>
      </c>
      <c r="AZ106" s="590">
        <v>23.606999999999999</v>
      </c>
      <c r="BA106" s="529">
        <v>1.4E-2</v>
      </c>
    </row>
    <row r="107" spans="1:53">
      <c r="A107" s="508">
        <v>13073081</v>
      </c>
      <c r="B107" s="202">
        <v>5362</v>
      </c>
      <c r="C107" s="202" t="s">
        <v>130</v>
      </c>
      <c r="D107" s="206">
        <v>434</v>
      </c>
      <c r="E107" s="206">
        <v>-29400</v>
      </c>
      <c r="F107" s="207">
        <v>40722.019999999997</v>
      </c>
      <c r="G107" s="389">
        <v>1</v>
      </c>
      <c r="H107" s="207">
        <v>6488.73</v>
      </c>
      <c r="I107" s="207" t="s">
        <v>202</v>
      </c>
      <c r="J107" s="389">
        <v>1</v>
      </c>
      <c r="K107" s="207" t="s">
        <v>202</v>
      </c>
      <c r="L107" s="388" t="s">
        <v>202</v>
      </c>
      <c r="M107" s="389">
        <v>0</v>
      </c>
      <c r="N107" s="207" t="s">
        <v>202</v>
      </c>
      <c r="O107" s="389">
        <v>0</v>
      </c>
      <c r="P107" s="207">
        <v>0</v>
      </c>
      <c r="Q107" s="389">
        <v>1</v>
      </c>
      <c r="R107" s="207">
        <v>897792.65</v>
      </c>
      <c r="S107" s="206">
        <v>200</v>
      </c>
      <c r="T107" s="388">
        <v>0</v>
      </c>
      <c r="U107" s="206">
        <v>300</v>
      </c>
      <c r="V107" s="388">
        <v>0</v>
      </c>
      <c r="W107" s="206">
        <v>250</v>
      </c>
      <c r="X107" s="389">
        <v>0</v>
      </c>
      <c r="Y107" s="389">
        <v>1</v>
      </c>
      <c r="Z107" s="207">
        <v>0</v>
      </c>
      <c r="AA107" s="207">
        <v>0</v>
      </c>
      <c r="AB107" s="397" t="s">
        <v>28</v>
      </c>
      <c r="AC107" s="397" t="s">
        <v>28</v>
      </c>
      <c r="AD107" s="397" t="s">
        <v>28</v>
      </c>
      <c r="AE107" s="207" t="s">
        <v>202</v>
      </c>
      <c r="AF107" s="207">
        <v>660040.31999999995</v>
      </c>
      <c r="AG107" s="207">
        <v>897792.65</v>
      </c>
      <c r="AH107" s="510">
        <v>40722.019999999997</v>
      </c>
      <c r="AI107" s="510">
        <v>897792.65</v>
      </c>
      <c r="AJ107" s="206">
        <v>1100</v>
      </c>
      <c r="AK107" s="509">
        <v>1059.1600000000001</v>
      </c>
      <c r="AL107" s="206">
        <v>0</v>
      </c>
      <c r="AM107" s="207">
        <v>0</v>
      </c>
      <c r="AN107" s="206">
        <v>0</v>
      </c>
      <c r="AO107" s="510">
        <v>0</v>
      </c>
      <c r="AP107" s="207">
        <v>460338.97</v>
      </c>
      <c r="AQ107" s="207">
        <v>393254.76</v>
      </c>
      <c r="AR107" s="207">
        <v>-67084.209999999963</v>
      </c>
      <c r="AS107" s="207">
        <v>0</v>
      </c>
      <c r="AT107" s="207">
        <v>393254.76</v>
      </c>
      <c r="AU107" s="448">
        <v>402170.13</v>
      </c>
      <c r="AV107" s="448">
        <v>-8915.3699999999953</v>
      </c>
      <c r="AW107" s="529">
        <v>102.26707236804965</v>
      </c>
      <c r="AX107" s="529">
        <v>102.26707236804965</v>
      </c>
      <c r="AY107" s="448">
        <v>177995.95</v>
      </c>
      <c r="AZ107" s="590">
        <v>23.606999999999999</v>
      </c>
      <c r="BA107" s="529">
        <v>7.0000000000000001E-3</v>
      </c>
    </row>
    <row r="108" spans="1:53">
      <c r="A108" s="508">
        <v>13073092</v>
      </c>
      <c r="B108" s="202">
        <v>5362</v>
      </c>
      <c r="C108" s="202" t="s">
        <v>131</v>
      </c>
      <c r="D108" s="206">
        <v>711</v>
      </c>
      <c r="E108" s="206">
        <v>12100</v>
      </c>
      <c r="F108" s="207">
        <v>175067.88</v>
      </c>
      <c r="G108" s="389">
        <v>1</v>
      </c>
      <c r="H108" s="207">
        <v>240239.65</v>
      </c>
      <c r="I108" s="207" t="s">
        <v>202</v>
      </c>
      <c r="J108" s="389">
        <v>1</v>
      </c>
      <c r="K108" s="207" t="s">
        <v>202</v>
      </c>
      <c r="L108" s="388" t="s">
        <v>202</v>
      </c>
      <c r="M108" s="389">
        <v>0</v>
      </c>
      <c r="N108" s="207" t="s">
        <v>202</v>
      </c>
      <c r="O108" s="389">
        <v>0</v>
      </c>
      <c r="P108" s="207">
        <v>0</v>
      </c>
      <c r="Q108" s="389">
        <v>1</v>
      </c>
      <c r="R108" s="207">
        <v>563159.46</v>
      </c>
      <c r="S108" s="206">
        <v>400</v>
      </c>
      <c r="T108" s="388">
        <v>0</v>
      </c>
      <c r="U108" s="206">
        <v>400</v>
      </c>
      <c r="V108" s="388">
        <v>0</v>
      </c>
      <c r="W108" s="206">
        <v>300</v>
      </c>
      <c r="X108" s="389">
        <v>1</v>
      </c>
      <c r="Y108" s="389">
        <v>0</v>
      </c>
      <c r="Z108" s="207">
        <v>164020</v>
      </c>
      <c r="AA108" s="207" t="s">
        <v>202</v>
      </c>
      <c r="AB108" s="397" t="s">
        <v>28</v>
      </c>
      <c r="AC108" s="397" t="s">
        <v>28</v>
      </c>
      <c r="AD108" s="397" t="s">
        <v>28</v>
      </c>
      <c r="AE108" s="207" t="s">
        <v>202</v>
      </c>
      <c r="AF108" s="207">
        <v>375075.49</v>
      </c>
      <c r="AG108" s="207">
        <v>563159.46</v>
      </c>
      <c r="AH108" s="510">
        <v>175067.88</v>
      </c>
      <c r="AI108" s="510">
        <v>563159.46</v>
      </c>
      <c r="AJ108" s="206">
        <v>2800</v>
      </c>
      <c r="AK108" s="509">
        <v>2803.5</v>
      </c>
      <c r="AL108" s="206">
        <v>0</v>
      </c>
      <c r="AM108" s="207">
        <v>0</v>
      </c>
      <c r="AN108" s="206">
        <v>0</v>
      </c>
      <c r="AO108" s="510">
        <v>0</v>
      </c>
      <c r="AP108" s="207">
        <v>392582.71</v>
      </c>
      <c r="AQ108" s="207">
        <v>350485.35</v>
      </c>
      <c r="AR108" s="207">
        <v>-42097.360000000044</v>
      </c>
      <c r="AS108" s="207">
        <v>202262.05</v>
      </c>
      <c r="AT108" s="207">
        <v>552747.39999999991</v>
      </c>
      <c r="AU108" s="448">
        <v>223024.89</v>
      </c>
      <c r="AV108" s="448">
        <v>329722.50999999989</v>
      </c>
      <c r="AW108" s="529">
        <v>63.633156136197996</v>
      </c>
      <c r="AX108" s="529">
        <v>40.348428595050841</v>
      </c>
      <c r="AY108" s="448">
        <v>110888.46</v>
      </c>
      <c r="AZ108" s="590">
        <v>23.606999999999999</v>
      </c>
      <c r="BA108" s="529">
        <v>1.03E-2</v>
      </c>
    </row>
    <row r="109" spans="1:53">
      <c r="A109" s="508">
        <v>13073095</v>
      </c>
      <c r="B109" s="202">
        <v>5362</v>
      </c>
      <c r="C109" s="202" t="s">
        <v>132</v>
      </c>
      <c r="D109" s="206">
        <v>565</v>
      </c>
      <c r="E109" s="206">
        <v>-37300</v>
      </c>
      <c r="F109" s="207">
        <v>14129.31</v>
      </c>
      <c r="G109" s="389">
        <v>0</v>
      </c>
      <c r="H109" s="207">
        <v>0</v>
      </c>
      <c r="I109" s="207">
        <v>5718.74</v>
      </c>
      <c r="J109" s="389">
        <v>1</v>
      </c>
      <c r="K109" s="207">
        <v>104157.67</v>
      </c>
      <c r="L109" s="388" t="s">
        <v>202</v>
      </c>
      <c r="M109" s="389">
        <v>0</v>
      </c>
      <c r="N109" s="207">
        <v>0</v>
      </c>
      <c r="O109" s="389">
        <v>0</v>
      </c>
      <c r="P109" s="207">
        <v>0</v>
      </c>
      <c r="Q109" s="389">
        <v>1</v>
      </c>
      <c r="R109" s="207">
        <v>24123.74</v>
      </c>
      <c r="S109" s="206">
        <v>400</v>
      </c>
      <c r="T109" s="388">
        <v>0</v>
      </c>
      <c r="U109" s="206">
        <v>400</v>
      </c>
      <c r="V109" s="388">
        <v>0</v>
      </c>
      <c r="W109" s="206">
        <v>300</v>
      </c>
      <c r="X109" s="389">
        <v>1</v>
      </c>
      <c r="Y109" s="389">
        <v>0</v>
      </c>
      <c r="Z109" s="207">
        <v>235397.04</v>
      </c>
      <c r="AA109" s="207">
        <v>416.63192920353981</v>
      </c>
      <c r="AB109" s="397" t="s">
        <v>28</v>
      </c>
      <c r="AC109" s="397" t="s">
        <v>28</v>
      </c>
      <c r="AD109" s="397" t="s">
        <v>28</v>
      </c>
      <c r="AE109" s="207">
        <v>1819951.4</v>
      </c>
      <c r="AF109" s="207">
        <v>24479.24</v>
      </c>
      <c r="AG109" s="207">
        <v>104157.67</v>
      </c>
      <c r="AH109" s="207">
        <v>14129.31</v>
      </c>
      <c r="AI109" s="510">
        <v>24123.74</v>
      </c>
      <c r="AJ109" s="206">
        <v>2100</v>
      </c>
      <c r="AK109" s="509">
        <v>1712.5</v>
      </c>
      <c r="AL109" s="206">
        <v>0</v>
      </c>
      <c r="AM109" s="207">
        <v>0</v>
      </c>
      <c r="AN109" s="206">
        <v>9300</v>
      </c>
      <c r="AO109" s="510">
        <v>9439.7900000000009</v>
      </c>
      <c r="AP109" s="207">
        <v>263780.53999999998</v>
      </c>
      <c r="AQ109" s="207">
        <v>283360.78000000003</v>
      </c>
      <c r="AR109" s="207">
        <v>19580.240000000049</v>
      </c>
      <c r="AS109" s="207">
        <v>159333.95000000001</v>
      </c>
      <c r="AT109" s="207">
        <v>442694.73000000004</v>
      </c>
      <c r="AU109" s="448">
        <v>191670.75</v>
      </c>
      <c r="AV109" s="448">
        <v>251023.98000000004</v>
      </c>
      <c r="AW109" s="511">
        <v>0.6764</v>
      </c>
      <c r="AX109" s="511">
        <v>0.433</v>
      </c>
      <c r="AY109" s="448">
        <v>95299.11</v>
      </c>
      <c r="AZ109" s="590">
        <v>23.606999999999999</v>
      </c>
      <c r="BA109" s="529">
        <v>5.1999999999999998E-3</v>
      </c>
    </row>
    <row r="110" spans="1:53">
      <c r="A110" s="212"/>
      <c r="B110" s="212"/>
      <c r="C110" s="212"/>
      <c r="D110" s="649"/>
      <c r="E110" s="649"/>
      <c r="F110" s="650"/>
      <c r="G110" s="651"/>
      <c r="H110" s="650"/>
      <c r="I110" s="650"/>
      <c r="J110" s="651"/>
      <c r="K110" s="650"/>
      <c r="L110" s="652"/>
      <c r="M110" s="651"/>
      <c r="N110" s="650"/>
      <c r="O110" s="651"/>
      <c r="P110" s="650"/>
      <c r="Q110" s="651"/>
      <c r="R110" s="650"/>
      <c r="S110" s="649"/>
      <c r="T110" s="652"/>
      <c r="U110" s="649"/>
      <c r="V110" s="652"/>
      <c r="W110" s="649"/>
      <c r="X110" s="651"/>
      <c r="Y110" s="651"/>
      <c r="Z110" s="650"/>
      <c r="AA110" s="650"/>
      <c r="AB110" s="212"/>
      <c r="AC110" s="212"/>
      <c r="AD110" s="212"/>
      <c r="AE110" s="650"/>
      <c r="AF110" s="650"/>
      <c r="AG110" s="650"/>
      <c r="AH110" s="650"/>
      <c r="AI110" s="650"/>
      <c r="AJ110" s="649"/>
      <c r="AK110" s="650"/>
      <c r="AL110" s="649"/>
      <c r="AM110" s="650"/>
      <c r="AN110" s="649"/>
      <c r="AO110" s="650"/>
      <c r="AP110" s="650"/>
      <c r="AQ110" s="650"/>
      <c r="AR110" s="650"/>
      <c r="AS110" s="650"/>
      <c r="AT110" s="650"/>
      <c r="AU110" s="650"/>
      <c r="AV110" s="650"/>
      <c r="AW110" s="210"/>
      <c r="AX110" s="210"/>
      <c r="AY110" s="450"/>
      <c r="AZ110" s="450"/>
      <c r="BA110" s="210"/>
    </row>
    <row r="111" spans="1:53">
      <c r="A111" s="212" t="s">
        <v>516</v>
      </c>
      <c r="B111" s="212"/>
      <c r="C111" s="212"/>
      <c r="D111" s="649">
        <f>SUM(D5:D110)</f>
        <v>223470</v>
      </c>
      <c r="E111" s="649"/>
      <c r="F111" s="650"/>
      <c r="G111" s="651"/>
      <c r="H111" s="650"/>
      <c r="I111" s="650"/>
      <c r="J111" s="651"/>
      <c r="K111" s="650"/>
      <c r="L111" s="652"/>
      <c r="M111" s="651"/>
      <c r="N111" s="650"/>
      <c r="O111" s="651"/>
      <c r="P111" s="650"/>
      <c r="Q111" s="651"/>
      <c r="R111" s="650"/>
      <c r="S111" s="649"/>
      <c r="T111" s="652"/>
      <c r="U111" s="649"/>
      <c r="V111" s="652"/>
      <c r="W111" s="649"/>
      <c r="X111" s="651"/>
      <c r="Y111" s="651"/>
      <c r="Z111" s="650"/>
      <c r="AA111" s="650"/>
      <c r="AB111" s="212"/>
      <c r="AC111" s="212"/>
      <c r="AD111" s="212"/>
      <c r="AE111" s="650"/>
      <c r="AF111" s="650"/>
      <c r="AG111" s="650"/>
      <c r="AH111" s="650"/>
      <c r="AI111" s="650"/>
      <c r="AJ111" s="649"/>
      <c r="AK111" s="650"/>
      <c r="AL111" s="649"/>
      <c r="AM111" s="650"/>
      <c r="AN111" s="649"/>
      <c r="AO111" s="650"/>
      <c r="AP111" s="650"/>
      <c r="AQ111" s="650"/>
      <c r="AR111" s="650"/>
      <c r="AS111" s="650"/>
      <c r="AT111" s="650"/>
      <c r="AU111" s="650"/>
      <c r="AV111" s="650"/>
      <c r="AW111" s="210"/>
      <c r="AX111" s="210"/>
      <c r="AY111" s="450"/>
      <c r="AZ111" s="450"/>
      <c r="BA111" s="210"/>
    </row>
    <row r="112" spans="1:53">
      <c r="A112" s="684"/>
      <c r="B112" s="684"/>
      <c r="C112" s="684"/>
      <c r="D112" s="685"/>
      <c r="E112" s="685"/>
      <c r="F112" s="686"/>
      <c r="G112" s="696"/>
      <c r="H112" s="686"/>
      <c r="I112" s="686"/>
      <c r="J112" s="696"/>
      <c r="K112" s="686"/>
      <c r="L112" s="700"/>
      <c r="M112" s="696"/>
      <c r="N112" s="686"/>
      <c r="O112" s="696"/>
      <c r="P112" s="686"/>
      <c r="Q112" s="696"/>
      <c r="R112" s="686"/>
      <c r="S112" s="685"/>
      <c r="T112" s="700"/>
      <c r="U112" s="685"/>
      <c r="V112" s="700"/>
      <c r="W112" s="685"/>
      <c r="X112" s="696"/>
      <c r="Y112" s="696"/>
      <c r="Z112" s="686"/>
      <c r="AA112" s="686"/>
      <c r="AB112" s="684"/>
      <c r="AC112" s="684"/>
      <c r="AD112" s="684"/>
      <c r="AE112" s="686"/>
      <c r="AF112" s="686"/>
      <c r="AG112" s="686"/>
      <c r="AH112" s="686"/>
      <c r="AI112" s="687"/>
      <c r="AJ112" s="688"/>
      <c r="AK112" s="687"/>
      <c r="AL112" s="688"/>
      <c r="AM112" s="687"/>
      <c r="AN112" s="688"/>
      <c r="AO112" s="687"/>
      <c r="AP112" s="687"/>
      <c r="AQ112" s="687"/>
      <c r="AR112" s="687"/>
      <c r="AS112" s="687"/>
      <c r="AT112" s="687"/>
      <c r="AU112" s="686"/>
      <c r="AV112" s="686"/>
      <c r="AW112" s="403"/>
      <c r="AX112" s="403"/>
      <c r="AY112" s="403"/>
      <c r="AZ112" s="403"/>
      <c r="BA112" s="403"/>
    </row>
    <row r="113" spans="1:53">
      <c r="A113" s="684"/>
      <c r="B113" s="684"/>
      <c r="C113" s="684"/>
      <c r="D113" s="685"/>
      <c r="E113" s="685"/>
      <c r="F113" s="686"/>
      <c r="G113" s="696"/>
      <c r="H113" s="686"/>
      <c r="I113" s="686"/>
      <c r="J113" s="696"/>
      <c r="K113" s="686"/>
      <c r="L113" s="700"/>
      <c r="M113" s="696"/>
      <c r="N113" s="686"/>
      <c r="O113" s="696"/>
      <c r="P113" s="686"/>
      <c r="Q113" s="696"/>
      <c r="R113" s="686"/>
      <c r="S113" s="685"/>
      <c r="T113" s="700"/>
      <c r="U113" s="685"/>
      <c r="V113" s="700"/>
      <c r="W113" s="685"/>
      <c r="X113" s="696"/>
      <c r="Y113" s="696"/>
      <c r="Z113" s="686"/>
      <c r="AA113" s="686"/>
      <c r="AB113" s="684"/>
      <c r="AC113" s="684"/>
      <c r="AD113" s="684"/>
      <c r="AE113" s="686"/>
      <c r="AF113" s="686"/>
      <c r="AG113" s="686"/>
      <c r="AH113" s="686"/>
      <c r="AI113" s="687"/>
      <c r="AJ113" s="688"/>
      <c r="AK113" s="687"/>
      <c r="AL113" s="688"/>
      <c r="AM113" s="687"/>
      <c r="AN113" s="688"/>
      <c r="AO113" s="687"/>
      <c r="AP113" s="687"/>
      <c r="AQ113" s="687"/>
      <c r="AR113" s="687"/>
      <c r="AS113" s="687"/>
      <c r="AT113" s="687"/>
      <c r="AU113" s="686"/>
      <c r="AV113" s="686"/>
      <c r="AW113" s="403"/>
      <c r="AX113" s="403"/>
      <c r="AY113" s="403"/>
      <c r="AZ113" s="403"/>
      <c r="BA113" s="403"/>
    </row>
    <row r="114" spans="1:53">
      <c r="A114" s="689"/>
      <c r="B114" s="689"/>
      <c r="C114" s="689"/>
      <c r="D114" s="690"/>
      <c r="E114" s="690"/>
      <c r="F114" s="691"/>
      <c r="G114" s="697"/>
      <c r="H114" s="691"/>
      <c r="I114" s="691"/>
      <c r="J114" s="697"/>
      <c r="K114" s="691"/>
      <c r="L114" s="701"/>
      <c r="M114" s="697"/>
      <c r="N114" s="691"/>
      <c r="O114" s="697"/>
      <c r="P114" s="691"/>
      <c r="Q114" s="697"/>
      <c r="R114" s="691"/>
      <c r="S114" s="690"/>
      <c r="T114" s="701"/>
      <c r="U114" s="690"/>
      <c r="V114" s="701"/>
      <c r="W114" s="690"/>
      <c r="X114" s="697"/>
      <c r="Y114" s="697"/>
      <c r="Z114" s="691"/>
      <c r="AA114" s="691"/>
      <c r="AB114" s="689"/>
      <c r="AC114" s="689"/>
      <c r="AD114" s="689"/>
      <c r="AE114" s="691"/>
      <c r="AF114" s="691"/>
      <c r="AG114" s="691"/>
      <c r="AH114" s="691"/>
      <c r="AI114" s="692"/>
      <c r="AJ114" s="693"/>
      <c r="AK114" s="692"/>
      <c r="AL114" s="693"/>
      <c r="AM114" s="692"/>
      <c r="AN114" s="693"/>
      <c r="AO114" s="692"/>
      <c r="AP114" s="692"/>
      <c r="AQ114" s="692"/>
      <c r="AR114" s="692"/>
      <c r="AS114" s="692"/>
      <c r="AT114" s="692"/>
      <c r="AU114" s="691"/>
      <c r="AV114" s="691"/>
    </row>
    <row r="115" spans="1:53">
      <c r="A115" s="689"/>
      <c r="B115" s="689"/>
      <c r="C115" s="689"/>
      <c r="D115" s="690"/>
      <c r="E115" s="690"/>
      <c r="F115" s="691"/>
      <c r="G115" s="697"/>
      <c r="H115" s="691"/>
      <c r="I115" s="691"/>
      <c r="J115" s="697"/>
      <c r="K115" s="691"/>
      <c r="L115" s="701"/>
      <c r="M115" s="697"/>
      <c r="N115" s="691"/>
      <c r="O115" s="697"/>
      <c r="P115" s="691"/>
      <c r="Q115" s="697"/>
      <c r="R115" s="691"/>
      <c r="S115" s="690"/>
      <c r="T115" s="701"/>
      <c r="U115" s="690"/>
      <c r="V115" s="701"/>
      <c r="W115" s="690"/>
      <c r="X115" s="697"/>
      <c r="Y115" s="697"/>
      <c r="Z115" s="691"/>
      <c r="AA115" s="691"/>
      <c r="AB115" s="689"/>
      <c r="AC115" s="689"/>
      <c r="AD115" s="689"/>
      <c r="AE115" s="691"/>
      <c r="AF115" s="691"/>
      <c r="AG115" s="691"/>
      <c r="AH115" s="691"/>
      <c r="AI115" s="692"/>
      <c r="AJ115" s="693"/>
      <c r="AK115" s="692"/>
      <c r="AL115" s="693"/>
      <c r="AM115" s="692"/>
      <c r="AN115" s="693"/>
      <c r="AO115" s="692"/>
      <c r="AP115" s="692"/>
      <c r="AQ115" s="692"/>
      <c r="AR115" s="692"/>
      <c r="AS115" s="692"/>
      <c r="AT115" s="692"/>
      <c r="AU115" s="691"/>
      <c r="AV115" s="691"/>
    </row>
    <row r="116" spans="1:53">
      <c r="A116" s="689"/>
      <c r="B116" s="689"/>
      <c r="C116" s="689"/>
      <c r="D116" s="690"/>
      <c r="E116" s="690"/>
      <c r="F116" s="691"/>
      <c r="G116" s="697"/>
      <c r="H116" s="691"/>
      <c r="I116" s="691"/>
      <c r="J116" s="697"/>
      <c r="K116" s="691"/>
      <c r="L116" s="701"/>
      <c r="M116" s="697"/>
      <c r="N116" s="691"/>
      <c r="O116" s="697"/>
      <c r="P116" s="691"/>
      <c r="Q116" s="697"/>
      <c r="R116" s="691"/>
      <c r="S116" s="690"/>
      <c r="T116" s="701"/>
      <c r="U116" s="690"/>
      <c r="V116" s="701"/>
      <c r="W116" s="690"/>
      <c r="X116" s="697"/>
      <c r="Y116" s="697"/>
      <c r="Z116" s="691"/>
      <c r="AA116" s="691"/>
      <c r="AB116" s="689"/>
      <c r="AC116" s="689"/>
      <c r="AD116" s="689"/>
      <c r="AE116" s="691"/>
      <c r="AF116" s="691"/>
      <c r="AG116" s="691"/>
      <c r="AH116" s="691"/>
      <c r="AI116" s="692"/>
      <c r="AJ116" s="693"/>
      <c r="AK116" s="692"/>
      <c r="AL116" s="693"/>
      <c r="AM116" s="692"/>
      <c r="AN116" s="693"/>
      <c r="AO116" s="692"/>
      <c r="AP116" s="692"/>
      <c r="AQ116" s="692"/>
      <c r="AR116" s="692"/>
      <c r="AS116" s="692"/>
      <c r="AT116" s="692"/>
      <c r="AU116" s="691"/>
      <c r="AV116" s="691"/>
    </row>
    <row r="117" spans="1:53">
      <c r="A117" s="689"/>
      <c r="B117" s="689"/>
      <c r="C117" s="689"/>
      <c r="D117" s="690"/>
      <c r="E117" s="690"/>
      <c r="F117" s="691"/>
      <c r="G117" s="697"/>
      <c r="H117" s="691"/>
      <c r="I117" s="691"/>
      <c r="J117" s="697"/>
      <c r="K117" s="691"/>
      <c r="L117" s="701"/>
      <c r="M117" s="697"/>
      <c r="N117" s="691"/>
      <c r="O117" s="697"/>
      <c r="P117" s="691"/>
      <c r="Q117" s="697"/>
      <c r="R117" s="691"/>
      <c r="S117" s="690"/>
      <c r="T117" s="701"/>
      <c r="U117" s="690"/>
      <c r="V117" s="701"/>
      <c r="W117" s="690"/>
      <c r="X117" s="697"/>
      <c r="Y117" s="697"/>
      <c r="Z117" s="691"/>
      <c r="AA117" s="691"/>
      <c r="AB117" s="689"/>
      <c r="AC117" s="689"/>
      <c r="AD117" s="689"/>
      <c r="AE117" s="691"/>
      <c r="AF117" s="691"/>
      <c r="AG117" s="691"/>
      <c r="AH117" s="691"/>
      <c r="AI117" s="692"/>
      <c r="AJ117" s="693"/>
      <c r="AK117" s="692"/>
      <c r="AL117" s="693"/>
      <c r="AM117" s="692"/>
      <c r="AN117" s="693"/>
      <c r="AO117" s="692"/>
      <c r="AP117" s="692"/>
      <c r="AQ117" s="692"/>
      <c r="AR117" s="692"/>
      <c r="AS117" s="692"/>
      <c r="AT117" s="692"/>
      <c r="AU117" s="691"/>
      <c r="AV117" s="691"/>
    </row>
    <row r="118" spans="1:53">
      <c r="A118" s="689"/>
      <c r="B118" s="689"/>
      <c r="C118" s="689"/>
      <c r="D118" s="690"/>
      <c r="E118" s="690"/>
      <c r="F118" s="691"/>
      <c r="G118" s="697"/>
      <c r="H118" s="691"/>
      <c r="I118" s="691"/>
      <c r="J118" s="697"/>
      <c r="K118" s="691"/>
      <c r="L118" s="701"/>
      <c r="M118" s="697"/>
      <c r="N118" s="691"/>
      <c r="O118" s="697"/>
      <c r="P118" s="691"/>
      <c r="Q118" s="697"/>
      <c r="R118" s="691"/>
      <c r="S118" s="690"/>
      <c r="T118" s="701"/>
      <c r="U118" s="690"/>
      <c r="V118" s="701"/>
      <c r="W118" s="690"/>
      <c r="X118" s="697"/>
      <c r="Y118" s="697"/>
      <c r="Z118" s="691"/>
      <c r="AA118" s="691"/>
      <c r="AB118" s="689"/>
      <c r="AC118" s="689"/>
      <c r="AD118" s="689"/>
      <c r="AE118" s="691"/>
      <c r="AF118" s="691"/>
      <c r="AG118" s="691"/>
      <c r="AH118" s="691"/>
      <c r="AI118" s="692"/>
      <c r="AJ118" s="693"/>
      <c r="AK118" s="692"/>
      <c r="AL118" s="693"/>
      <c r="AM118" s="692"/>
      <c r="AN118" s="693"/>
      <c r="AO118" s="692"/>
      <c r="AP118" s="692"/>
      <c r="AQ118" s="692"/>
      <c r="AR118" s="692"/>
      <c r="AS118" s="692"/>
      <c r="AT118" s="692"/>
      <c r="AU118" s="691"/>
      <c r="AV118" s="691"/>
    </row>
    <row r="119" spans="1:53">
      <c r="A119" s="689"/>
      <c r="B119" s="689"/>
      <c r="C119" s="689"/>
      <c r="D119" s="690"/>
      <c r="E119" s="690"/>
      <c r="F119" s="691"/>
      <c r="G119" s="697"/>
      <c r="H119" s="691"/>
      <c r="I119" s="691"/>
      <c r="J119" s="697"/>
      <c r="K119" s="691"/>
      <c r="L119" s="701"/>
      <c r="M119" s="697"/>
      <c r="N119" s="691"/>
      <c r="O119" s="697"/>
      <c r="P119" s="691"/>
      <c r="Q119" s="697"/>
      <c r="R119" s="691"/>
      <c r="S119" s="690"/>
      <c r="T119" s="701"/>
      <c r="U119" s="690"/>
      <c r="V119" s="701"/>
      <c r="W119" s="690"/>
      <c r="X119" s="697"/>
      <c r="Y119" s="697"/>
      <c r="Z119" s="691"/>
      <c r="AA119" s="691"/>
      <c r="AB119" s="689"/>
      <c r="AC119" s="689"/>
      <c r="AD119" s="689"/>
      <c r="AE119" s="691"/>
      <c r="AF119" s="691"/>
      <c r="AG119" s="691"/>
      <c r="AH119" s="691"/>
      <c r="AI119" s="692"/>
      <c r="AJ119" s="693"/>
      <c r="AK119" s="692"/>
      <c r="AL119" s="693"/>
      <c r="AM119" s="692"/>
      <c r="AN119" s="693"/>
      <c r="AO119" s="692"/>
      <c r="AP119" s="692"/>
      <c r="AQ119" s="692"/>
      <c r="AR119" s="692"/>
      <c r="AS119" s="692"/>
      <c r="AT119" s="692"/>
      <c r="AU119" s="691"/>
      <c r="AV119" s="691"/>
    </row>
    <row r="120" spans="1:53">
      <c r="A120" s="689"/>
      <c r="B120" s="689"/>
      <c r="C120" s="689"/>
      <c r="D120" s="690"/>
      <c r="E120" s="690"/>
      <c r="F120" s="691"/>
      <c r="G120" s="697"/>
      <c r="H120" s="691"/>
      <c r="I120" s="691"/>
      <c r="J120" s="697"/>
      <c r="K120" s="691"/>
      <c r="L120" s="701"/>
      <c r="M120" s="697"/>
      <c r="N120" s="691"/>
      <c r="O120" s="697"/>
      <c r="P120" s="691"/>
      <c r="Q120" s="697"/>
      <c r="R120" s="691"/>
      <c r="S120" s="690"/>
      <c r="T120" s="701"/>
      <c r="U120" s="690"/>
      <c r="V120" s="701"/>
      <c r="W120" s="690"/>
      <c r="X120" s="697"/>
      <c r="Y120" s="697"/>
      <c r="Z120" s="691"/>
      <c r="AA120" s="691"/>
      <c r="AB120" s="689"/>
      <c r="AC120" s="689"/>
      <c r="AD120" s="689"/>
      <c r="AE120" s="691"/>
      <c r="AF120" s="691"/>
      <c r="AG120" s="691"/>
      <c r="AH120" s="691"/>
      <c r="AI120" s="692"/>
      <c r="AJ120" s="693"/>
      <c r="AK120" s="692"/>
      <c r="AL120" s="693"/>
      <c r="AM120" s="692"/>
      <c r="AN120" s="693"/>
      <c r="AO120" s="692"/>
      <c r="AP120" s="692"/>
      <c r="AQ120" s="692"/>
      <c r="AR120" s="692"/>
      <c r="AS120" s="692"/>
      <c r="AT120" s="692"/>
      <c r="AU120" s="691"/>
      <c r="AV120" s="691"/>
    </row>
    <row r="121" spans="1:53">
      <c r="A121" s="689"/>
      <c r="B121" s="689"/>
      <c r="C121" s="689"/>
      <c r="D121" s="690"/>
      <c r="E121" s="690"/>
      <c r="F121" s="691"/>
      <c r="G121" s="697"/>
      <c r="H121" s="691"/>
      <c r="I121" s="691"/>
      <c r="J121" s="697"/>
      <c r="K121" s="691"/>
      <c r="L121" s="701"/>
      <c r="M121" s="697"/>
      <c r="N121" s="691"/>
      <c r="O121" s="697"/>
      <c r="P121" s="691"/>
      <c r="Q121" s="697"/>
      <c r="R121" s="691"/>
      <c r="S121" s="690"/>
      <c r="T121" s="701"/>
      <c r="U121" s="690"/>
      <c r="V121" s="701"/>
      <c r="W121" s="690"/>
      <c r="X121" s="697"/>
      <c r="Y121" s="697"/>
      <c r="Z121" s="691"/>
      <c r="AA121" s="691"/>
      <c r="AB121" s="689"/>
      <c r="AC121" s="689"/>
      <c r="AD121" s="689"/>
      <c r="AE121" s="691"/>
      <c r="AF121" s="691"/>
      <c r="AG121" s="691"/>
      <c r="AH121" s="691"/>
      <c r="AI121" s="692"/>
      <c r="AJ121" s="693"/>
      <c r="AK121" s="692"/>
      <c r="AL121" s="693"/>
      <c r="AM121" s="692"/>
      <c r="AN121" s="693"/>
      <c r="AO121" s="692"/>
      <c r="AP121" s="692"/>
      <c r="AQ121" s="692"/>
      <c r="AR121" s="692"/>
      <c r="AS121" s="692"/>
      <c r="AT121" s="692"/>
      <c r="AU121" s="691"/>
      <c r="AV121" s="691"/>
    </row>
    <row r="122" spans="1:53">
      <c r="A122" s="689"/>
      <c r="B122" s="689"/>
      <c r="C122" s="689"/>
      <c r="D122" s="690"/>
      <c r="E122" s="690"/>
      <c r="F122" s="691"/>
      <c r="G122" s="697"/>
      <c r="H122" s="691"/>
      <c r="I122" s="691"/>
      <c r="J122" s="697"/>
      <c r="K122" s="691"/>
      <c r="L122" s="701"/>
      <c r="M122" s="697"/>
      <c r="N122" s="691"/>
      <c r="O122" s="697"/>
      <c r="P122" s="691"/>
      <c r="Q122" s="697"/>
      <c r="R122" s="691"/>
      <c r="S122" s="690"/>
      <c r="T122" s="701"/>
      <c r="U122" s="690"/>
      <c r="V122" s="701"/>
      <c r="W122" s="690"/>
      <c r="X122" s="697"/>
      <c r="Y122" s="697"/>
      <c r="Z122" s="691"/>
      <c r="AA122" s="691"/>
      <c r="AB122" s="689"/>
      <c r="AC122" s="689"/>
      <c r="AD122" s="689"/>
      <c r="AE122" s="691"/>
      <c r="AF122" s="691"/>
      <c r="AG122" s="691"/>
      <c r="AH122" s="691"/>
      <c r="AI122" s="692"/>
      <c r="AJ122" s="693"/>
      <c r="AK122" s="692"/>
      <c r="AL122" s="693"/>
      <c r="AM122" s="692"/>
      <c r="AN122" s="693"/>
      <c r="AO122" s="692"/>
      <c r="AP122" s="692"/>
      <c r="AQ122" s="692"/>
      <c r="AR122" s="692"/>
      <c r="AS122" s="692"/>
      <c r="AT122" s="692"/>
      <c r="AU122" s="691"/>
      <c r="AV122" s="691"/>
    </row>
    <row r="123" spans="1:53">
      <c r="A123" s="689"/>
      <c r="B123" s="689"/>
      <c r="C123" s="689"/>
      <c r="D123" s="690"/>
      <c r="E123" s="690"/>
      <c r="F123" s="691"/>
      <c r="G123" s="697"/>
      <c r="H123" s="691"/>
      <c r="I123" s="691"/>
      <c r="J123" s="697"/>
      <c r="K123" s="691"/>
      <c r="L123" s="701"/>
      <c r="M123" s="697"/>
      <c r="N123" s="691"/>
      <c r="O123" s="697"/>
      <c r="P123" s="691"/>
      <c r="Q123" s="697"/>
      <c r="R123" s="691"/>
      <c r="S123" s="690"/>
      <c r="T123" s="701"/>
      <c r="U123" s="690"/>
      <c r="V123" s="701"/>
      <c r="W123" s="690"/>
      <c r="X123" s="697"/>
      <c r="Y123" s="697"/>
      <c r="Z123" s="691"/>
      <c r="AA123" s="691"/>
      <c r="AB123" s="689"/>
      <c r="AC123" s="689"/>
      <c r="AD123" s="689"/>
      <c r="AE123" s="691"/>
      <c r="AF123" s="691"/>
      <c r="AG123" s="691"/>
      <c r="AH123" s="691"/>
      <c r="AI123" s="692"/>
      <c r="AJ123" s="693"/>
      <c r="AK123" s="692"/>
      <c r="AL123" s="693"/>
      <c r="AM123" s="692"/>
      <c r="AN123" s="693"/>
      <c r="AO123" s="692"/>
      <c r="AP123" s="692"/>
      <c r="AQ123" s="692"/>
      <c r="AR123" s="692"/>
      <c r="AS123" s="692"/>
      <c r="AT123" s="692"/>
      <c r="AU123" s="691"/>
      <c r="AV123" s="691"/>
    </row>
    <row r="124" spans="1:53">
      <c r="A124" s="689"/>
      <c r="B124" s="689"/>
      <c r="C124" s="689"/>
      <c r="D124" s="690"/>
      <c r="E124" s="690"/>
      <c r="F124" s="691"/>
      <c r="G124" s="697"/>
      <c r="H124" s="691"/>
      <c r="I124" s="691"/>
      <c r="J124" s="697"/>
      <c r="K124" s="691"/>
      <c r="L124" s="701"/>
      <c r="M124" s="697"/>
      <c r="N124" s="691"/>
      <c r="O124" s="697"/>
      <c r="P124" s="691"/>
      <c r="Q124" s="697"/>
      <c r="R124" s="691"/>
      <c r="S124" s="690"/>
      <c r="T124" s="701"/>
      <c r="U124" s="690"/>
      <c r="V124" s="701"/>
      <c r="W124" s="690"/>
      <c r="X124" s="697"/>
      <c r="Y124" s="697"/>
      <c r="Z124" s="691"/>
      <c r="AA124" s="691"/>
      <c r="AB124" s="689"/>
      <c r="AC124" s="689"/>
      <c r="AD124" s="689"/>
      <c r="AE124" s="691"/>
      <c r="AF124" s="691"/>
      <c r="AG124" s="691"/>
      <c r="AH124" s="691"/>
      <c r="AI124" s="692"/>
      <c r="AJ124" s="693"/>
      <c r="AK124" s="692"/>
      <c r="AL124" s="693"/>
      <c r="AM124" s="692"/>
      <c r="AN124" s="693"/>
      <c r="AO124" s="692"/>
      <c r="AP124" s="692"/>
      <c r="AQ124" s="692"/>
      <c r="AR124" s="692"/>
      <c r="AS124" s="692"/>
      <c r="AT124" s="692"/>
      <c r="AU124" s="691"/>
      <c r="AV124" s="691"/>
    </row>
    <row r="125" spans="1:53">
      <c r="A125" s="689"/>
      <c r="B125" s="689"/>
      <c r="C125" s="689"/>
      <c r="D125" s="690"/>
      <c r="E125" s="690"/>
      <c r="F125" s="691"/>
      <c r="G125" s="697"/>
      <c r="H125" s="691"/>
      <c r="I125" s="691"/>
      <c r="J125" s="697"/>
      <c r="K125" s="691"/>
      <c r="L125" s="701"/>
      <c r="M125" s="697"/>
      <c r="N125" s="691"/>
      <c r="O125" s="697"/>
      <c r="P125" s="691"/>
      <c r="Q125" s="697"/>
      <c r="R125" s="691"/>
      <c r="S125" s="690"/>
      <c r="T125" s="701"/>
      <c r="U125" s="690"/>
      <c r="V125" s="701"/>
      <c r="W125" s="690"/>
      <c r="X125" s="697"/>
      <c r="Y125" s="697"/>
      <c r="Z125" s="691"/>
      <c r="AA125" s="691"/>
      <c r="AB125" s="689"/>
      <c r="AC125" s="689"/>
      <c r="AD125" s="689"/>
      <c r="AE125" s="691"/>
      <c r="AF125" s="691"/>
      <c r="AG125" s="691"/>
      <c r="AH125" s="691"/>
      <c r="AI125" s="692"/>
      <c r="AJ125" s="693"/>
      <c r="AK125" s="692"/>
      <c r="AL125" s="693"/>
      <c r="AM125" s="692"/>
      <c r="AN125" s="693"/>
      <c r="AO125" s="692"/>
      <c r="AP125" s="692"/>
      <c r="AQ125" s="692"/>
      <c r="AR125" s="692"/>
      <c r="AS125" s="692"/>
      <c r="AT125" s="692"/>
      <c r="AU125" s="691"/>
      <c r="AV125" s="691"/>
    </row>
    <row r="126" spans="1:53">
      <c r="A126" s="689"/>
      <c r="B126" s="689"/>
      <c r="C126" s="689"/>
      <c r="D126" s="690"/>
      <c r="E126" s="690"/>
      <c r="F126" s="691"/>
      <c r="G126" s="697"/>
      <c r="H126" s="691"/>
      <c r="I126" s="691"/>
      <c r="J126" s="697"/>
      <c r="K126" s="691"/>
      <c r="L126" s="701"/>
      <c r="M126" s="697"/>
      <c r="N126" s="691"/>
      <c r="O126" s="697"/>
      <c r="P126" s="691"/>
      <c r="Q126" s="697"/>
      <c r="R126" s="691"/>
      <c r="S126" s="690"/>
      <c r="T126" s="701"/>
      <c r="U126" s="690"/>
      <c r="V126" s="701"/>
      <c r="W126" s="690"/>
      <c r="X126" s="697"/>
      <c r="Y126" s="697"/>
      <c r="Z126" s="691"/>
      <c r="AA126" s="691"/>
      <c r="AB126" s="689"/>
      <c r="AC126" s="689"/>
      <c r="AD126" s="689"/>
      <c r="AE126" s="691"/>
      <c r="AF126" s="691"/>
      <c r="AG126" s="691"/>
      <c r="AH126" s="691"/>
      <c r="AI126" s="692"/>
      <c r="AJ126" s="693"/>
      <c r="AK126" s="692"/>
      <c r="AL126" s="693"/>
      <c r="AM126" s="692"/>
      <c r="AN126" s="693"/>
      <c r="AO126" s="692"/>
      <c r="AP126" s="692"/>
      <c r="AQ126" s="692"/>
      <c r="AR126" s="692"/>
      <c r="AS126" s="692"/>
      <c r="AT126" s="692"/>
      <c r="AU126" s="691"/>
      <c r="AV126" s="691"/>
    </row>
    <row r="127" spans="1:53">
      <c r="A127" s="689"/>
      <c r="B127" s="689"/>
      <c r="C127" s="689"/>
      <c r="D127" s="690"/>
      <c r="E127" s="690"/>
      <c r="F127" s="691"/>
      <c r="G127" s="697"/>
      <c r="H127" s="691"/>
      <c r="I127" s="691"/>
      <c r="J127" s="697"/>
      <c r="K127" s="691"/>
      <c r="L127" s="701"/>
      <c r="M127" s="697"/>
      <c r="N127" s="691"/>
      <c r="O127" s="697"/>
      <c r="P127" s="691"/>
      <c r="Q127" s="697"/>
      <c r="R127" s="691"/>
      <c r="S127" s="690"/>
      <c r="T127" s="701"/>
      <c r="U127" s="690"/>
      <c r="V127" s="701"/>
      <c r="W127" s="690"/>
      <c r="X127" s="697"/>
      <c r="Y127" s="697"/>
      <c r="Z127" s="691"/>
      <c r="AA127" s="691"/>
      <c r="AB127" s="689"/>
      <c r="AC127" s="689"/>
      <c r="AD127" s="689"/>
      <c r="AE127" s="691"/>
      <c r="AF127" s="691"/>
      <c r="AG127" s="691"/>
      <c r="AH127" s="691"/>
      <c r="AI127" s="692"/>
      <c r="AJ127" s="693"/>
      <c r="AK127" s="692"/>
      <c r="AL127" s="693"/>
      <c r="AM127" s="692"/>
      <c r="AN127" s="693"/>
      <c r="AO127" s="692"/>
      <c r="AP127" s="692"/>
      <c r="AQ127" s="692"/>
      <c r="AR127" s="692"/>
      <c r="AS127" s="692"/>
      <c r="AT127" s="692"/>
      <c r="AU127" s="691"/>
      <c r="AV127" s="691"/>
    </row>
    <row r="128" spans="1:53">
      <c r="A128" s="689"/>
      <c r="B128" s="689"/>
      <c r="C128" s="689"/>
      <c r="D128" s="690"/>
      <c r="E128" s="690"/>
      <c r="F128" s="691"/>
      <c r="G128" s="697"/>
      <c r="H128" s="691"/>
      <c r="I128" s="691"/>
      <c r="J128" s="697"/>
      <c r="K128" s="691"/>
      <c r="L128" s="701"/>
      <c r="M128" s="697"/>
      <c r="N128" s="691"/>
      <c r="O128" s="697"/>
      <c r="P128" s="691"/>
      <c r="Q128" s="697"/>
      <c r="R128" s="691"/>
      <c r="S128" s="690"/>
      <c r="T128" s="701"/>
      <c r="U128" s="690"/>
      <c r="V128" s="701"/>
      <c r="W128" s="690"/>
      <c r="X128" s="697"/>
      <c r="Y128" s="697"/>
      <c r="Z128" s="691"/>
      <c r="AA128" s="691"/>
      <c r="AB128" s="689"/>
      <c r="AC128" s="689"/>
      <c r="AD128" s="689"/>
      <c r="AE128" s="691"/>
      <c r="AF128" s="691"/>
      <c r="AG128" s="691"/>
      <c r="AH128" s="691"/>
      <c r="AI128" s="692"/>
      <c r="AJ128" s="693"/>
      <c r="AK128" s="692"/>
      <c r="AL128" s="693"/>
      <c r="AM128" s="692"/>
      <c r="AN128" s="693"/>
      <c r="AO128" s="692"/>
      <c r="AP128" s="692"/>
      <c r="AQ128" s="692"/>
      <c r="AR128" s="692"/>
      <c r="AS128" s="692"/>
      <c r="AT128" s="692"/>
      <c r="AU128" s="691"/>
      <c r="AV128" s="691"/>
    </row>
    <row r="129" spans="1:48">
      <c r="A129" s="689"/>
      <c r="B129" s="689"/>
      <c r="C129" s="689"/>
      <c r="D129" s="690"/>
      <c r="E129" s="690"/>
      <c r="F129" s="691"/>
      <c r="G129" s="697"/>
      <c r="H129" s="691"/>
      <c r="I129" s="691"/>
      <c r="J129" s="697"/>
      <c r="K129" s="691"/>
      <c r="L129" s="701"/>
      <c r="M129" s="697"/>
      <c r="N129" s="691"/>
      <c r="O129" s="697"/>
      <c r="P129" s="691"/>
      <c r="Q129" s="697"/>
      <c r="R129" s="691"/>
      <c r="S129" s="690"/>
      <c r="T129" s="701"/>
      <c r="U129" s="690"/>
      <c r="V129" s="701"/>
      <c r="W129" s="690"/>
      <c r="X129" s="697"/>
      <c r="Y129" s="697"/>
      <c r="Z129" s="691"/>
      <c r="AA129" s="691"/>
      <c r="AB129" s="689"/>
      <c r="AC129" s="689"/>
      <c r="AD129" s="689"/>
      <c r="AE129" s="691"/>
      <c r="AF129" s="691"/>
      <c r="AG129" s="691"/>
      <c r="AH129" s="691"/>
      <c r="AI129" s="692"/>
      <c r="AJ129" s="693"/>
      <c r="AK129" s="692"/>
      <c r="AL129" s="693"/>
      <c r="AM129" s="692"/>
      <c r="AN129" s="693"/>
      <c r="AO129" s="692"/>
      <c r="AP129" s="692"/>
      <c r="AQ129" s="692"/>
      <c r="AR129" s="692"/>
      <c r="AS129" s="692"/>
      <c r="AT129" s="692"/>
      <c r="AU129" s="691"/>
      <c r="AV129" s="691"/>
    </row>
    <row r="130" spans="1:48">
      <c r="A130" s="689"/>
      <c r="B130" s="689"/>
      <c r="C130" s="689"/>
      <c r="D130" s="690"/>
      <c r="E130" s="690"/>
      <c r="F130" s="691"/>
      <c r="G130" s="697"/>
      <c r="H130" s="691"/>
      <c r="I130" s="691"/>
      <c r="J130" s="697"/>
      <c r="K130" s="691"/>
      <c r="L130" s="701"/>
      <c r="M130" s="697"/>
      <c r="N130" s="691"/>
      <c r="O130" s="697"/>
      <c r="P130" s="691"/>
      <c r="Q130" s="697"/>
      <c r="R130" s="691"/>
      <c r="S130" s="690"/>
      <c r="T130" s="701"/>
      <c r="U130" s="690"/>
      <c r="V130" s="701"/>
      <c r="W130" s="690"/>
      <c r="X130" s="697"/>
      <c r="Y130" s="697"/>
      <c r="Z130" s="691"/>
      <c r="AA130" s="691"/>
      <c r="AB130" s="689"/>
      <c r="AC130" s="689"/>
      <c r="AD130" s="689"/>
      <c r="AE130" s="691"/>
      <c r="AF130" s="691"/>
      <c r="AG130" s="691"/>
      <c r="AH130" s="691"/>
      <c r="AI130" s="692"/>
      <c r="AJ130" s="693"/>
      <c r="AK130" s="692"/>
      <c r="AL130" s="693"/>
      <c r="AM130" s="692"/>
      <c r="AN130" s="693"/>
      <c r="AO130" s="692"/>
      <c r="AP130" s="692"/>
      <c r="AQ130" s="692"/>
      <c r="AR130" s="692"/>
      <c r="AS130" s="692"/>
      <c r="AT130" s="692"/>
      <c r="AU130" s="691"/>
      <c r="AV130" s="691"/>
    </row>
    <row r="131" spans="1:48">
      <c r="A131" s="689"/>
      <c r="B131" s="689"/>
      <c r="C131" s="689"/>
      <c r="D131" s="690"/>
      <c r="E131" s="690"/>
      <c r="F131" s="691"/>
      <c r="G131" s="697"/>
      <c r="H131" s="691"/>
      <c r="I131" s="691"/>
      <c r="J131" s="697"/>
      <c r="K131" s="691"/>
      <c r="L131" s="701"/>
      <c r="M131" s="697"/>
      <c r="N131" s="691"/>
      <c r="O131" s="697"/>
      <c r="P131" s="691"/>
      <c r="Q131" s="697"/>
      <c r="R131" s="691"/>
      <c r="S131" s="690"/>
      <c r="T131" s="701"/>
      <c r="U131" s="690"/>
      <c r="V131" s="701"/>
      <c r="W131" s="690"/>
      <c r="X131" s="697"/>
      <c r="Y131" s="697"/>
      <c r="Z131" s="691"/>
      <c r="AA131" s="691"/>
      <c r="AB131" s="689"/>
      <c r="AC131" s="689"/>
      <c r="AD131" s="689"/>
      <c r="AE131" s="691"/>
      <c r="AF131" s="691"/>
      <c r="AG131" s="691"/>
      <c r="AH131" s="691"/>
      <c r="AI131" s="692"/>
      <c r="AJ131" s="693"/>
      <c r="AK131" s="692"/>
      <c r="AL131" s="693"/>
      <c r="AM131" s="692"/>
      <c r="AN131" s="693"/>
      <c r="AO131" s="692"/>
      <c r="AP131" s="692"/>
      <c r="AQ131" s="692"/>
      <c r="AR131" s="692"/>
      <c r="AS131" s="692"/>
      <c r="AT131" s="692"/>
      <c r="AU131" s="691"/>
      <c r="AV131" s="691"/>
    </row>
    <row r="132" spans="1:48">
      <c r="A132" s="689"/>
      <c r="B132" s="689"/>
      <c r="C132" s="689"/>
      <c r="D132" s="690"/>
      <c r="E132" s="690"/>
      <c r="F132" s="691"/>
      <c r="G132" s="697"/>
      <c r="H132" s="691"/>
      <c r="I132" s="691"/>
      <c r="J132" s="697"/>
      <c r="K132" s="691"/>
      <c r="L132" s="701"/>
      <c r="M132" s="697"/>
      <c r="N132" s="691"/>
      <c r="O132" s="697"/>
      <c r="P132" s="691"/>
      <c r="Q132" s="697"/>
      <c r="R132" s="691"/>
      <c r="S132" s="690"/>
      <c r="T132" s="701"/>
      <c r="U132" s="690"/>
      <c r="V132" s="701"/>
      <c r="W132" s="690"/>
      <c r="X132" s="697"/>
      <c r="Y132" s="697"/>
      <c r="Z132" s="691"/>
      <c r="AA132" s="691"/>
      <c r="AB132" s="689"/>
      <c r="AC132" s="689"/>
      <c r="AD132" s="689"/>
      <c r="AE132" s="691"/>
      <c r="AF132" s="691"/>
      <c r="AG132" s="691"/>
      <c r="AH132" s="691"/>
      <c r="AI132" s="692"/>
      <c r="AJ132" s="693"/>
      <c r="AK132" s="692"/>
      <c r="AL132" s="693"/>
      <c r="AM132" s="692"/>
      <c r="AN132" s="693"/>
      <c r="AO132" s="692"/>
      <c r="AP132" s="692"/>
      <c r="AQ132" s="692"/>
      <c r="AR132" s="692"/>
      <c r="AS132" s="692"/>
      <c r="AT132" s="692"/>
      <c r="AU132" s="691"/>
      <c r="AV132" s="691"/>
    </row>
    <row r="133" spans="1:48">
      <c r="A133" s="689"/>
      <c r="B133" s="689"/>
      <c r="C133" s="689"/>
      <c r="D133" s="690"/>
      <c r="E133" s="690"/>
      <c r="F133" s="691"/>
      <c r="G133" s="697"/>
      <c r="H133" s="691"/>
      <c r="I133" s="691"/>
      <c r="J133" s="697"/>
      <c r="K133" s="691"/>
      <c r="L133" s="701"/>
      <c r="M133" s="697"/>
      <c r="N133" s="691"/>
      <c r="O133" s="697"/>
      <c r="P133" s="691"/>
      <c r="Q133" s="697"/>
      <c r="R133" s="691"/>
      <c r="S133" s="690"/>
      <c r="T133" s="701"/>
      <c r="U133" s="690"/>
      <c r="V133" s="701"/>
      <c r="W133" s="690"/>
      <c r="X133" s="697"/>
      <c r="Y133" s="697"/>
      <c r="Z133" s="691"/>
      <c r="AA133" s="691"/>
      <c r="AB133" s="689"/>
      <c r="AC133" s="689"/>
      <c r="AD133" s="689"/>
      <c r="AE133" s="691"/>
      <c r="AF133" s="691"/>
      <c r="AG133" s="691"/>
      <c r="AH133" s="691"/>
      <c r="AI133" s="692"/>
      <c r="AJ133" s="693"/>
      <c r="AK133" s="692"/>
      <c r="AL133" s="693"/>
      <c r="AM133" s="692"/>
      <c r="AN133" s="693"/>
      <c r="AO133" s="692"/>
      <c r="AP133" s="692"/>
      <c r="AQ133" s="692"/>
      <c r="AR133" s="692"/>
      <c r="AS133" s="692"/>
      <c r="AT133" s="692"/>
      <c r="AU133" s="691"/>
      <c r="AV133" s="691"/>
    </row>
    <row r="134" spans="1:48">
      <c r="A134" s="689"/>
      <c r="B134" s="689"/>
      <c r="C134" s="689"/>
      <c r="D134" s="690"/>
      <c r="E134" s="690"/>
      <c r="F134" s="691"/>
      <c r="G134" s="697"/>
      <c r="H134" s="691"/>
      <c r="I134" s="691"/>
      <c r="J134" s="697"/>
      <c r="K134" s="691"/>
      <c r="L134" s="701"/>
      <c r="M134" s="697"/>
      <c r="N134" s="691"/>
      <c r="O134" s="697"/>
      <c r="P134" s="691"/>
      <c r="Q134" s="697"/>
      <c r="R134" s="691"/>
      <c r="S134" s="690"/>
      <c r="T134" s="701"/>
      <c r="U134" s="690"/>
      <c r="V134" s="701"/>
      <c r="W134" s="690"/>
      <c r="X134" s="697"/>
      <c r="Y134" s="697"/>
      <c r="Z134" s="691"/>
      <c r="AA134" s="691"/>
      <c r="AB134" s="689"/>
      <c r="AC134" s="689"/>
      <c r="AD134" s="689"/>
      <c r="AE134" s="691"/>
      <c r="AF134" s="691"/>
      <c r="AG134" s="691"/>
      <c r="AH134" s="691"/>
      <c r="AI134" s="692"/>
      <c r="AJ134" s="693"/>
      <c r="AK134" s="692"/>
      <c r="AL134" s="693"/>
      <c r="AM134" s="692"/>
      <c r="AN134" s="693"/>
      <c r="AO134" s="692"/>
      <c r="AP134" s="692"/>
      <c r="AQ134" s="692"/>
      <c r="AR134" s="692"/>
      <c r="AS134" s="692"/>
      <c r="AT134" s="692"/>
      <c r="AU134" s="691"/>
      <c r="AV134" s="691"/>
    </row>
    <row r="135" spans="1:48">
      <c r="A135" s="689"/>
      <c r="B135" s="689"/>
      <c r="C135" s="689"/>
      <c r="D135" s="690"/>
      <c r="E135" s="690"/>
      <c r="F135" s="691"/>
      <c r="G135" s="697"/>
      <c r="H135" s="691"/>
      <c r="I135" s="691"/>
      <c r="J135" s="697"/>
      <c r="K135" s="691"/>
      <c r="L135" s="701"/>
      <c r="M135" s="697"/>
      <c r="N135" s="691"/>
      <c r="O135" s="697"/>
      <c r="P135" s="691"/>
      <c r="Q135" s="697"/>
      <c r="R135" s="691"/>
      <c r="S135" s="690"/>
      <c r="T135" s="701"/>
      <c r="U135" s="690"/>
      <c r="V135" s="701"/>
      <c r="W135" s="690"/>
      <c r="X135" s="697"/>
      <c r="Y135" s="697"/>
      <c r="Z135" s="691"/>
      <c r="AA135" s="691"/>
      <c r="AB135" s="689"/>
      <c r="AC135" s="689"/>
      <c r="AD135" s="689"/>
      <c r="AE135" s="691"/>
      <c r="AF135" s="691"/>
      <c r="AG135" s="691"/>
      <c r="AH135" s="691"/>
      <c r="AI135" s="692"/>
      <c r="AJ135" s="693"/>
      <c r="AK135" s="692"/>
      <c r="AL135" s="693"/>
      <c r="AM135" s="692"/>
      <c r="AN135" s="693"/>
      <c r="AO135" s="692"/>
      <c r="AP135" s="692"/>
      <c r="AQ135" s="692"/>
      <c r="AR135" s="692"/>
      <c r="AS135" s="692"/>
      <c r="AT135" s="692"/>
      <c r="AU135" s="691"/>
      <c r="AV135" s="691"/>
    </row>
    <row r="136" spans="1:48">
      <c r="A136" s="689"/>
      <c r="B136" s="689"/>
      <c r="C136" s="689"/>
      <c r="D136" s="690"/>
      <c r="E136" s="690"/>
      <c r="F136" s="691"/>
      <c r="G136" s="697"/>
      <c r="H136" s="691"/>
      <c r="I136" s="691"/>
      <c r="J136" s="697"/>
      <c r="K136" s="691"/>
      <c r="L136" s="701"/>
      <c r="M136" s="697"/>
      <c r="N136" s="691"/>
      <c r="O136" s="697"/>
      <c r="P136" s="691"/>
      <c r="Q136" s="697"/>
      <c r="R136" s="691"/>
      <c r="S136" s="690"/>
      <c r="T136" s="701"/>
      <c r="U136" s="690"/>
      <c r="V136" s="701"/>
      <c r="W136" s="690"/>
      <c r="X136" s="697"/>
      <c r="Y136" s="697"/>
      <c r="Z136" s="691"/>
      <c r="AA136" s="691"/>
      <c r="AB136" s="689"/>
      <c r="AC136" s="689"/>
      <c r="AD136" s="689"/>
      <c r="AE136" s="691"/>
      <c r="AF136" s="691"/>
      <c r="AG136" s="691"/>
      <c r="AH136" s="691"/>
      <c r="AI136" s="692"/>
      <c r="AJ136" s="693"/>
      <c r="AK136" s="692"/>
      <c r="AL136" s="693"/>
      <c r="AM136" s="692"/>
      <c r="AN136" s="693"/>
      <c r="AO136" s="692"/>
      <c r="AP136" s="692"/>
      <c r="AQ136" s="692"/>
      <c r="AR136" s="692"/>
      <c r="AS136" s="692"/>
      <c r="AT136" s="692"/>
      <c r="AU136" s="691"/>
      <c r="AV136" s="691"/>
    </row>
    <row r="137" spans="1:48">
      <c r="A137" s="689"/>
      <c r="B137" s="689"/>
      <c r="C137" s="689"/>
      <c r="D137" s="690"/>
      <c r="E137" s="690"/>
      <c r="F137" s="691"/>
      <c r="G137" s="697"/>
      <c r="H137" s="691"/>
      <c r="I137" s="691"/>
      <c r="J137" s="697"/>
      <c r="K137" s="691"/>
      <c r="L137" s="701"/>
      <c r="M137" s="697"/>
      <c r="N137" s="691"/>
      <c r="O137" s="697"/>
      <c r="P137" s="691"/>
      <c r="Q137" s="697"/>
      <c r="R137" s="691"/>
      <c r="S137" s="690"/>
      <c r="T137" s="701"/>
      <c r="U137" s="690"/>
      <c r="V137" s="701"/>
      <c r="W137" s="690"/>
      <c r="X137" s="697"/>
      <c r="Y137" s="697"/>
      <c r="Z137" s="691"/>
      <c r="AA137" s="691"/>
      <c r="AB137" s="689"/>
      <c r="AC137" s="689"/>
      <c r="AD137" s="689"/>
      <c r="AE137" s="691"/>
      <c r="AF137" s="691"/>
      <c r="AG137" s="691"/>
      <c r="AH137" s="691"/>
      <c r="AI137" s="692"/>
      <c r="AJ137" s="693"/>
      <c r="AK137" s="692"/>
      <c r="AL137" s="693"/>
      <c r="AM137" s="692"/>
      <c r="AN137" s="693"/>
      <c r="AO137" s="692"/>
      <c r="AP137" s="692"/>
      <c r="AQ137" s="692"/>
      <c r="AR137" s="692"/>
      <c r="AS137" s="692"/>
      <c r="AT137" s="692"/>
      <c r="AU137" s="691"/>
      <c r="AV137" s="691"/>
    </row>
    <row r="138" spans="1:48">
      <c r="A138" s="689"/>
      <c r="B138" s="689"/>
      <c r="C138" s="689"/>
      <c r="D138" s="690"/>
      <c r="E138" s="690"/>
      <c r="F138" s="691"/>
      <c r="G138" s="697"/>
      <c r="H138" s="691"/>
      <c r="I138" s="691"/>
      <c r="J138" s="697"/>
      <c r="K138" s="691"/>
      <c r="L138" s="701"/>
      <c r="M138" s="697"/>
      <c r="N138" s="691"/>
      <c r="O138" s="697"/>
      <c r="P138" s="691"/>
      <c r="Q138" s="697"/>
      <c r="R138" s="691"/>
      <c r="S138" s="690"/>
      <c r="T138" s="701"/>
      <c r="U138" s="690"/>
      <c r="V138" s="701"/>
      <c r="W138" s="690"/>
      <c r="X138" s="697"/>
      <c r="Y138" s="697"/>
      <c r="Z138" s="691"/>
      <c r="AA138" s="691"/>
      <c r="AB138" s="689"/>
      <c r="AC138" s="689"/>
      <c r="AD138" s="689"/>
      <c r="AE138" s="691"/>
      <c r="AF138" s="691"/>
      <c r="AG138" s="691"/>
      <c r="AH138" s="691"/>
      <c r="AI138" s="692"/>
      <c r="AJ138" s="693"/>
      <c r="AK138" s="692"/>
      <c r="AL138" s="693"/>
      <c r="AM138" s="692"/>
      <c r="AN138" s="693"/>
      <c r="AO138" s="692"/>
      <c r="AP138" s="692"/>
      <c r="AQ138" s="692"/>
      <c r="AR138" s="692"/>
      <c r="AS138" s="692"/>
      <c r="AT138" s="692"/>
      <c r="AU138" s="691"/>
      <c r="AV138" s="691"/>
    </row>
    <row r="139" spans="1:48">
      <c r="A139" s="689"/>
      <c r="B139" s="689"/>
      <c r="C139" s="689"/>
      <c r="D139" s="690"/>
      <c r="E139" s="690"/>
      <c r="F139" s="691"/>
      <c r="G139" s="697"/>
      <c r="H139" s="691"/>
      <c r="I139" s="691"/>
      <c r="J139" s="697"/>
      <c r="K139" s="691"/>
      <c r="L139" s="701"/>
      <c r="M139" s="697"/>
      <c r="N139" s="691"/>
      <c r="O139" s="697"/>
      <c r="P139" s="691"/>
      <c r="Q139" s="697"/>
      <c r="R139" s="691"/>
      <c r="S139" s="690"/>
      <c r="T139" s="701"/>
      <c r="U139" s="690"/>
      <c r="V139" s="701"/>
      <c r="W139" s="690"/>
      <c r="X139" s="697"/>
      <c r="Y139" s="697"/>
      <c r="Z139" s="691"/>
      <c r="AA139" s="691"/>
      <c r="AB139" s="689"/>
      <c r="AC139" s="689"/>
      <c r="AD139" s="689"/>
      <c r="AE139" s="691"/>
      <c r="AF139" s="691"/>
      <c r="AG139" s="691"/>
      <c r="AH139" s="691"/>
      <c r="AI139" s="692"/>
      <c r="AJ139" s="693"/>
      <c r="AK139" s="692"/>
      <c r="AL139" s="693"/>
      <c r="AM139" s="692"/>
      <c r="AN139" s="693"/>
      <c r="AO139" s="692"/>
      <c r="AP139" s="692"/>
      <c r="AQ139" s="692"/>
      <c r="AR139" s="692"/>
      <c r="AS139" s="692"/>
      <c r="AT139" s="692"/>
      <c r="AU139" s="691"/>
      <c r="AV139" s="691"/>
    </row>
    <row r="140" spans="1:48">
      <c r="A140" s="689"/>
      <c r="B140" s="689"/>
      <c r="C140" s="689"/>
      <c r="D140" s="690"/>
      <c r="E140" s="690"/>
      <c r="F140" s="691"/>
      <c r="G140" s="697"/>
      <c r="H140" s="691"/>
      <c r="I140" s="691"/>
      <c r="J140" s="697"/>
      <c r="K140" s="691"/>
      <c r="L140" s="701"/>
      <c r="M140" s="697"/>
      <c r="N140" s="691"/>
      <c r="O140" s="697"/>
      <c r="P140" s="691"/>
      <c r="Q140" s="697"/>
      <c r="R140" s="691"/>
      <c r="S140" s="690"/>
      <c r="T140" s="701"/>
      <c r="U140" s="690"/>
      <c r="V140" s="701"/>
      <c r="W140" s="690"/>
      <c r="X140" s="697"/>
      <c r="Y140" s="697"/>
      <c r="Z140" s="691"/>
      <c r="AA140" s="691"/>
      <c r="AB140" s="689"/>
      <c r="AC140" s="689"/>
      <c r="AD140" s="689"/>
      <c r="AE140" s="691"/>
      <c r="AF140" s="691"/>
      <c r="AG140" s="691"/>
      <c r="AH140" s="691"/>
      <c r="AI140" s="692"/>
      <c r="AJ140" s="693"/>
      <c r="AK140" s="692"/>
      <c r="AL140" s="693"/>
      <c r="AM140" s="692"/>
      <c r="AN140" s="693"/>
      <c r="AO140" s="692"/>
      <c r="AP140" s="692"/>
      <c r="AQ140" s="692"/>
      <c r="AR140" s="692"/>
      <c r="AS140" s="692"/>
      <c r="AT140" s="692"/>
      <c r="AU140" s="691"/>
      <c r="AV140" s="691"/>
    </row>
    <row r="141" spans="1:48">
      <c r="A141" s="689"/>
      <c r="B141" s="689"/>
      <c r="C141" s="689"/>
      <c r="D141" s="690"/>
      <c r="E141" s="690"/>
      <c r="F141" s="691"/>
      <c r="G141" s="697"/>
      <c r="H141" s="691"/>
      <c r="I141" s="691"/>
      <c r="J141" s="697"/>
      <c r="K141" s="691"/>
      <c r="L141" s="701"/>
      <c r="M141" s="697"/>
      <c r="N141" s="691"/>
      <c r="O141" s="697"/>
      <c r="P141" s="691"/>
      <c r="Q141" s="697"/>
      <c r="R141" s="691"/>
      <c r="S141" s="690"/>
      <c r="T141" s="701"/>
      <c r="U141" s="690"/>
      <c r="V141" s="701"/>
      <c r="W141" s="690"/>
      <c r="X141" s="697"/>
      <c r="Y141" s="697"/>
      <c r="Z141" s="691"/>
      <c r="AA141" s="691"/>
      <c r="AB141" s="689"/>
      <c r="AC141" s="689"/>
      <c r="AD141" s="689"/>
      <c r="AE141" s="691"/>
      <c r="AF141" s="691"/>
      <c r="AG141" s="691"/>
      <c r="AH141" s="691"/>
      <c r="AI141" s="692"/>
      <c r="AJ141" s="693"/>
      <c r="AK141" s="692"/>
      <c r="AL141" s="693"/>
      <c r="AM141" s="692"/>
      <c r="AN141" s="693"/>
      <c r="AO141" s="692"/>
      <c r="AP141" s="692"/>
      <c r="AQ141" s="692"/>
      <c r="AR141" s="692"/>
      <c r="AS141" s="692"/>
      <c r="AT141" s="692"/>
      <c r="AU141" s="691"/>
      <c r="AV141" s="691"/>
    </row>
    <row r="142" spans="1:48">
      <c r="A142" s="689"/>
      <c r="B142" s="689"/>
      <c r="C142" s="689"/>
      <c r="D142" s="690"/>
      <c r="E142" s="690"/>
      <c r="F142" s="691"/>
      <c r="G142" s="697"/>
      <c r="H142" s="691"/>
      <c r="I142" s="691"/>
      <c r="J142" s="697"/>
      <c r="K142" s="691"/>
      <c r="L142" s="701"/>
      <c r="M142" s="697"/>
      <c r="N142" s="691"/>
      <c r="O142" s="697"/>
      <c r="P142" s="691"/>
      <c r="Q142" s="697"/>
      <c r="R142" s="691"/>
      <c r="S142" s="690"/>
      <c r="T142" s="701"/>
      <c r="U142" s="690"/>
      <c r="V142" s="701"/>
      <c r="W142" s="690"/>
      <c r="X142" s="697"/>
      <c r="Y142" s="697"/>
      <c r="Z142" s="691"/>
      <c r="AA142" s="691"/>
      <c r="AB142" s="689"/>
      <c r="AC142" s="689"/>
      <c r="AD142" s="689"/>
      <c r="AE142" s="691"/>
      <c r="AF142" s="691"/>
      <c r="AG142" s="691"/>
      <c r="AH142" s="691"/>
      <c r="AI142" s="692"/>
      <c r="AJ142" s="693"/>
      <c r="AK142" s="692"/>
      <c r="AL142" s="693"/>
      <c r="AM142" s="692"/>
      <c r="AN142" s="693"/>
      <c r="AO142" s="692"/>
      <c r="AP142" s="692"/>
      <c r="AQ142" s="692"/>
      <c r="AR142" s="692"/>
      <c r="AS142" s="692"/>
      <c r="AT142" s="692"/>
      <c r="AU142" s="691"/>
      <c r="AV142" s="691"/>
    </row>
    <row r="143" spans="1:48">
      <c r="A143" s="689"/>
      <c r="B143" s="689"/>
      <c r="C143" s="689"/>
      <c r="D143" s="690"/>
      <c r="E143" s="690"/>
      <c r="F143" s="691"/>
      <c r="G143" s="697"/>
      <c r="H143" s="691"/>
      <c r="I143" s="691"/>
      <c r="J143" s="697"/>
      <c r="K143" s="691"/>
      <c r="L143" s="701"/>
      <c r="M143" s="697"/>
      <c r="N143" s="691"/>
      <c r="O143" s="697"/>
      <c r="P143" s="691"/>
      <c r="Q143" s="697"/>
      <c r="R143" s="691"/>
      <c r="S143" s="690"/>
      <c r="T143" s="701"/>
      <c r="U143" s="690"/>
      <c r="V143" s="701"/>
      <c r="W143" s="690"/>
      <c r="X143" s="697"/>
      <c r="Y143" s="697"/>
      <c r="Z143" s="691"/>
      <c r="AA143" s="691"/>
      <c r="AB143" s="689"/>
      <c r="AC143" s="689"/>
      <c r="AD143" s="689"/>
      <c r="AE143" s="691"/>
      <c r="AF143" s="691"/>
      <c r="AG143" s="691"/>
      <c r="AH143" s="691"/>
      <c r="AI143" s="692"/>
      <c r="AJ143" s="693"/>
      <c r="AK143" s="692"/>
      <c r="AL143" s="693"/>
      <c r="AM143" s="692"/>
      <c r="AN143" s="693"/>
      <c r="AO143" s="692"/>
      <c r="AP143" s="692"/>
      <c r="AQ143" s="692"/>
      <c r="AR143" s="692"/>
      <c r="AS143" s="692"/>
      <c r="AT143" s="692"/>
      <c r="AU143" s="691"/>
      <c r="AV143" s="691"/>
    </row>
    <row r="144" spans="1:48">
      <c r="A144" s="689"/>
      <c r="B144" s="689"/>
      <c r="C144" s="689"/>
      <c r="D144" s="690"/>
      <c r="E144" s="690"/>
      <c r="F144" s="691"/>
      <c r="G144" s="697"/>
      <c r="H144" s="691"/>
      <c r="I144" s="691"/>
      <c r="J144" s="697"/>
      <c r="K144" s="691"/>
      <c r="L144" s="701"/>
      <c r="M144" s="697"/>
      <c r="N144" s="691"/>
      <c r="O144" s="697"/>
      <c r="P144" s="691"/>
      <c r="Q144" s="697"/>
      <c r="R144" s="691"/>
      <c r="S144" s="690"/>
      <c r="T144" s="701"/>
      <c r="U144" s="690"/>
      <c r="V144" s="701"/>
      <c r="W144" s="690"/>
      <c r="X144" s="697"/>
      <c r="Y144" s="697"/>
      <c r="Z144" s="691"/>
      <c r="AA144" s="691"/>
      <c r="AB144" s="689"/>
      <c r="AC144" s="689"/>
      <c r="AD144" s="689"/>
      <c r="AE144" s="691"/>
      <c r="AF144" s="691"/>
      <c r="AG144" s="691"/>
      <c r="AH144" s="691"/>
      <c r="AI144" s="692"/>
      <c r="AJ144" s="693"/>
      <c r="AK144" s="692"/>
      <c r="AL144" s="693"/>
      <c r="AM144" s="692"/>
      <c r="AN144" s="693"/>
      <c r="AO144" s="692"/>
      <c r="AP144" s="692"/>
      <c r="AQ144" s="692"/>
      <c r="AR144" s="692"/>
      <c r="AS144" s="692"/>
      <c r="AT144" s="692"/>
      <c r="AU144" s="691"/>
      <c r="AV144" s="691"/>
    </row>
    <row r="145" spans="1:48">
      <c r="A145" s="689"/>
      <c r="B145" s="689"/>
      <c r="C145" s="689"/>
      <c r="D145" s="690"/>
      <c r="E145" s="690"/>
      <c r="F145" s="691"/>
      <c r="G145" s="697"/>
      <c r="H145" s="691"/>
      <c r="I145" s="691"/>
      <c r="J145" s="697"/>
      <c r="K145" s="691"/>
      <c r="L145" s="701"/>
      <c r="M145" s="697"/>
      <c r="N145" s="691"/>
      <c r="O145" s="697"/>
      <c r="P145" s="691"/>
      <c r="Q145" s="697"/>
      <c r="R145" s="691"/>
      <c r="S145" s="690"/>
      <c r="T145" s="701"/>
      <c r="U145" s="690"/>
      <c r="V145" s="701"/>
      <c r="W145" s="690"/>
      <c r="X145" s="697"/>
      <c r="Y145" s="697"/>
      <c r="Z145" s="691"/>
      <c r="AA145" s="691"/>
      <c r="AB145" s="689"/>
      <c r="AC145" s="689"/>
      <c r="AD145" s="689"/>
      <c r="AE145" s="691"/>
      <c r="AF145" s="691"/>
      <c r="AG145" s="691"/>
      <c r="AH145" s="691"/>
      <c r="AI145" s="692"/>
      <c r="AJ145" s="693"/>
      <c r="AK145" s="692"/>
      <c r="AL145" s="693"/>
      <c r="AM145" s="692"/>
      <c r="AN145" s="693"/>
      <c r="AO145" s="692"/>
      <c r="AP145" s="692"/>
      <c r="AQ145" s="692"/>
      <c r="AR145" s="692"/>
      <c r="AS145" s="692"/>
      <c r="AT145" s="692"/>
      <c r="AU145" s="691"/>
      <c r="AV145" s="691"/>
    </row>
    <row r="146" spans="1:48">
      <c r="A146" s="689"/>
      <c r="B146" s="689"/>
      <c r="C146" s="689"/>
      <c r="D146" s="690"/>
      <c r="E146" s="690"/>
      <c r="F146" s="691"/>
      <c r="G146" s="697"/>
      <c r="H146" s="691"/>
      <c r="I146" s="691"/>
      <c r="J146" s="697"/>
      <c r="K146" s="691"/>
      <c r="L146" s="701"/>
      <c r="M146" s="697"/>
      <c r="N146" s="691"/>
      <c r="O146" s="697"/>
      <c r="P146" s="691"/>
      <c r="Q146" s="697"/>
      <c r="R146" s="691"/>
      <c r="S146" s="690"/>
      <c r="T146" s="701"/>
      <c r="U146" s="690"/>
      <c r="V146" s="701"/>
      <c r="W146" s="690"/>
      <c r="X146" s="697"/>
      <c r="Y146" s="697"/>
      <c r="Z146" s="691"/>
      <c r="AA146" s="691"/>
      <c r="AB146" s="689"/>
      <c r="AC146" s="689"/>
      <c r="AD146" s="689"/>
      <c r="AE146" s="691"/>
      <c r="AF146" s="691"/>
      <c r="AG146" s="691"/>
      <c r="AH146" s="691"/>
      <c r="AI146" s="692"/>
      <c r="AJ146" s="693"/>
      <c r="AK146" s="692"/>
      <c r="AL146" s="693"/>
      <c r="AM146" s="692"/>
      <c r="AN146" s="693"/>
      <c r="AO146" s="692"/>
      <c r="AP146" s="692"/>
      <c r="AQ146" s="692"/>
      <c r="AR146" s="692"/>
      <c r="AS146" s="692"/>
      <c r="AT146" s="692"/>
      <c r="AU146" s="691"/>
      <c r="AV146" s="691"/>
    </row>
    <row r="147" spans="1:48">
      <c r="A147" s="689"/>
      <c r="B147" s="689"/>
      <c r="C147" s="689"/>
      <c r="D147" s="690"/>
      <c r="E147" s="690"/>
      <c r="F147" s="691"/>
      <c r="G147" s="697"/>
      <c r="H147" s="691"/>
      <c r="I147" s="691"/>
      <c r="J147" s="697"/>
      <c r="K147" s="691"/>
      <c r="L147" s="701"/>
      <c r="M147" s="697"/>
      <c r="N147" s="691"/>
      <c r="O147" s="697"/>
      <c r="P147" s="691"/>
      <c r="Q147" s="697"/>
      <c r="R147" s="691"/>
      <c r="S147" s="690"/>
      <c r="T147" s="701"/>
      <c r="U147" s="690"/>
      <c r="V147" s="701"/>
      <c r="W147" s="690"/>
      <c r="X147" s="697"/>
      <c r="Y147" s="697"/>
      <c r="Z147" s="691"/>
      <c r="AA147" s="691"/>
      <c r="AB147" s="689"/>
      <c r="AC147" s="689"/>
      <c r="AD147" s="689"/>
      <c r="AE147" s="691"/>
      <c r="AF147" s="691"/>
      <c r="AG147" s="691"/>
      <c r="AH147" s="691"/>
      <c r="AI147" s="692"/>
      <c r="AJ147" s="693"/>
      <c r="AK147" s="692"/>
      <c r="AL147" s="693"/>
      <c r="AM147" s="692"/>
      <c r="AN147" s="693"/>
      <c r="AO147" s="692"/>
      <c r="AP147" s="692"/>
      <c r="AQ147" s="692"/>
      <c r="AR147" s="692"/>
      <c r="AS147" s="692"/>
      <c r="AT147" s="692"/>
      <c r="AU147" s="691"/>
      <c r="AV147" s="691"/>
    </row>
    <row r="148" spans="1:48">
      <c r="A148" s="689"/>
      <c r="B148" s="689"/>
      <c r="C148" s="689"/>
      <c r="D148" s="690"/>
      <c r="E148" s="690"/>
      <c r="F148" s="691"/>
      <c r="G148" s="697"/>
      <c r="H148" s="691"/>
      <c r="I148" s="691"/>
      <c r="J148" s="697"/>
      <c r="K148" s="691"/>
      <c r="L148" s="701"/>
      <c r="M148" s="697"/>
      <c r="N148" s="691"/>
      <c r="O148" s="697"/>
      <c r="P148" s="691"/>
      <c r="Q148" s="697"/>
      <c r="R148" s="691"/>
      <c r="S148" s="690"/>
      <c r="T148" s="701"/>
      <c r="U148" s="690"/>
      <c r="V148" s="701"/>
      <c r="W148" s="690"/>
      <c r="X148" s="697"/>
      <c r="Y148" s="697"/>
      <c r="Z148" s="691"/>
      <c r="AA148" s="691"/>
      <c r="AB148" s="689"/>
      <c r="AC148" s="689"/>
      <c r="AD148" s="689"/>
      <c r="AE148" s="691"/>
      <c r="AF148" s="691"/>
      <c r="AG148" s="691"/>
      <c r="AH148" s="691"/>
      <c r="AI148" s="692"/>
      <c r="AJ148" s="693"/>
      <c r="AK148" s="692"/>
      <c r="AL148" s="693"/>
      <c r="AM148" s="692"/>
      <c r="AN148" s="693"/>
      <c r="AO148" s="692"/>
      <c r="AP148" s="692"/>
      <c r="AQ148" s="692"/>
      <c r="AR148" s="692"/>
      <c r="AS148" s="692"/>
      <c r="AT148" s="692"/>
      <c r="AU148" s="691"/>
      <c r="AV148" s="691"/>
    </row>
    <row r="149" spans="1:48">
      <c r="A149" s="689"/>
      <c r="B149" s="689"/>
      <c r="C149" s="689"/>
      <c r="D149" s="690"/>
      <c r="E149" s="690"/>
      <c r="F149" s="691"/>
      <c r="G149" s="697"/>
      <c r="H149" s="691"/>
      <c r="I149" s="691"/>
      <c r="J149" s="697"/>
      <c r="K149" s="691"/>
      <c r="L149" s="701"/>
      <c r="M149" s="697"/>
      <c r="N149" s="691"/>
      <c r="O149" s="697"/>
      <c r="P149" s="691"/>
      <c r="Q149" s="697"/>
      <c r="R149" s="691"/>
      <c r="S149" s="690"/>
      <c r="T149" s="701"/>
      <c r="U149" s="690"/>
      <c r="V149" s="701"/>
      <c r="W149" s="690"/>
      <c r="X149" s="697"/>
      <c r="Y149" s="697"/>
      <c r="Z149" s="691"/>
      <c r="AA149" s="691"/>
      <c r="AB149" s="689"/>
      <c r="AC149" s="689"/>
      <c r="AD149" s="689"/>
      <c r="AE149" s="691"/>
      <c r="AF149" s="691"/>
      <c r="AG149" s="691"/>
      <c r="AH149" s="691"/>
      <c r="AI149" s="692"/>
      <c r="AJ149" s="693"/>
      <c r="AK149" s="692"/>
      <c r="AL149" s="693"/>
      <c r="AM149" s="692"/>
      <c r="AN149" s="693"/>
      <c r="AO149" s="692"/>
      <c r="AP149" s="692"/>
      <c r="AQ149" s="692"/>
      <c r="AR149" s="692"/>
      <c r="AS149" s="692"/>
      <c r="AT149" s="692"/>
      <c r="AU149" s="691"/>
      <c r="AV149" s="691"/>
    </row>
    <row r="150" spans="1:48">
      <c r="A150" s="689"/>
      <c r="B150" s="689"/>
      <c r="C150" s="689"/>
      <c r="D150" s="690"/>
      <c r="E150" s="690"/>
      <c r="F150" s="691"/>
      <c r="G150" s="697"/>
      <c r="H150" s="691"/>
      <c r="I150" s="691"/>
      <c r="J150" s="697"/>
      <c r="K150" s="691"/>
      <c r="L150" s="701"/>
      <c r="M150" s="697"/>
      <c r="N150" s="691"/>
      <c r="O150" s="697"/>
      <c r="P150" s="691"/>
      <c r="Q150" s="697"/>
      <c r="R150" s="691"/>
      <c r="S150" s="690"/>
      <c r="T150" s="701"/>
      <c r="U150" s="690"/>
      <c r="V150" s="701"/>
      <c r="W150" s="690"/>
      <c r="X150" s="697"/>
      <c r="Y150" s="697"/>
      <c r="Z150" s="691"/>
      <c r="AA150" s="691"/>
      <c r="AB150" s="689"/>
      <c r="AC150" s="689"/>
      <c r="AD150" s="689"/>
      <c r="AE150" s="691"/>
      <c r="AF150" s="691"/>
      <c r="AG150" s="691"/>
      <c r="AH150" s="691"/>
      <c r="AI150" s="692"/>
      <c r="AJ150" s="693"/>
      <c r="AK150" s="692"/>
      <c r="AL150" s="693"/>
      <c r="AM150" s="692"/>
      <c r="AN150" s="693"/>
      <c r="AO150" s="692"/>
      <c r="AP150" s="692"/>
      <c r="AQ150" s="692"/>
      <c r="AR150" s="692"/>
      <c r="AS150" s="692"/>
      <c r="AT150" s="692"/>
      <c r="AU150" s="691"/>
      <c r="AV150" s="691"/>
    </row>
    <row r="151" spans="1:48">
      <c r="A151" s="689"/>
      <c r="B151" s="689"/>
      <c r="C151" s="689"/>
      <c r="D151" s="690"/>
      <c r="E151" s="690"/>
      <c r="F151" s="691"/>
      <c r="G151" s="697"/>
      <c r="H151" s="691"/>
      <c r="I151" s="691"/>
      <c r="J151" s="697"/>
      <c r="K151" s="691"/>
      <c r="L151" s="701"/>
      <c r="M151" s="697"/>
      <c r="N151" s="691"/>
      <c r="O151" s="697"/>
      <c r="P151" s="691"/>
      <c r="Q151" s="697"/>
      <c r="R151" s="691"/>
      <c r="S151" s="690"/>
      <c r="T151" s="701"/>
      <c r="U151" s="690"/>
      <c r="V151" s="701"/>
      <c r="W151" s="690"/>
      <c r="X151" s="697"/>
      <c r="Y151" s="697"/>
      <c r="Z151" s="691"/>
      <c r="AA151" s="691"/>
      <c r="AB151" s="689"/>
      <c r="AC151" s="689"/>
      <c r="AD151" s="689"/>
      <c r="AE151" s="691"/>
      <c r="AF151" s="691"/>
      <c r="AG151" s="691"/>
      <c r="AH151" s="691"/>
      <c r="AI151" s="692"/>
      <c r="AJ151" s="693"/>
      <c r="AK151" s="692"/>
      <c r="AL151" s="693"/>
      <c r="AM151" s="692"/>
      <c r="AN151" s="693"/>
      <c r="AO151" s="692"/>
      <c r="AP151" s="692"/>
      <c r="AQ151" s="692"/>
      <c r="AR151" s="692"/>
      <c r="AS151" s="692"/>
      <c r="AT151" s="692"/>
      <c r="AU151" s="691"/>
      <c r="AV151" s="691"/>
    </row>
    <row r="152" spans="1:48">
      <c r="A152" s="689"/>
      <c r="B152" s="689"/>
      <c r="C152" s="689"/>
      <c r="D152" s="690"/>
      <c r="E152" s="690"/>
      <c r="F152" s="691"/>
      <c r="G152" s="697"/>
      <c r="H152" s="691"/>
      <c r="I152" s="691"/>
      <c r="J152" s="697"/>
      <c r="K152" s="691"/>
      <c r="L152" s="701"/>
      <c r="M152" s="697"/>
      <c r="N152" s="691"/>
      <c r="O152" s="697"/>
      <c r="P152" s="691"/>
      <c r="Q152" s="697"/>
      <c r="R152" s="691"/>
      <c r="S152" s="690"/>
      <c r="T152" s="701"/>
      <c r="U152" s="690"/>
      <c r="V152" s="701"/>
      <c r="W152" s="690"/>
      <c r="X152" s="697"/>
      <c r="Y152" s="697"/>
      <c r="Z152" s="691"/>
      <c r="AA152" s="691"/>
      <c r="AB152" s="689"/>
      <c r="AC152" s="689"/>
      <c r="AD152" s="689"/>
      <c r="AE152" s="691"/>
      <c r="AF152" s="691"/>
      <c r="AG152" s="691"/>
      <c r="AH152" s="691"/>
      <c r="AI152" s="692"/>
      <c r="AJ152" s="693"/>
      <c r="AK152" s="692"/>
      <c r="AL152" s="693"/>
      <c r="AM152" s="692"/>
      <c r="AN152" s="693"/>
      <c r="AO152" s="692"/>
      <c r="AP152" s="692"/>
      <c r="AQ152" s="692"/>
      <c r="AR152" s="692"/>
      <c r="AS152" s="692"/>
      <c r="AT152" s="692"/>
      <c r="AU152" s="691"/>
      <c r="AV152" s="691"/>
    </row>
    <row r="153" spans="1:48">
      <c r="A153" s="689"/>
      <c r="B153" s="689"/>
      <c r="C153" s="689"/>
      <c r="D153" s="690"/>
      <c r="E153" s="690"/>
      <c r="F153" s="691"/>
      <c r="G153" s="697"/>
      <c r="H153" s="691"/>
      <c r="I153" s="691"/>
      <c r="J153" s="697"/>
      <c r="K153" s="691"/>
      <c r="L153" s="701"/>
      <c r="M153" s="697"/>
      <c r="N153" s="691"/>
      <c r="O153" s="697"/>
      <c r="P153" s="691"/>
      <c r="Q153" s="697"/>
      <c r="R153" s="691"/>
      <c r="S153" s="690"/>
      <c r="T153" s="701"/>
      <c r="U153" s="690"/>
      <c r="V153" s="701"/>
      <c r="W153" s="690"/>
      <c r="X153" s="697"/>
      <c r="Y153" s="697"/>
      <c r="Z153" s="691"/>
      <c r="AA153" s="691"/>
      <c r="AB153" s="689"/>
      <c r="AC153" s="689"/>
      <c r="AD153" s="689"/>
      <c r="AE153" s="691"/>
      <c r="AF153" s="691"/>
      <c r="AG153" s="691"/>
      <c r="AH153" s="691"/>
      <c r="AI153" s="692"/>
      <c r="AJ153" s="693"/>
      <c r="AK153" s="692"/>
      <c r="AL153" s="693"/>
      <c r="AM153" s="692"/>
      <c r="AN153" s="693"/>
      <c r="AO153" s="692"/>
      <c r="AP153" s="692"/>
      <c r="AQ153" s="692"/>
      <c r="AR153" s="692"/>
      <c r="AS153" s="692"/>
      <c r="AT153" s="692"/>
      <c r="AU153" s="691"/>
      <c r="AV153" s="691"/>
    </row>
    <row r="154" spans="1:48">
      <c r="A154" s="689"/>
      <c r="B154" s="689"/>
      <c r="C154" s="689"/>
      <c r="D154" s="690"/>
      <c r="E154" s="690"/>
      <c r="F154" s="691"/>
      <c r="G154" s="697"/>
      <c r="H154" s="691"/>
      <c r="I154" s="691"/>
      <c r="J154" s="697"/>
      <c r="K154" s="691"/>
      <c r="L154" s="701"/>
      <c r="M154" s="697"/>
      <c r="N154" s="691"/>
      <c r="O154" s="697"/>
      <c r="P154" s="691"/>
      <c r="Q154" s="697"/>
      <c r="R154" s="691"/>
      <c r="S154" s="690"/>
      <c r="T154" s="701"/>
      <c r="U154" s="690"/>
      <c r="V154" s="701"/>
      <c r="W154" s="690"/>
      <c r="X154" s="697"/>
      <c r="Y154" s="697"/>
      <c r="Z154" s="691"/>
      <c r="AA154" s="691"/>
      <c r="AB154" s="689"/>
      <c r="AC154" s="689"/>
      <c r="AD154" s="689"/>
      <c r="AE154" s="691"/>
      <c r="AF154" s="691"/>
      <c r="AG154" s="691"/>
      <c r="AH154" s="691"/>
      <c r="AI154" s="692"/>
      <c r="AJ154" s="693"/>
      <c r="AK154" s="692"/>
      <c r="AL154" s="693"/>
      <c r="AM154" s="692"/>
      <c r="AN154" s="693"/>
      <c r="AO154" s="692"/>
      <c r="AP154" s="692"/>
      <c r="AQ154" s="692"/>
      <c r="AR154" s="692"/>
      <c r="AS154" s="692"/>
      <c r="AT154" s="692"/>
      <c r="AU154" s="691"/>
      <c r="AV154" s="691"/>
    </row>
    <row r="155" spans="1:48">
      <c r="A155" s="689"/>
      <c r="B155" s="689"/>
      <c r="C155" s="689"/>
      <c r="D155" s="690"/>
      <c r="E155" s="690"/>
      <c r="F155" s="691"/>
      <c r="G155" s="697"/>
      <c r="H155" s="691"/>
      <c r="I155" s="691"/>
      <c r="J155" s="697"/>
      <c r="K155" s="691"/>
      <c r="L155" s="701"/>
      <c r="M155" s="697"/>
      <c r="N155" s="691"/>
      <c r="O155" s="697"/>
      <c r="P155" s="691"/>
      <c r="Q155" s="697"/>
      <c r="R155" s="691"/>
      <c r="S155" s="690"/>
      <c r="T155" s="701"/>
      <c r="U155" s="690"/>
      <c r="V155" s="701"/>
      <c r="W155" s="690"/>
      <c r="X155" s="697"/>
      <c r="Y155" s="697"/>
      <c r="Z155" s="691"/>
      <c r="AA155" s="691"/>
      <c r="AB155" s="689"/>
      <c r="AC155" s="689"/>
      <c r="AD155" s="689"/>
      <c r="AE155" s="691"/>
      <c r="AF155" s="691"/>
      <c r="AG155" s="691"/>
      <c r="AH155" s="691"/>
      <c r="AI155" s="692"/>
      <c r="AJ155" s="693"/>
      <c r="AK155" s="692"/>
      <c r="AL155" s="693"/>
      <c r="AM155" s="692"/>
      <c r="AN155" s="693"/>
      <c r="AO155" s="692"/>
      <c r="AP155" s="692"/>
      <c r="AQ155" s="692"/>
      <c r="AR155" s="692"/>
      <c r="AS155" s="692"/>
      <c r="AT155" s="692"/>
      <c r="AU155" s="691"/>
      <c r="AV155" s="691"/>
    </row>
    <row r="156" spans="1:48">
      <c r="A156" s="689"/>
      <c r="B156" s="689"/>
      <c r="C156" s="689"/>
      <c r="D156" s="690"/>
      <c r="E156" s="690"/>
      <c r="F156" s="691"/>
      <c r="G156" s="697"/>
      <c r="H156" s="691"/>
      <c r="I156" s="691"/>
      <c r="J156" s="697"/>
      <c r="K156" s="691"/>
      <c r="L156" s="701"/>
      <c r="M156" s="697"/>
      <c r="N156" s="691"/>
      <c r="O156" s="697"/>
      <c r="P156" s="691"/>
      <c r="Q156" s="697"/>
      <c r="R156" s="691"/>
      <c r="S156" s="690"/>
      <c r="T156" s="701"/>
      <c r="U156" s="690"/>
      <c r="V156" s="701"/>
      <c r="W156" s="690"/>
      <c r="X156" s="697"/>
      <c r="Y156" s="697"/>
      <c r="Z156" s="691"/>
      <c r="AA156" s="691"/>
      <c r="AB156" s="689"/>
      <c r="AC156" s="689"/>
      <c r="AD156" s="689"/>
      <c r="AE156" s="691"/>
      <c r="AF156" s="691"/>
      <c r="AG156" s="691"/>
      <c r="AH156" s="691"/>
      <c r="AI156" s="692"/>
      <c r="AJ156" s="693"/>
      <c r="AK156" s="692"/>
      <c r="AL156" s="693"/>
      <c r="AM156" s="692"/>
      <c r="AN156" s="693"/>
      <c r="AO156" s="692"/>
      <c r="AP156" s="692"/>
      <c r="AQ156" s="692"/>
      <c r="AR156" s="692"/>
      <c r="AS156" s="692"/>
      <c r="AT156" s="692"/>
      <c r="AU156" s="691"/>
      <c r="AV156" s="691"/>
    </row>
    <row r="157" spans="1:48">
      <c r="A157" s="689"/>
      <c r="B157" s="689"/>
      <c r="C157" s="689"/>
      <c r="D157" s="690"/>
      <c r="E157" s="690"/>
      <c r="F157" s="691"/>
      <c r="G157" s="697"/>
      <c r="H157" s="691"/>
      <c r="I157" s="691"/>
      <c r="J157" s="697"/>
      <c r="K157" s="691"/>
      <c r="L157" s="701"/>
      <c r="M157" s="697"/>
      <c r="N157" s="691"/>
      <c r="O157" s="697"/>
      <c r="P157" s="691"/>
      <c r="Q157" s="697"/>
      <c r="R157" s="691"/>
      <c r="S157" s="690"/>
      <c r="T157" s="701"/>
      <c r="U157" s="690"/>
      <c r="V157" s="701"/>
      <c r="W157" s="690"/>
      <c r="X157" s="697"/>
      <c r="Y157" s="697"/>
      <c r="Z157" s="691"/>
      <c r="AA157" s="691"/>
      <c r="AB157" s="689"/>
      <c r="AC157" s="689"/>
      <c r="AD157" s="689"/>
      <c r="AE157" s="691"/>
      <c r="AF157" s="691"/>
      <c r="AG157" s="691"/>
      <c r="AH157" s="691"/>
      <c r="AI157" s="692"/>
      <c r="AJ157" s="693"/>
      <c r="AK157" s="692"/>
      <c r="AL157" s="693"/>
      <c r="AM157" s="692"/>
      <c r="AN157" s="693"/>
      <c r="AO157" s="692"/>
      <c r="AP157" s="692"/>
      <c r="AQ157" s="692"/>
      <c r="AR157" s="692"/>
      <c r="AS157" s="692"/>
      <c r="AT157" s="692"/>
      <c r="AU157" s="691"/>
      <c r="AV157" s="691"/>
    </row>
    <row r="158" spans="1:48">
      <c r="A158" s="689"/>
      <c r="B158" s="689"/>
      <c r="C158" s="689"/>
      <c r="D158" s="690"/>
      <c r="E158" s="690"/>
      <c r="F158" s="691"/>
      <c r="G158" s="697"/>
      <c r="H158" s="691"/>
      <c r="I158" s="691"/>
      <c r="J158" s="697"/>
      <c r="K158" s="691"/>
      <c r="L158" s="701"/>
      <c r="M158" s="697"/>
      <c r="N158" s="691"/>
      <c r="O158" s="697"/>
      <c r="P158" s="691"/>
      <c r="Q158" s="697"/>
      <c r="R158" s="691"/>
      <c r="S158" s="690"/>
      <c r="T158" s="701"/>
      <c r="U158" s="690"/>
      <c r="V158" s="701"/>
      <c r="W158" s="690"/>
      <c r="X158" s="697"/>
      <c r="Y158" s="697"/>
      <c r="Z158" s="691"/>
      <c r="AA158" s="691"/>
      <c r="AB158" s="689"/>
      <c r="AC158" s="689"/>
      <c r="AD158" s="689"/>
      <c r="AE158" s="691"/>
      <c r="AF158" s="691"/>
      <c r="AG158" s="691"/>
      <c r="AH158" s="691"/>
      <c r="AI158" s="692"/>
      <c r="AJ158" s="693"/>
      <c r="AK158" s="692"/>
      <c r="AL158" s="693"/>
      <c r="AM158" s="692"/>
      <c r="AN158" s="693"/>
      <c r="AO158" s="692"/>
      <c r="AP158" s="692"/>
      <c r="AQ158" s="692"/>
      <c r="AR158" s="692"/>
      <c r="AS158" s="692"/>
      <c r="AT158" s="692"/>
      <c r="AU158" s="691"/>
      <c r="AV158" s="691"/>
    </row>
    <row r="159" spans="1:48">
      <c r="A159" s="689"/>
      <c r="B159" s="689"/>
      <c r="C159" s="689"/>
      <c r="D159" s="690"/>
      <c r="E159" s="690"/>
      <c r="F159" s="691"/>
      <c r="G159" s="697"/>
      <c r="H159" s="691"/>
      <c r="I159" s="691"/>
      <c r="J159" s="697"/>
      <c r="K159" s="691"/>
      <c r="L159" s="701"/>
      <c r="M159" s="697"/>
      <c r="N159" s="691"/>
      <c r="O159" s="697"/>
      <c r="P159" s="691"/>
      <c r="Q159" s="697"/>
      <c r="R159" s="691"/>
      <c r="S159" s="690"/>
      <c r="T159" s="701"/>
      <c r="U159" s="690"/>
      <c r="V159" s="701"/>
      <c r="W159" s="690"/>
      <c r="X159" s="697"/>
      <c r="Y159" s="697"/>
      <c r="Z159" s="691"/>
      <c r="AA159" s="691"/>
      <c r="AB159" s="689"/>
      <c r="AC159" s="689"/>
      <c r="AD159" s="689"/>
      <c r="AE159" s="691"/>
      <c r="AF159" s="691"/>
      <c r="AG159" s="691"/>
      <c r="AH159" s="691"/>
      <c r="AI159" s="692"/>
      <c r="AJ159" s="693"/>
      <c r="AK159" s="692"/>
      <c r="AL159" s="693"/>
      <c r="AM159" s="692"/>
      <c r="AN159" s="693"/>
      <c r="AO159" s="692"/>
      <c r="AP159" s="692"/>
      <c r="AQ159" s="692"/>
      <c r="AR159" s="692"/>
      <c r="AS159" s="692"/>
      <c r="AT159" s="692"/>
      <c r="AU159" s="691"/>
      <c r="AV159" s="691"/>
    </row>
    <row r="160" spans="1:48">
      <c r="A160" s="689"/>
      <c r="B160" s="689"/>
      <c r="C160" s="689"/>
      <c r="D160" s="690"/>
      <c r="E160" s="690"/>
      <c r="F160" s="691"/>
      <c r="G160" s="697"/>
      <c r="H160" s="691"/>
      <c r="I160" s="691"/>
      <c r="J160" s="697"/>
      <c r="K160" s="691"/>
      <c r="L160" s="701"/>
      <c r="M160" s="697"/>
      <c r="N160" s="691"/>
      <c r="O160" s="697"/>
      <c r="P160" s="691"/>
      <c r="Q160" s="697"/>
      <c r="R160" s="691"/>
      <c r="S160" s="690"/>
      <c r="T160" s="701"/>
      <c r="U160" s="690"/>
      <c r="V160" s="701"/>
      <c r="W160" s="690"/>
      <c r="X160" s="697"/>
      <c r="Y160" s="697"/>
      <c r="Z160" s="691"/>
      <c r="AA160" s="691"/>
      <c r="AB160" s="689"/>
      <c r="AC160" s="689"/>
      <c r="AD160" s="689"/>
      <c r="AE160" s="691"/>
      <c r="AF160" s="691"/>
      <c r="AG160" s="691"/>
      <c r="AH160" s="691"/>
      <c r="AI160" s="692"/>
      <c r="AJ160" s="693"/>
      <c r="AK160" s="692"/>
      <c r="AL160" s="693"/>
      <c r="AM160" s="692"/>
      <c r="AN160" s="693"/>
      <c r="AO160" s="692"/>
      <c r="AP160" s="692"/>
      <c r="AQ160" s="692"/>
      <c r="AR160" s="692"/>
      <c r="AS160" s="692"/>
      <c r="AT160" s="692"/>
      <c r="AU160" s="691"/>
      <c r="AV160" s="691"/>
    </row>
    <row r="161" spans="1:48">
      <c r="A161" s="689"/>
      <c r="B161" s="689"/>
      <c r="C161" s="689"/>
      <c r="D161" s="690"/>
      <c r="E161" s="690"/>
      <c r="F161" s="691"/>
      <c r="G161" s="697"/>
      <c r="H161" s="691"/>
      <c r="I161" s="691"/>
      <c r="J161" s="697"/>
      <c r="K161" s="691"/>
      <c r="L161" s="701"/>
      <c r="M161" s="697"/>
      <c r="N161" s="691"/>
      <c r="O161" s="697"/>
      <c r="P161" s="691"/>
      <c r="Q161" s="697"/>
      <c r="R161" s="691"/>
      <c r="S161" s="690"/>
      <c r="T161" s="701"/>
      <c r="U161" s="690"/>
      <c r="V161" s="701"/>
      <c r="W161" s="690"/>
      <c r="X161" s="697"/>
      <c r="Y161" s="697"/>
      <c r="Z161" s="691"/>
      <c r="AA161" s="691"/>
      <c r="AB161" s="689"/>
      <c r="AC161" s="689"/>
      <c r="AD161" s="689"/>
      <c r="AE161" s="691"/>
      <c r="AF161" s="691"/>
      <c r="AG161" s="691"/>
      <c r="AH161" s="691"/>
      <c r="AI161" s="692"/>
      <c r="AJ161" s="693"/>
      <c r="AK161" s="692"/>
      <c r="AL161" s="693"/>
      <c r="AM161" s="692"/>
      <c r="AN161" s="693"/>
      <c r="AO161" s="692"/>
      <c r="AP161" s="692"/>
      <c r="AQ161" s="692"/>
      <c r="AR161" s="692"/>
      <c r="AS161" s="692"/>
      <c r="AT161" s="692"/>
      <c r="AU161" s="691"/>
      <c r="AV161" s="691"/>
    </row>
    <row r="162" spans="1:48">
      <c r="A162" s="689"/>
      <c r="B162" s="689"/>
      <c r="C162" s="689"/>
      <c r="D162" s="690"/>
      <c r="E162" s="690"/>
      <c r="F162" s="691"/>
      <c r="G162" s="697"/>
      <c r="H162" s="691"/>
      <c r="I162" s="691"/>
      <c r="J162" s="697"/>
      <c r="K162" s="691"/>
      <c r="L162" s="701"/>
      <c r="M162" s="697"/>
      <c r="N162" s="691"/>
      <c r="O162" s="697"/>
      <c r="P162" s="691"/>
      <c r="Q162" s="697"/>
      <c r="R162" s="691"/>
      <c r="S162" s="690"/>
      <c r="T162" s="701"/>
      <c r="U162" s="690"/>
      <c r="V162" s="701"/>
      <c r="W162" s="690"/>
      <c r="X162" s="697"/>
      <c r="Y162" s="697"/>
      <c r="Z162" s="691"/>
      <c r="AA162" s="691"/>
      <c r="AB162" s="689"/>
      <c r="AC162" s="689"/>
      <c r="AD162" s="689"/>
      <c r="AE162" s="691"/>
      <c r="AF162" s="691"/>
      <c r="AG162" s="691"/>
      <c r="AH162" s="691"/>
      <c r="AI162" s="692"/>
      <c r="AJ162" s="693"/>
      <c r="AK162" s="692"/>
      <c r="AL162" s="693"/>
      <c r="AM162" s="692"/>
      <c r="AN162" s="693"/>
      <c r="AO162" s="692"/>
      <c r="AP162" s="692"/>
      <c r="AQ162" s="692"/>
      <c r="AR162" s="692"/>
      <c r="AS162" s="692"/>
      <c r="AT162" s="692"/>
      <c r="AU162" s="691"/>
      <c r="AV162" s="691"/>
    </row>
    <row r="163" spans="1:48">
      <c r="A163" s="689"/>
      <c r="B163" s="689"/>
      <c r="C163" s="689"/>
      <c r="D163" s="690"/>
      <c r="E163" s="690"/>
      <c r="F163" s="691"/>
      <c r="G163" s="697"/>
      <c r="H163" s="691"/>
      <c r="I163" s="691"/>
      <c r="J163" s="697"/>
      <c r="K163" s="691"/>
      <c r="L163" s="701"/>
      <c r="M163" s="697"/>
      <c r="N163" s="691"/>
      <c r="O163" s="697"/>
      <c r="P163" s="691"/>
      <c r="Q163" s="697"/>
      <c r="R163" s="691"/>
      <c r="S163" s="690"/>
      <c r="T163" s="701"/>
      <c r="U163" s="690"/>
      <c r="V163" s="701"/>
      <c r="W163" s="690"/>
      <c r="X163" s="697"/>
      <c r="Y163" s="697"/>
      <c r="Z163" s="691"/>
      <c r="AA163" s="691"/>
      <c r="AB163" s="689"/>
      <c r="AC163" s="689"/>
      <c r="AD163" s="689"/>
      <c r="AE163" s="691"/>
      <c r="AF163" s="691"/>
      <c r="AG163" s="691"/>
      <c r="AH163" s="691"/>
      <c r="AI163" s="692"/>
      <c r="AJ163" s="693"/>
      <c r="AK163" s="692"/>
      <c r="AL163" s="693"/>
      <c r="AM163" s="692"/>
      <c r="AN163" s="693"/>
      <c r="AO163" s="692"/>
      <c r="AP163" s="692"/>
      <c r="AQ163" s="692"/>
      <c r="AR163" s="692"/>
      <c r="AS163" s="692"/>
      <c r="AT163" s="692"/>
      <c r="AU163" s="691"/>
      <c r="AV163" s="691"/>
    </row>
    <row r="164" spans="1:48">
      <c r="A164" s="689"/>
      <c r="B164" s="689"/>
      <c r="C164" s="689"/>
      <c r="D164" s="690"/>
      <c r="E164" s="690"/>
      <c r="F164" s="691"/>
      <c r="G164" s="697"/>
      <c r="H164" s="691"/>
      <c r="I164" s="691"/>
      <c r="J164" s="697"/>
      <c r="K164" s="691"/>
      <c r="L164" s="701"/>
      <c r="M164" s="697"/>
      <c r="N164" s="691"/>
      <c r="O164" s="697"/>
      <c r="P164" s="691"/>
      <c r="Q164" s="697"/>
      <c r="R164" s="691"/>
      <c r="S164" s="690"/>
      <c r="T164" s="701"/>
      <c r="U164" s="690"/>
      <c r="V164" s="701"/>
      <c r="W164" s="690"/>
      <c r="X164" s="697"/>
      <c r="Y164" s="697"/>
      <c r="Z164" s="691"/>
      <c r="AA164" s="691"/>
      <c r="AB164" s="689"/>
      <c r="AC164" s="689"/>
      <c r="AD164" s="689"/>
      <c r="AE164" s="691"/>
      <c r="AF164" s="691"/>
      <c r="AG164" s="691"/>
      <c r="AH164" s="691"/>
      <c r="AI164" s="692"/>
      <c r="AJ164" s="693"/>
      <c r="AK164" s="692"/>
      <c r="AL164" s="693"/>
      <c r="AM164" s="692"/>
      <c r="AN164" s="693"/>
      <c r="AO164" s="692"/>
      <c r="AP164" s="692"/>
      <c r="AQ164" s="692"/>
      <c r="AR164" s="692"/>
      <c r="AS164" s="692"/>
      <c r="AT164" s="692"/>
      <c r="AU164" s="691"/>
      <c r="AV164" s="691"/>
    </row>
    <row r="165" spans="1:48">
      <c r="A165" s="689"/>
      <c r="B165" s="689"/>
      <c r="C165" s="689"/>
      <c r="D165" s="690"/>
      <c r="E165" s="690"/>
      <c r="F165" s="691"/>
      <c r="G165" s="697"/>
      <c r="H165" s="691"/>
      <c r="I165" s="691"/>
      <c r="J165" s="697"/>
      <c r="K165" s="691"/>
      <c r="L165" s="701"/>
      <c r="M165" s="697"/>
      <c r="N165" s="691"/>
      <c r="O165" s="697"/>
      <c r="P165" s="691"/>
      <c r="Q165" s="697"/>
      <c r="R165" s="691"/>
      <c r="S165" s="690"/>
      <c r="T165" s="701"/>
      <c r="U165" s="690"/>
      <c r="V165" s="701"/>
      <c r="W165" s="690"/>
      <c r="X165" s="697"/>
      <c r="Y165" s="697"/>
      <c r="Z165" s="691"/>
      <c r="AA165" s="691"/>
      <c r="AB165" s="689"/>
      <c r="AC165" s="689"/>
      <c r="AD165" s="689"/>
      <c r="AE165" s="691"/>
      <c r="AF165" s="691"/>
      <c r="AG165" s="691"/>
      <c r="AH165" s="691"/>
      <c r="AI165" s="692"/>
      <c r="AJ165" s="693"/>
      <c r="AK165" s="692"/>
      <c r="AL165" s="693"/>
      <c r="AM165" s="692"/>
      <c r="AN165" s="693"/>
      <c r="AO165" s="692"/>
      <c r="AP165" s="692"/>
      <c r="AQ165" s="692"/>
      <c r="AR165" s="692"/>
      <c r="AS165" s="692"/>
      <c r="AT165" s="692"/>
      <c r="AU165" s="691"/>
      <c r="AV165" s="691"/>
    </row>
    <row r="166" spans="1:48">
      <c r="A166" s="689"/>
      <c r="B166" s="689"/>
      <c r="C166" s="689"/>
      <c r="D166" s="690"/>
      <c r="E166" s="690"/>
      <c r="F166" s="691"/>
      <c r="G166" s="697"/>
      <c r="H166" s="691"/>
      <c r="I166" s="691"/>
      <c r="J166" s="697"/>
      <c r="K166" s="691"/>
      <c r="L166" s="701"/>
      <c r="M166" s="697"/>
      <c r="N166" s="691"/>
      <c r="O166" s="697"/>
      <c r="P166" s="691"/>
      <c r="Q166" s="697"/>
      <c r="R166" s="691"/>
      <c r="S166" s="690"/>
      <c r="T166" s="701"/>
      <c r="U166" s="690"/>
      <c r="V166" s="701"/>
      <c r="W166" s="690"/>
      <c r="X166" s="697"/>
      <c r="Y166" s="697"/>
      <c r="Z166" s="691"/>
      <c r="AA166" s="691"/>
      <c r="AB166" s="689"/>
      <c r="AC166" s="689"/>
      <c r="AD166" s="689"/>
      <c r="AE166" s="691"/>
      <c r="AF166" s="691"/>
      <c r="AG166" s="691"/>
      <c r="AH166" s="691"/>
      <c r="AI166" s="692"/>
      <c r="AJ166" s="693"/>
      <c r="AK166" s="692"/>
      <c r="AL166" s="693"/>
      <c r="AM166" s="692"/>
      <c r="AN166" s="693"/>
      <c r="AO166" s="692"/>
      <c r="AP166" s="692"/>
      <c r="AQ166" s="692"/>
      <c r="AR166" s="692"/>
      <c r="AS166" s="692"/>
      <c r="AT166" s="692"/>
      <c r="AU166" s="691"/>
      <c r="AV166" s="691"/>
    </row>
    <row r="167" spans="1:48">
      <c r="A167" s="689"/>
      <c r="B167" s="689"/>
      <c r="C167" s="689"/>
      <c r="D167" s="690"/>
      <c r="E167" s="690"/>
      <c r="F167" s="691"/>
      <c r="G167" s="697"/>
      <c r="H167" s="691"/>
      <c r="I167" s="691"/>
      <c r="J167" s="697"/>
      <c r="K167" s="691"/>
      <c r="L167" s="701"/>
      <c r="M167" s="697"/>
      <c r="N167" s="691"/>
      <c r="O167" s="697"/>
      <c r="P167" s="691"/>
      <c r="Q167" s="697"/>
      <c r="R167" s="691"/>
      <c r="S167" s="690"/>
      <c r="T167" s="701"/>
      <c r="U167" s="690"/>
      <c r="V167" s="701"/>
      <c r="W167" s="690"/>
      <c r="X167" s="697"/>
      <c r="Y167" s="697"/>
      <c r="Z167" s="691"/>
      <c r="AA167" s="691"/>
      <c r="AB167" s="689"/>
      <c r="AC167" s="689"/>
      <c r="AD167" s="689"/>
      <c r="AE167" s="691"/>
      <c r="AF167" s="691"/>
      <c r="AG167" s="691"/>
      <c r="AH167" s="691"/>
      <c r="AI167" s="692"/>
      <c r="AJ167" s="693"/>
      <c r="AK167" s="692"/>
      <c r="AL167" s="693"/>
      <c r="AM167" s="692"/>
      <c r="AN167" s="693"/>
      <c r="AO167" s="692"/>
      <c r="AP167" s="692"/>
      <c r="AQ167" s="692"/>
      <c r="AR167" s="692"/>
      <c r="AS167" s="692"/>
      <c r="AT167" s="692"/>
      <c r="AU167" s="691"/>
      <c r="AV167" s="691"/>
    </row>
    <row r="168" spans="1:48">
      <c r="A168" s="689"/>
      <c r="B168" s="689"/>
      <c r="C168" s="689"/>
      <c r="D168" s="690"/>
      <c r="E168" s="690"/>
      <c r="F168" s="691"/>
      <c r="G168" s="697"/>
      <c r="H168" s="691"/>
      <c r="I168" s="691"/>
      <c r="J168" s="697"/>
      <c r="K168" s="691"/>
      <c r="L168" s="701"/>
      <c r="M168" s="697"/>
      <c r="N168" s="691"/>
      <c r="O168" s="697"/>
      <c r="P168" s="691"/>
      <c r="Q168" s="697"/>
      <c r="R168" s="691"/>
      <c r="S168" s="690"/>
      <c r="T168" s="701"/>
      <c r="U168" s="690"/>
      <c r="V168" s="701"/>
      <c r="W168" s="690"/>
      <c r="X168" s="697"/>
      <c r="Y168" s="697"/>
      <c r="Z168" s="691"/>
      <c r="AA168" s="691"/>
      <c r="AB168" s="689"/>
      <c r="AC168" s="689"/>
      <c r="AD168" s="689"/>
      <c r="AE168" s="691"/>
      <c r="AF168" s="691"/>
      <c r="AG168" s="691"/>
      <c r="AH168" s="691"/>
      <c r="AI168" s="692"/>
      <c r="AJ168" s="693"/>
      <c r="AK168" s="692"/>
      <c r="AL168" s="693"/>
      <c r="AM168" s="692"/>
      <c r="AN168" s="693"/>
      <c r="AO168" s="692"/>
      <c r="AP168" s="692"/>
      <c r="AQ168" s="692"/>
      <c r="AR168" s="692"/>
      <c r="AS168" s="692"/>
      <c r="AT168" s="692"/>
      <c r="AU168" s="691"/>
      <c r="AV168" s="691"/>
    </row>
    <row r="169" spans="1:48">
      <c r="A169" s="689"/>
      <c r="B169" s="689"/>
      <c r="C169" s="689"/>
      <c r="D169" s="690"/>
      <c r="E169" s="690"/>
      <c r="F169" s="691"/>
      <c r="G169" s="697"/>
      <c r="H169" s="691"/>
      <c r="I169" s="691"/>
      <c r="J169" s="697"/>
      <c r="K169" s="691"/>
      <c r="L169" s="701"/>
      <c r="M169" s="697"/>
      <c r="N169" s="691"/>
      <c r="O169" s="697"/>
      <c r="P169" s="691"/>
      <c r="Q169" s="697"/>
      <c r="R169" s="691"/>
      <c r="S169" s="690"/>
      <c r="T169" s="701"/>
      <c r="U169" s="690"/>
      <c r="V169" s="701"/>
      <c r="W169" s="690"/>
      <c r="X169" s="697"/>
      <c r="Y169" s="697"/>
      <c r="Z169" s="691"/>
      <c r="AA169" s="691"/>
      <c r="AB169" s="689"/>
      <c r="AC169" s="689"/>
      <c r="AD169" s="689"/>
      <c r="AE169" s="691"/>
      <c r="AF169" s="691"/>
      <c r="AG169" s="691"/>
      <c r="AH169" s="691"/>
      <c r="AI169" s="692"/>
      <c r="AJ169" s="693"/>
      <c r="AK169" s="692"/>
      <c r="AL169" s="693"/>
      <c r="AM169" s="692"/>
      <c r="AN169" s="693"/>
      <c r="AO169" s="692"/>
      <c r="AP169" s="692"/>
      <c r="AQ169" s="692"/>
      <c r="AR169" s="692"/>
      <c r="AS169" s="692"/>
      <c r="AT169" s="692"/>
      <c r="AU169" s="691"/>
      <c r="AV169" s="691"/>
    </row>
    <row r="170" spans="1:48">
      <c r="A170" s="689"/>
      <c r="B170" s="689"/>
      <c r="C170" s="689"/>
      <c r="D170" s="690"/>
      <c r="E170" s="690"/>
      <c r="F170" s="691"/>
      <c r="G170" s="697"/>
      <c r="H170" s="691"/>
      <c r="I170" s="691"/>
      <c r="J170" s="697"/>
      <c r="K170" s="691"/>
      <c r="L170" s="701"/>
      <c r="M170" s="697"/>
      <c r="N170" s="691"/>
      <c r="O170" s="697"/>
      <c r="P170" s="691"/>
      <c r="Q170" s="697"/>
      <c r="R170" s="691"/>
      <c r="S170" s="690"/>
      <c r="T170" s="701"/>
      <c r="U170" s="690"/>
      <c r="V170" s="701"/>
      <c r="W170" s="690"/>
      <c r="X170" s="697"/>
      <c r="Y170" s="697"/>
      <c r="Z170" s="691"/>
      <c r="AA170" s="691"/>
      <c r="AB170" s="689"/>
      <c r="AC170" s="689"/>
      <c r="AD170" s="689"/>
      <c r="AE170" s="691"/>
      <c r="AF170" s="691"/>
      <c r="AG170" s="691"/>
      <c r="AH170" s="691"/>
      <c r="AI170" s="692"/>
      <c r="AJ170" s="693"/>
      <c r="AK170" s="692"/>
      <c r="AL170" s="693"/>
      <c r="AM170" s="692"/>
      <c r="AN170" s="693"/>
      <c r="AO170" s="692"/>
      <c r="AP170" s="692"/>
      <c r="AQ170" s="692"/>
      <c r="AR170" s="692"/>
      <c r="AS170" s="692"/>
      <c r="AT170" s="692"/>
      <c r="AU170" s="691"/>
      <c r="AV170" s="691"/>
    </row>
    <row r="171" spans="1:48">
      <c r="A171" s="689"/>
      <c r="B171" s="689"/>
      <c r="C171" s="689"/>
      <c r="D171" s="690"/>
      <c r="E171" s="690"/>
      <c r="F171" s="691"/>
      <c r="G171" s="697"/>
      <c r="H171" s="691"/>
      <c r="I171" s="691"/>
      <c r="J171" s="697"/>
      <c r="K171" s="691"/>
      <c r="L171" s="701"/>
      <c r="M171" s="697"/>
      <c r="N171" s="691"/>
      <c r="O171" s="697"/>
      <c r="P171" s="691"/>
      <c r="Q171" s="697"/>
      <c r="R171" s="691"/>
      <c r="S171" s="690"/>
      <c r="T171" s="701"/>
      <c r="U171" s="690"/>
      <c r="V171" s="701"/>
      <c r="W171" s="690"/>
      <c r="X171" s="697"/>
      <c r="Y171" s="697"/>
      <c r="Z171" s="691"/>
      <c r="AA171" s="691"/>
      <c r="AB171" s="689"/>
      <c r="AC171" s="689"/>
      <c r="AD171" s="689"/>
      <c r="AE171" s="691"/>
      <c r="AF171" s="691"/>
      <c r="AG171" s="691"/>
      <c r="AH171" s="691"/>
      <c r="AI171" s="692"/>
      <c r="AJ171" s="693"/>
      <c r="AK171" s="692"/>
      <c r="AL171" s="693"/>
      <c r="AM171" s="692"/>
      <c r="AN171" s="693"/>
      <c r="AO171" s="692"/>
      <c r="AP171" s="692"/>
      <c r="AQ171" s="692"/>
      <c r="AR171" s="692"/>
      <c r="AS171" s="692"/>
      <c r="AT171" s="692"/>
      <c r="AU171" s="691"/>
      <c r="AV171" s="691"/>
    </row>
    <row r="172" spans="1:48">
      <c r="A172" s="689"/>
      <c r="B172" s="689"/>
      <c r="C172" s="689"/>
      <c r="D172" s="690"/>
      <c r="E172" s="690"/>
      <c r="F172" s="691"/>
      <c r="G172" s="697"/>
      <c r="H172" s="691"/>
      <c r="I172" s="691"/>
      <c r="J172" s="697"/>
      <c r="K172" s="691"/>
      <c r="L172" s="701"/>
      <c r="M172" s="697"/>
      <c r="N172" s="691"/>
      <c r="O172" s="697"/>
      <c r="P172" s="691"/>
      <c r="Q172" s="697"/>
      <c r="R172" s="691"/>
      <c r="S172" s="690"/>
      <c r="T172" s="701"/>
      <c r="U172" s="690"/>
      <c r="V172" s="701"/>
      <c r="W172" s="690"/>
      <c r="X172" s="697"/>
      <c r="Y172" s="697"/>
      <c r="Z172" s="691"/>
      <c r="AA172" s="691"/>
      <c r="AB172" s="689"/>
      <c r="AC172" s="689"/>
      <c r="AD172" s="689"/>
      <c r="AE172" s="691"/>
      <c r="AF172" s="691"/>
      <c r="AG172" s="691"/>
      <c r="AH172" s="691"/>
      <c r="AI172" s="692"/>
      <c r="AJ172" s="693"/>
      <c r="AK172" s="692"/>
      <c r="AL172" s="693"/>
      <c r="AM172" s="692"/>
      <c r="AN172" s="693"/>
      <c r="AO172" s="692"/>
      <c r="AP172" s="692"/>
      <c r="AQ172" s="692"/>
      <c r="AR172" s="692"/>
      <c r="AS172" s="692"/>
      <c r="AT172" s="692"/>
      <c r="AU172" s="691"/>
      <c r="AV172" s="691"/>
    </row>
    <row r="173" spans="1:48">
      <c r="A173" s="689"/>
      <c r="B173" s="689"/>
      <c r="C173" s="689"/>
      <c r="D173" s="690"/>
      <c r="E173" s="690"/>
      <c r="F173" s="691"/>
      <c r="G173" s="697"/>
      <c r="H173" s="691"/>
      <c r="I173" s="691"/>
      <c r="J173" s="697"/>
      <c r="K173" s="691"/>
      <c r="L173" s="701"/>
      <c r="M173" s="697"/>
      <c r="N173" s="691"/>
      <c r="O173" s="697"/>
      <c r="P173" s="691"/>
      <c r="Q173" s="697"/>
      <c r="R173" s="691"/>
      <c r="S173" s="690"/>
      <c r="T173" s="701"/>
      <c r="U173" s="690"/>
      <c r="V173" s="701"/>
      <c r="W173" s="690"/>
      <c r="X173" s="697"/>
      <c r="Y173" s="697"/>
      <c r="Z173" s="691"/>
      <c r="AA173" s="691"/>
      <c r="AB173" s="689"/>
      <c r="AC173" s="689"/>
      <c r="AD173" s="689"/>
      <c r="AE173" s="691"/>
      <c r="AF173" s="691"/>
      <c r="AG173" s="691"/>
      <c r="AH173" s="691"/>
      <c r="AI173" s="692"/>
      <c r="AJ173" s="693"/>
      <c r="AK173" s="692"/>
      <c r="AL173" s="693"/>
      <c r="AM173" s="692"/>
      <c r="AN173" s="693"/>
      <c r="AO173" s="692"/>
      <c r="AP173" s="692"/>
      <c r="AQ173" s="692"/>
      <c r="AR173" s="692"/>
      <c r="AS173" s="692"/>
      <c r="AT173" s="692"/>
      <c r="AU173" s="691"/>
      <c r="AV173" s="691"/>
    </row>
    <row r="174" spans="1:48">
      <c r="A174" s="689"/>
      <c r="B174" s="689"/>
      <c r="C174" s="689"/>
      <c r="D174" s="690"/>
      <c r="E174" s="690"/>
      <c r="F174" s="691"/>
      <c r="G174" s="697"/>
      <c r="H174" s="691"/>
      <c r="I174" s="691"/>
      <c r="J174" s="697"/>
      <c r="K174" s="691"/>
      <c r="L174" s="701"/>
      <c r="M174" s="697"/>
      <c r="N174" s="691"/>
      <c r="O174" s="697"/>
      <c r="P174" s="691"/>
      <c r="Q174" s="697"/>
      <c r="R174" s="691"/>
      <c r="S174" s="690"/>
      <c r="T174" s="701"/>
      <c r="U174" s="690"/>
      <c r="V174" s="701"/>
      <c r="W174" s="690"/>
      <c r="X174" s="697"/>
      <c r="Y174" s="697"/>
      <c r="Z174" s="691"/>
      <c r="AA174" s="691"/>
      <c r="AB174" s="689"/>
      <c r="AC174" s="689"/>
      <c r="AD174" s="689"/>
      <c r="AE174" s="691"/>
      <c r="AF174" s="691"/>
      <c r="AG174" s="691"/>
      <c r="AH174" s="691"/>
      <c r="AI174" s="692"/>
      <c r="AJ174" s="693"/>
      <c r="AK174" s="692"/>
      <c r="AL174" s="693"/>
      <c r="AM174" s="692"/>
      <c r="AN174" s="693"/>
      <c r="AO174" s="692"/>
      <c r="AP174" s="692"/>
      <c r="AQ174" s="692"/>
      <c r="AR174" s="692"/>
      <c r="AS174" s="692"/>
      <c r="AT174" s="692"/>
      <c r="AU174" s="691"/>
      <c r="AV174" s="691"/>
    </row>
    <row r="175" spans="1:48">
      <c r="A175" s="689"/>
      <c r="B175" s="689"/>
      <c r="C175" s="689"/>
      <c r="D175" s="690"/>
      <c r="E175" s="690"/>
      <c r="F175" s="691"/>
      <c r="G175" s="697"/>
      <c r="H175" s="691"/>
      <c r="I175" s="691"/>
      <c r="J175" s="697"/>
      <c r="K175" s="691"/>
      <c r="L175" s="701"/>
      <c r="M175" s="697"/>
      <c r="N175" s="691"/>
      <c r="O175" s="697"/>
      <c r="P175" s="691"/>
      <c r="Q175" s="697"/>
      <c r="R175" s="691"/>
      <c r="S175" s="690"/>
      <c r="T175" s="701"/>
      <c r="U175" s="690"/>
      <c r="V175" s="701"/>
      <c r="W175" s="690"/>
      <c r="X175" s="697"/>
      <c r="Y175" s="697"/>
      <c r="Z175" s="691"/>
      <c r="AA175" s="691"/>
      <c r="AB175" s="689"/>
      <c r="AC175" s="689"/>
      <c r="AD175" s="689"/>
      <c r="AE175" s="691"/>
      <c r="AF175" s="691"/>
      <c r="AG175" s="691"/>
      <c r="AH175" s="691"/>
      <c r="AI175" s="692"/>
      <c r="AJ175" s="693"/>
      <c r="AK175" s="692"/>
      <c r="AL175" s="693"/>
      <c r="AM175" s="692"/>
      <c r="AN175" s="693"/>
      <c r="AO175" s="692"/>
      <c r="AP175" s="692"/>
      <c r="AQ175" s="692"/>
      <c r="AR175" s="692"/>
      <c r="AS175" s="692"/>
      <c r="AT175" s="692"/>
      <c r="AU175" s="691"/>
      <c r="AV175" s="691"/>
    </row>
    <row r="176" spans="1:48">
      <c r="A176" s="689"/>
      <c r="B176" s="689"/>
      <c r="C176" s="689"/>
      <c r="D176" s="690"/>
      <c r="E176" s="690"/>
      <c r="F176" s="691"/>
      <c r="G176" s="697"/>
      <c r="H176" s="691"/>
      <c r="I176" s="691"/>
      <c r="J176" s="697"/>
      <c r="K176" s="691"/>
      <c r="L176" s="701"/>
      <c r="M176" s="697"/>
      <c r="N176" s="691"/>
      <c r="O176" s="697"/>
      <c r="P176" s="691"/>
      <c r="Q176" s="697"/>
      <c r="R176" s="691"/>
      <c r="S176" s="690"/>
      <c r="T176" s="701"/>
      <c r="U176" s="690"/>
      <c r="V176" s="701"/>
      <c r="W176" s="690"/>
      <c r="X176" s="697"/>
      <c r="Y176" s="697"/>
      <c r="Z176" s="691"/>
      <c r="AA176" s="691"/>
      <c r="AB176" s="689"/>
      <c r="AC176" s="689"/>
      <c r="AD176" s="689"/>
      <c r="AE176" s="691"/>
      <c r="AF176" s="691"/>
      <c r="AG176" s="691"/>
      <c r="AH176" s="691"/>
      <c r="AI176" s="692"/>
      <c r="AJ176" s="693"/>
      <c r="AK176" s="692"/>
      <c r="AL176" s="693"/>
      <c r="AM176" s="692"/>
      <c r="AN176" s="693"/>
      <c r="AO176" s="692"/>
      <c r="AP176" s="692"/>
      <c r="AQ176" s="692"/>
      <c r="AR176" s="692"/>
      <c r="AS176" s="692"/>
      <c r="AT176" s="692"/>
      <c r="AU176" s="691"/>
      <c r="AV176" s="691"/>
    </row>
    <row r="177" spans="1:48">
      <c r="A177" s="689"/>
      <c r="B177" s="689"/>
      <c r="C177" s="689"/>
      <c r="D177" s="690"/>
      <c r="E177" s="690"/>
      <c r="F177" s="691"/>
      <c r="G177" s="697"/>
      <c r="H177" s="691"/>
      <c r="I177" s="691"/>
      <c r="J177" s="697"/>
      <c r="K177" s="691"/>
      <c r="L177" s="701"/>
      <c r="M177" s="697"/>
      <c r="N177" s="691"/>
      <c r="O177" s="697"/>
      <c r="P177" s="691"/>
      <c r="Q177" s="697"/>
      <c r="R177" s="691"/>
      <c r="S177" s="690"/>
      <c r="T177" s="701"/>
      <c r="U177" s="690"/>
      <c r="V177" s="701"/>
      <c r="W177" s="690"/>
      <c r="X177" s="697"/>
      <c r="Y177" s="697"/>
      <c r="Z177" s="691"/>
      <c r="AA177" s="691"/>
      <c r="AB177" s="689"/>
      <c r="AC177" s="689"/>
      <c r="AD177" s="689"/>
      <c r="AE177" s="691"/>
      <c r="AF177" s="691"/>
      <c r="AG177" s="691"/>
      <c r="AH177" s="691"/>
      <c r="AI177" s="692"/>
      <c r="AJ177" s="693"/>
      <c r="AK177" s="692"/>
      <c r="AL177" s="693"/>
      <c r="AM177" s="692"/>
      <c r="AN177" s="693"/>
      <c r="AO177" s="692"/>
      <c r="AP177" s="692"/>
      <c r="AQ177" s="692"/>
      <c r="AR177" s="692"/>
      <c r="AS177" s="692"/>
      <c r="AT177" s="692"/>
      <c r="AU177" s="691"/>
      <c r="AV177" s="691"/>
    </row>
    <row r="178" spans="1:48">
      <c r="A178" s="689"/>
      <c r="B178" s="689"/>
      <c r="C178" s="689"/>
      <c r="D178" s="690"/>
      <c r="E178" s="690"/>
      <c r="F178" s="691"/>
      <c r="G178" s="697"/>
      <c r="H178" s="691"/>
      <c r="I178" s="691"/>
      <c r="J178" s="697"/>
      <c r="K178" s="691"/>
      <c r="L178" s="701"/>
      <c r="M178" s="697"/>
      <c r="N178" s="691"/>
      <c r="O178" s="697"/>
      <c r="P178" s="691"/>
      <c r="Q178" s="697"/>
      <c r="R178" s="691"/>
      <c r="S178" s="690"/>
      <c r="T178" s="701"/>
      <c r="U178" s="690"/>
      <c r="V178" s="701"/>
      <c r="W178" s="690"/>
      <c r="X178" s="697"/>
      <c r="Y178" s="697"/>
      <c r="Z178" s="691"/>
      <c r="AA178" s="691"/>
      <c r="AB178" s="689"/>
      <c r="AC178" s="689"/>
      <c r="AD178" s="689"/>
      <c r="AE178" s="691"/>
      <c r="AF178" s="691"/>
      <c r="AG178" s="691"/>
      <c r="AH178" s="691"/>
      <c r="AI178" s="692"/>
      <c r="AJ178" s="693"/>
      <c r="AK178" s="692"/>
      <c r="AL178" s="693"/>
      <c r="AM178" s="692"/>
      <c r="AN178" s="693"/>
      <c r="AO178" s="692"/>
      <c r="AP178" s="692"/>
      <c r="AQ178" s="692"/>
      <c r="AR178" s="692"/>
      <c r="AS178" s="692"/>
      <c r="AT178" s="692"/>
      <c r="AU178" s="691"/>
      <c r="AV178" s="691"/>
    </row>
    <row r="179" spans="1:48">
      <c r="A179" s="689"/>
      <c r="B179" s="689"/>
      <c r="C179" s="689"/>
      <c r="D179" s="690"/>
      <c r="E179" s="690"/>
      <c r="F179" s="691"/>
      <c r="G179" s="697"/>
      <c r="H179" s="691"/>
      <c r="I179" s="691"/>
      <c r="J179" s="697"/>
      <c r="K179" s="691"/>
      <c r="L179" s="701"/>
      <c r="M179" s="697"/>
      <c r="N179" s="691"/>
      <c r="O179" s="697"/>
      <c r="P179" s="691"/>
      <c r="Q179" s="697"/>
      <c r="R179" s="691"/>
      <c r="S179" s="690"/>
      <c r="T179" s="701"/>
      <c r="U179" s="690"/>
      <c r="V179" s="701"/>
      <c r="W179" s="690"/>
      <c r="X179" s="697"/>
      <c r="Y179" s="697"/>
      <c r="Z179" s="691"/>
      <c r="AA179" s="691"/>
      <c r="AB179" s="689"/>
      <c r="AC179" s="689"/>
      <c r="AD179" s="689"/>
      <c r="AE179" s="691"/>
      <c r="AF179" s="691"/>
      <c r="AG179" s="691"/>
      <c r="AH179" s="691"/>
      <c r="AI179" s="692"/>
      <c r="AJ179" s="693"/>
      <c r="AK179" s="692"/>
      <c r="AL179" s="693"/>
      <c r="AM179" s="692"/>
      <c r="AN179" s="693"/>
      <c r="AO179" s="692"/>
      <c r="AP179" s="692"/>
      <c r="AQ179" s="692"/>
      <c r="AR179" s="692"/>
      <c r="AS179" s="692"/>
      <c r="AT179" s="692"/>
      <c r="AU179" s="691"/>
      <c r="AV179" s="691"/>
    </row>
    <row r="180" spans="1:48">
      <c r="A180" s="689"/>
      <c r="B180" s="689"/>
      <c r="C180" s="689"/>
      <c r="D180" s="690"/>
      <c r="E180" s="690"/>
      <c r="F180" s="691"/>
      <c r="G180" s="697"/>
      <c r="H180" s="691"/>
      <c r="I180" s="691"/>
      <c r="J180" s="697"/>
      <c r="K180" s="691"/>
      <c r="L180" s="701"/>
      <c r="M180" s="697"/>
      <c r="N180" s="691"/>
      <c r="O180" s="697"/>
      <c r="P180" s="691"/>
      <c r="Q180" s="697"/>
      <c r="R180" s="691"/>
      <c r="S180" s="690"/>
      <c r="T180" s="701"/>
      <c r="U180" s="690"/>
      <c r="V180" s="701"/>
      <c r="W180" s="690"/>
      <c r="X180" s="697"/>
      <c r="Y180" s="697"/>
      <c r="Z180" s="691"/>
      <c r="AA180" s="691"/>
      <c r="AB180" s="689"/>
      <c r="AC180" s="689"/>
      <c r="AD180" s="689"/>
      <c r="AE180" s="691"/>
      <c r="AF180" s="691"/>
      <c r="AG180" s="691"/>
      <c r="AH180" s="691"/>
      <c r="AI180" s="692"/>
      <c r="AJ180" s="693"/>
      <c r="AK180" s="692"/>
      <c r="AL180" s="693"/>
      <c r="AM180" s="692"/>
      <c r="AN180" s="693"/>
      <c r="AO180" s="692"/>
      <c r="AP180" s="692"/>
      <c r="AQ180" s="692"/>
      <c r="AR180" s="692"/>
      <c r="AS180" s="692"/>
      <c r="AT180" s="692"/>
      <c r="AU180" s="691"/>
      <c r="AV180" s="691"/>
    </row>
    <row r="181" spans="1:48">
      <c r="A181" s="689"/>
      <c r="B181" s="689"/>
      <c r="C181" s="689"/>
      <c r="D181" s="690"/>
      <c r="E181" s="690"/>
      <c r="F181" s="691"/>
      <c r="G181" s="697"/>
      <c r="H181" s="691"/>
      <c r="I181" s="691"/>
      <c r="J181" s="697"/>
      <c r="K181" s="691"/>
      <c r="L181" s="701"/>
      <c r="M181" s="697"/>
      <c r="N181" s="691"/>
      <c r="O181" s="697"/>
      <c r="P181" s="691"/>
      <c r="Q181" s="697"/>
      <c r="R181" s="691"/>
      <c r="S181" s="690"/>
      <c r="T181" s="701"/>
      <c r="U181" s="690"/>
      <c r="V181" s="701"/>
      <c r="W181" s="690"/>
      <c r="X181" s="697"/>
      <c r="Y181" s="697"/>
      <c r="Z181" s="691"/>
      <c r="AA181" s="691"/>
      <c r="AB181" s="689"/>
      <c r="AC181" s="689"/>
      <c r="AD181" s="689"/>
      <c r="AE181" s="691"/>
      <c r="AF181" s="691"/>
      <c r="AG181" s="691"/>
      <c r="AH181" s="691"/>
      <c r="AI181" s="692"/>
      <c r="AJ181" s="693"/>
      <c r="AK181" s="692"/>
      <c r="AL181" s="693"/>
      <c r="AM181" s="692"/>
      <c r="AN181" s="693"/>
      <c r="AO181" s="692"/>
      <c r="AP181" s="692"/>
      <c r="AQ181" s="692"/>
      <c r="AR181" s="692"/>
      <c r="AS181" s="692"/>
      <c r="AT181" s="692"/>
      <c r="AU181" s="691"/>
      <c r="AV181" s="691"/>
    </row>
    <row r="182" spans="1:48">
      <c r="A182" s="689"/>
      <c r="B182" s="689"/>
      <c r="C182" s="689"/>
      <c r="D182" s="690"/>
      <c r="E182" s="690"/>
      <c r="F182" s="691"/>
      <c r="G182" s="697"/>
      <c r="H182" s="691"/>
      <c r="I182" s="691"/>
      <c r="J182" s="697"/>
      <c r="K182" s="691"/>
      <c r="L182" s="701"/>
      <c r="M182" s="697"/>
      <c r="N182" s="691"/>
      <c r="O182" s="697"/>
      <c r="P182" s="691"/>
      <c r="Q182" s="697"/>
      <c r="R182" s="691"/>
      <c r="S182" s="690"/>
      <c r="T182" s="701"/>
      <c r="U182" s="690"/>
      <c r="V182" s="701"/>
      <c r="W182" s="690"/>
      <c r="X182" s="697"/>
      <c r="Y182" s="697"/>
      <c r="Z182" s="691"/>
      <c r="AA182" s="691"/>
      <c r="AB182" s="689"/>
      <c r="AC182" s="689"/>
      <c r="AD182" s="689"/>
      <c r="AE182" s="691"/>
      <c r="AF182" s="691"/>
      <c r="AG182" s="691"/>
      <c r="AH182" s="691"/>
      <c r="AI182" s="692"/>
      <c r="AJ182" s="693"/>
      <c r="AK182" s="692"/>
      <c r="AL182" s="693"/>
      <c r="AM182" s="692"/>
      <c r="AN182" s="693"/>
      <c r="AO182" s="692"/>
      <c r="AP182" s="692"/>
      <c r="AQ182" s="692"/>
      <c r="AR182" s="692"/>
      <c r="AS182" s="692"/>
      <c r="AT182" s="692"/>
      <c r="AU182" s="691"/>
      <c r="AV182" s="691"/>
    </row>
    <row r="183" spans="1:48">
      <c r="A183" s="689"/>
      <c r="B183" s="689"/>
      <c r="C183" s="689"/>
      <c r="D183" s="690"/>
      <c r="E183" s="690"/>
      <c r="F183" s="691"/>
      <c r="G183" s="697"/>
      <c r="H183" s="691"/>
      <c r="I183" s="691"/>
      <c r="J183" s="697"/>
      <c r="K183" s="691"/>
      <c r="L183" s="701"/>
      <c r="M183" s="697"/>
      <c r="N183" s="691"/>
      <c r="O183" s="697"/>
      <c r="P183" s="691"/>
      <c r="Q183" s="697"/>
      <c r="R183" s="691"/>
      <c r="S183" s="690"/>
      <c r="T183" s="701"/>
      <c r="U183" s="690"/>
      <c r="V183" s="701"/>
      <c r="W183" s="690"/>
      <c r="X183" s="697"/>
      <c r="Y183" s="697"/>
      <c r="Z183" s="691"/>
      <c r="AA183" s="691"/>
      <c r="AB183" s="689"/>
      <c r="AC183" s="689"/>
      <c r="AD183" s="689"/>
      <c r="AE183" s="691"/>
      <c r="AF183" s="691"/>
      <c r="AG183" s="691"/>
      <c r="AH183" s="691"/>
      <c r="AI183" s="692"/>
      <c r="AJ183" s="693"/>
      <c r="AK183" s="692"/>
      <c r="AL183" s="693"/>
      <c r="AM183" s="692"/>
      <c r="AN183" s="693"/>
      <c r="AO183" s="692"/>
      <c r="AP183" s="692"/>
      <c r="AQ183" s="692"/>
      <c r="AR183" s="692"/>
      <c r="AS183" s="692"/>
      <c r="AT183" s="692"/>
      <c r="AU183" s="691"/>
      <c r="AV183" s="691"/>
    </row>
    <row r="184" spans="1:48">
      <c r="A184" s="689"/>
      <c r="B184" s="689"/>
      <c r="C184" s="689"/>
      <c r="D184" s="690"/>
      <c r="E184" s="690"/>
      <c r="F184" s="691"/>
      <c r="G184" s="697"/>
      <c r="H184" s="691"/>
      <c r="I184" s="691"/>
      <c r="J184" s="697"/>
      <c r="K184" s="691"/>
      <c r="L184" s="701"/>
      <c r="M184" s="697"/>
      <c r="N184" s="691"/>
      <c r="O184" s="697"/>
      <c r="P184" s="691"/>
      <c r="Q184" s="697"/>
      <c r="R184" s="691"/>
      <c r="S184" s="690"/>
      <c r="T184" s="701"/>
      <c r="U184" s="690"/>
      <c r="V184" s="701"/>
      <c r="W184" s="690"/>
      <c r="X184" s="697"/>
      <c r="Y184" s="697"/>
      <c r="Z184" s="691"/>
      <c r="AA184" s="691"/>
      <c r="AB184" s="689"/>
      <c r="AC184" s="689"/>
      <c r="AD184" s="689"/>
      <c r="AE184" s="691"/>
      <c r="AF184" s="691"/>
      <c r="AG184" s="691"/>
      <c r="AH184" s="691"/>
      <c r="AI184" s="692"/>
      <c r="AJ184" s="693"/>
      <c r="AK184" s="692"/>
      <c r="AL184" s="693"/>
      <c r="AM184" s="692"/>
      <c r="AN184" s="693"/>
      <c r="AO184" s="692"/>
      <c r="AP184" s="692"/>
      <c r="AQ184" s="692"/>
      <c r="AR184" s="692"/>
      <c r="AS184" s="692"/>
      <c r="AT184" s="692"/>
      <c r="AU184" s="691"/>
      <c r="AV184" s="691"/>
    </row>
    <row r="185" spans="1:48">
      <c r="A185" s="689"/>
      <c r="B185" s="689"/>
      <c r="C185" s="689"/>
      <c r="D185" s="690"/>
      <c r="E185" s="690"/>
      <c r="F185" s="691"/>
      <c r="G185" s="697"/>
      <c r="H185" s="691"/>
      <c r="I185" s="691"/>
      <c r="J185" s="697"/>
      <c r="K185" s="691"/>
      <c r="L185" s="701"/>
      <c r="M185" s="697"/>
      <c r="N185" s="691"/>
      <c r="O185" s="697"/>
      <c r="P185" s="691"/>
      <c r="Q185" s="697"/>
      <c r="R185" s="691"/>
      <c r="S185" s="690"/>
      <c r="T185" s="701"/>
      <c r="U185" s="690"/>
      <c r="V185" s="701"/>
      <c r="W185" s="690"/>
      <c r="X185" s="697"/>
      <c r="Y185" s="697"/>
      <c r="Z185" s="691"/>
      <c r="AA185" s="691"/>
      <c r="AB185" s="689"/>
      <c r="AC185" s="689"/>
      <c r="AD185" s="689"/>
      <c r="AE185" s="691"/>
      <c r="AF185" s="691"/>
      <c r="AG185" s="691"/>
      <c r="AH185" s="691"/>
      <c r="AI185" s="692"/>
      <c r="AJ185" s="693"/>
      <c r="AK185" s="692"/>
      <c r="AL185" s="693"/>
      <c r="AM185" s="692"/>
      <c r="AN185" s="693"/>
      <c r="AO185" s="692"/>
      <c r="AP185" s="692"/>
      <c r="AQ185" s="692"/>
      <c r="AR185" s="692"/>
      <c r="AS185" s="692"/>
      <c r="AT185" s="692"/>
      <c r="AU185" s="691"/>
      <c r="AV185" s="691"/>
    </row>
    <row r="186" spans="1:48">
      <c r="A186" s="689"/>
      <c r="B186" s="689"/>
      <c r="C186" s="689"/>
      <c r="D186" s="690"/>
      <c r="E186" s="690"/>
      <c r="F186" s="691"/>
      <c r="G186" s="697"/>
      <c r="H186" s="691"/>
      <c r="I186" s="691"/>
      <c r="J186" s="697"/>
      <c r="K186" s="691"/>
      <c r="L186" s="701"/>
      <c r="M186" s="697"/>
      <c r="N186" s="691"/>
      <c r="O186" s="697"/>
      <c r="P186" s="691"/>
      <c r="Q186" s="697"/>
      <c r="R186" s="691"/>
      <c r="S186" s="690"/>
      <c r="T186" s="701"/>
      <c r="U186" s="690"/>
      <c r="V186" s="701"/>
      <c r="W186" s="690"/>
      <c r="X186" s="697"/>
      <c r="Y186" s="697"/>
      <c r="Z186" s="691"/>
      <c r="AA186" s="691"/>
      <c r="AB186" s="689"/>
      <c r="AC186" s="689"/>
      <c r="AD186" s="689"/>
      <c r="AE186" s="691"/>
      <c r="AF186" s="691"/>
      <c r="AG186" s="691"/>
      <c r="AH186" s="691"/>
      <c r="AI186" s="692"/>
      <c r="AJ186" s="693"/>
      <c r="AK186" s="692"/>
      <c r="AL186" s="693"/>
      <c r="AM186" s="692"/>
      <c r="AN186" s="693"/>
      <c r="AO186" s="692"/>
      <c r="AP186" s="692"/>
      <c r="AQ186" s="692"/>
      <c r="AR186" s="692"/>
      <c r="AS186" s="692"/>
      <c r="AT186" s="692"/>
      <c r="AU186" s="691"/>
      <c r="AV186" s="691"/>
    </row>
    <row r="187" spans="1:48">
      <c r="A187" s="689"/>
      <c r="B187" s="689"/>
      <c r="C187" s="689"/>
      <c r="D187" s="690"/>
      <c r="E187" s="690"/>
      <c r="F187" s="691"/>
      <c r="G187" s="697"/>
      <c r="H187" s="691"/>
      <c r="I187" s="691"/>
      <c r="J187" s="697"/>
      <c r="K187" s="691"/>
      <c r="L187" s="701"/>
      <c r="M187" s="697"/>
      <c r="N187" s="691"/>
      <c r="O187" s="697"/>
      <c r="P187" s="691"/>
      <c r="Q187" s="697"/>
      <c r="R187" s="691"/>
      <c r="S187" s="690"/>
      <c r="T187" s="701"/>
      <c r="U187" s="690"/>
      <c r="V187" s="701"/>
      <c r="W187" s="690"/>
      <c r="X187" s="697"/>
      <c r="Y187" s="697"/>
      <c r="Z187" s="691"/>
      <c r="AA187" s="691"/>
      <c r="AB187" s="689"/>
      <c r="AC187" s="689"/>
      <c r="AD187" s="689"/>
      <c r="AE187" s="691"/>
      <c r="AF187" s="691"/>
      <c r="AG187" s="691"/>
      <c r="AH187" s="691"/>
      <c r="AI187" s="692"/>
      <c r="AJ187" s="693"/>
      <c r="AK187" s="692"/>
      <c r="AL187" s="693"/>
      <c r="AM187" s="692"/>
      <c r="AN187" s="693"/>
      <c r="AO187" s="692"/>
      <c r="AP187" s="692"/>
      <c r="AQ187" s="692"/>
      <c r="AR187" s="692"/>
      <c r="AS187" s="692"/>
      <c r="AT187" s="692"/>
      <c r="AU187" s="691"/>
      <c r="AV187" s="691"/>
    </row>
    <row r="188" spans="1:48">
      <c r="A188" s="689"/>
      <c r="B188" s="689"/>
      <c r="C188" s="689"/>
      <c r="D188" s="690"/>
      <c r="E188" s="690"/>
      <c r="F188" s="691"/>
      <c r="G188" s="697"/>
      <c r="H188" s="691"/>
      <c r="I188" s="691"/>
      <c r="J188" s="697"/>
      <c r="K188" s="691"/>
      <c r="L188" s="701"/>
      <c r="M188" s="697"/>
      <c r="N188" s="691"/>
      <c r="O188" s="697"/>
      <c r="P188" s="691"/>
      <c r="Q188" s="697"/>
      <c r="R188" s="691"/>
      <c r="S188" s="690"/>
      <c r="T188" s="701"/>
      <c r="U188" s="690"/>
      <c r="V188" s="701"/>
      <c r="W188" s="690"/>
      <c r="X188" s="697"/>
      <c r="Y188" s="697"/>
      <c r="Z188" s="691"/>
      <c r="AA188" s="691"/>
      <c r="AB188" s="689"/>
      <c r="AC188" s="689"/>
      <c r="AD188" s="689"/>
      <c r="AE188" s="691"/>
      <c r="AF188" s="691"/>
      <c r="AG188" s="691"/>
      <c r="AH188" s="691"/>
      <c r="AI188" s="692"/>
      <c r="AJ188" s="693"/>
      <c r="AK188" s="692"/>
      <c r="AL188" s="693"/>
      <c r="AM188" s="692"/>
      <c r="AN188" s="693"/>
      <c r="AO188" s="692"/>
      <c r="AP188" s="692"/>
      <c r="AQ188" s="692"/>
      <c r="AR188" s="692"/>
      <c r="AS188" s="692"/>
      <c r="AT188" s="692"/>
      <c r="AU188" s="691"/>
      <c r="AV188" s="691"/>
    </row>
    <row r="189" spans="1:48">
      <c r="A189" s="689"/>
      <c r="B189" s="689"/>
      <c r="C189" s="689"/>
      <c r="D189" s="690"/>
      <c r="E189" s="690"/>
      <c r="F189" s="691"/>
      <c r="G189" s="697"/>
      <c r="H189" s="691"/>
      <c r="I189" s="691"/>
      <c r="J189" s="697"/>
      <c r="K189" s="691"/>
      <c r="L189" s="701"/>
      <c r="M189" s="697"/>
      <c r="N189" s="691"/>
      <c r="O189" s="697"/>
      <c r="P189" s="691"/>
      <c r="Q189" s="697"/>
      <c r="R189" s="691"/>
      <c r="S189" s="690"/>
      <c r="T189" s="701"/>
      <c r="U189" s="690"/>
      <c r="V189" s="701"/>
      <c r="W189" s="690"/>
      <c r="X189" s="697"/>
      <c r="Y189" s="697"/>
      <c r="Z189" s="691"/>
      <c r="AA189" s="691"/>
      <c r="AB189" s="689"/>
      <c r="AC189" s="689"/>
      <c r="AD189" s="689"/>
      <c r="AE189" s="691"/>
      <c r="AF189" s="691"/>
      <c r="AG189" s="691"/>
      <c r="AH189" s="691"/>
      <c r="AI189" s="692"/>
      <c r="AJ189" s="693"/>
      <c r="AK189" s="692"/>
      <c r="AL189" s="693"/>
      <c r="AM189" s="692"/>
      <c r="AN189" s="693"/>
      <c r="AO189" s="692"/>
      <c r="AP189" s="692"/>
      <c r="AQ189" s="692"/>
      <c r="AR189" s="692"/>
      <c r="AS189" s="692"/>
      <c r="AT189" s="692"/>
      <c r="AU189" s="691"/>
      <c r="AV189" s="691"/>
    </row>
    <row r="190" spans="1:48">
      <c r="A190" s="689"/>
      <c r="B190" s="689"/>
      <c r="C190" s="689"/>
      <c r="D190" s="690"/>
      <c r="E190" s="690"/>
      <c r="F190" s="691"/>
      <c r="G190" s="697"/>
      <c r="H190" s="691"/>
      <c r="I190" s="691"/>
      <c r="J190" s="697"/>
      <c r="K190" s="691"/>
      <c r="L190" s="701"/>
      <c r="M190" s="697"/>
      <c r="N190" s="691"/>
      <c r="O190" s="697"/>
      <c r="P190" s="691"/>
      <c r="Q190" s="697"/>
      <c r="R190" s="691"/>
      <c r="S190" s="690"/>
      <c r="T190" s="701"/>
      <c r="U190" s="690"/>
      <c r="V190" s="701"/>
      <c r="W190" s="690"/>
      <c r="X190" s="697"/>
      <c r="Y190" s="697"/>
      <c r="Z190" s="691"/>
      <c r="AA190" s="691"/>
      <c r="AB190" s="689"/>
      <c r="AC190" s="689"/>
      <c r="AD190" s="689"/>
      <c r="AE190" s="691"/>
      <c r="AF190" s="691"/>
      <c r="AG190" s="691"/>
      <c r="AH190" s="691"/>
      <c r="AI190" s="692"/>
      <c r="AJ190" s="693"/>
      <c r="AK190" s="692"/>
      <c r="AL190" s="693"/>
      <c r="AM190" s="692"/>
      <c r="AN190" s="693"/>
      <c r="AO190" s="692"/>
      <c r="AP190" s="692"/>
      <c r="AQ190" s="692"/>
      <c r="AR190" s="692"/>
      <c r="AS190" s="692"/>
      <c r="AT190" s="692"/>
      <c r="AU190" s="691"/>
      <c r="AV190" s="691"/>
    </row>
    <row r="191" spans="1:48">
      <c r="A191" s="689"/>
      <c r="B191" s="689"/>
      <c r="C191" s="689"/>
      <c r="D191" s="690"/>
      <c r="E191" s="690"/>
      <c r="F191" s="691"/>
      <c r="G191" s="697"/>
      <c r="H191" s="691"/>
      <c r="I191" s="691"/>
      <c r="J191" s="697"/>
      <c r="K191" s="691"/>
      <c r="L191" s="701"/>
      <c r="M191" s="697"/>
      <c r="N191" s="691"/>
      <c r="O191" s="697"/>
      <c r="P191" s="691"/>
      <c r="Q191" s="697"/>
      <c r="R191" s="691"/>
      <c r="S191" s="690"/>
      <c r="T191" s="701"/>
      <c r="U191" s="690"/>
      <c r="V191" s="701"/>
      <c r="W191" s="690"/>
      <c r="X191" s="697"/>
      <c r="Y191" s="697"/>
      <c r="Z191" s="691"/>
      <c r="AA191" s="691"/>
      <c r="AB191" s="689"/>
      <c r="AC191" s="689"/>
      <c r="AD191" s="689"/>
      <c r="AE191" s="691"/>
      <c r="AF191" s="691"/>
      <c r="AG191" s="691"/>
      <c r="AH191" s="691"/>
      <c r="AI191" s="692"/>
      <c r="AJ191" s="693"/>
      <c r="AK191" s="692"/>
      <c r="AL191" s="693"/>
      <c r="AM191" s="692"/>
      <c r="AN191" s="693"/>
      <c r="AO191" s="692"/>
      <c r="AP191" s="692"/>
      <c r="AQ191" s="692"/>
      <c r="AR191" s="692"/>
      <c r="AS191" s="692"/>
      <c r="AT191" s="692"/>
      <c r="AU191" s="691"/>
      <c r="AV191" s="691"/>
    </row>
    <row r="192" spans="1:48">
      <c r="A192" s="689"/>
      <c r="B192" s="689"/>
      <c r="C192" s="689"/>
      <c r="D192" s="690"/>
      <c r="E192" s="690"/>
      <c r="F192" s="691"/>
      <c r="G192" s="697"/>
      <c r="H192" s="691"/>
      <c r="I192" s="691"/>
      <c r="J192" s="697"/>
      <c r="K192" s="691"/>
      <c r="L192" s="701"/>
      <c r="M192" s="697"/>
      <c r="N192" s="691"/>
      <c r="O192" s="697"/>
      <c r="P192" s="691"/>
      <c r="Q192" s="697"/>
      <c r="R192" s="691"/>
      <c r="S192" s="690"/>
      <c r="T192" s="701"/>
      <c r="U192" s="690"/>
      <c r="V192" s="701"/>
      <c r="W192" s="690"/>
      <c r="X192" s="697"/>
      <c r="Y192" s="697"/>
      <c r="Z192" s="691"/>
      <c r="AA192" s="691"/>
      <c r="AB192" s="689"/>
      <c r="AC192" s="689"/>
      <c r="AD192" s="689"/>
      <c r="AE192" s="691"/>
      <c r="AF192" s="691"/>
      <c r="AG192" s="691"/>
      <c r="AH192" s="691"/>
      <c r="AI192" s="692"/>
      <c r="AJ192" s="693"/>
      <c r="AK192" s="692"/>
      <c r="AL192" s="693"/>
      <c r="AM192" s="692"/>
      <c r="AN192" s="693"/>
      <c r="AO192" s="692"/>
      <c r="AP192" s="692"/>
      <c r="AQ192" s="692"/>
      <c r="AR192" s="692"/>
      <c r="AS192" s="692"/>
      <c r="AT192" s="692"/>
      <c r="AU192" s="691"/>
      <c r="AV192" s="691"/>
    </row>
    <row r="193" spans="1:48">
      <c r="A193" s="689"/>
      <c r="B193" s="689"/>
      <c r="C193" s="689"/>
      <c r="D193" s="690"/>
      <c r="E193" s="690"/>
      <c r="F193" s="691"/>
      <c r="G193" s="697"/>
      <c r="H193" s="691"/>
      <c r="I193" s="691"/>
      <c r="J193" s="697"/>
      <c r="K193" s="691"/>
      <c r="L193" s="701"/>
      <c r="M193" s="697"/>
      <c r="N193" s="691"/>
      <c r="O193" s="697"/>
      <c r="P193" s="691"/>
      <c r="Q193" s="697"/>
      <c r="R193" s="691"/>
      <c r="S193" s="690"/>
      <c r="T193" s="701"/>
      <c r="U193" s="690"/>
      <c r="V193" s="701"/>
      <c r="W193" s="690"/>
      <c r="X193" s="697"/>
      <c r="Y193" s="697"/>
      <c r="Z193" s="691"/>
      <c r="AA193" s="691"/>
      <c r="AB193" s="689"/>
      <c r="AC193" s="689"/>
      <c r="AD193" s="689"/>
      <c r="AE193" s="691"/>
      <c r="AF193" s="691"/>
      <c r="AG193" s="691"/>
      <c r="AH193" s="691"/>
      <c r="AI193" s="692"/>
      <c r="AJ193" s="693"/>
      <c r="AK193" s="692"/>
      <c r="AL193" s="693"/>
      <c r="AM193" s="692"/>
      <c r="AN193" s="693"/>
      <c r="AO193" s="692"/>
      <c r="AP193" s="692"/>
      <c r="AQ193" s="692"/>
      <c r="AR193" s="692"/>
      <c r="AS193" s="692"/>
      <c r="AT193" s="692"/>
      <c r="AU193" s="691"/>
      <c r="AV193" s="691"/>
    </row>
    <row r="194" spans="1:48">
      <c r="A194" s="689"/>
      <c r="B194" s="689"/>
      <c r="C194" s="689"/>
      <c r="D194" s="690"/>
      <c r="E194" s="690"/>
      <c r="F194" s="691"/>
      <c r="G194" s="697"/>
      <c r="H194" s="691"/>
      <c r="I194" s="691"/>
      <c r="J194" s="697"/>
      <c r="K194" s="691"/>
      <c r="L194" s="701"/>
      <c r="M194" s="697"/>
      <c r="N194" s="691"/>
      <c r="O194" s="697"/>
      <c r="P194" s="691"/>
      <c r="Q194" s="697"/>
      <c r="R194" s="691"/>
      <c r="S194" s="690"/>
      <c r="T194" s="701"/>
      <c r="U194" s="690"/>
      <c r="V194" s="701"/>
      <c r="W194" s="690"/>
      <c r="X194" s="697"/>
      <c r="Y194" s="697"/>
      <c r="Z194" s="691"/>
      <c r="AA194" s="691"/>
      <c r="AB194" s="689"/>
      <c r="AC194" s="689"/>
      <c r="AD194" s="689"/>
      <c r="AE194" s="691"/>
      <c r="AF194" s="691"/>
      <c r="AG194" s="691"/>
      <c r="AH194" s="691"/>
      <c r="AI194" s="692"/>
      <c r="AJ194" s="693"/>
      <c r="AK194" s="692"/>
      <c r="AL194" s="693"/>
      <c r="AM194" s="692"/>
      <c r="AN194" s="693"/>
      <c r="AO194" s="692"/>
      <c r="AP194" s="692"/>
      <c r="AQ194" s="692"/>
      <c r="AR194" s="692"/>
      <c r="AS194" s="692"/>
      <c r="AT194" s="692"/>
      <c r="AU194" s="691"/>
      <c r="AV194" s="691"/>
    </row>
    <row r="195" spans="1:48">
      <c r="A195" s="689"/>
      <c r="B195" s="689"/>
      <c r="C195" s="689"/>
      <c r="D195" s="690"/>
      <c r="E195" s="690"/>
      <c r="F195" s="691"/>
      <c r="G195" s="697"/>
      <c r="H195" s="691"/>
      <c r="I195" s="691"/>
      <c r="J195" s="697"/>
      <c r="K195" s="691"/>
      <c r="L195" s="701"/>
      <c r="M195" s="697"/>
      <c r="N195" s="691"/>
      <c r="O195" s="697"/>
      <c r="P195" s="691"/>
      <c r="Q195" s="697"/>
      <c r="R195" s="691"/>
      <c r="S195" s="690"/>
      <c r="T195" s="701"/>
      <c r="U195" s="690"/>
      <c r="V195" s="701"/>
      <c r="W195" s="690"/>
      <c r="X195" s="697"/>
      <c r="Y195" s="697"/>
      <c r="Z195" s="691"/>
      <c r="AA195" s="691"/>
      <c r="AB195" s="689"/>
      <c r="AC195" s="689"/>
      <c r="AD195" s="689"/>
      <c r="AE195" s="691"/>
      <c r="AF195" s="691"/>
      <c r="AG195" s="691"/>
      <c r="AH195" s="691"/>
      <c r="AI195" s="692"/>
      <c r="AJ195" s="693"/>
      <c r="AK195" s="692"/>
      <c r="AL195" s="693"/>
      <c r="AM195" s="692"/>
      <c r="AN195" s="693"/>
      <c r="AO195" s="692"/>
      <c r="AP195" s="692"/>
      <c r="AQ195" s="692"/>
      <c r="AR195" s="692"/>
      <c r="AS195" s="692"/>
      <c r="AT195" s="692"/>
      <c r="AU195" s="691"/>
      <c r="AV195" s="691"/>
    </row>
    <row r="196" spans="1:48">
      <c r="A196" s="689"/>
      <c r="B196" s="689"/>
      <c r="C196" s="689"/>
      <c r="D196" s="690"/>
      <c r="E196" s="690"/>
      <c r="F196" s="691"/>
      <c r="G196" s="697"/>
      <c r="H196" s="691"/>
      <c r="I196" s="691"/>
      <c r="J196" s="697"/>
      <c r="K196" s="691"/>
      <c r="L196" s="701"/>
      <c r="M196" s="697"/>
      <c r="N196" s="691"/>
      <c r="O196" s="697"/>
      <c r="P196" s="691"/>
      <c r="Q196" s="697"/>
      <c r="R196" s="691"/>
      <c r="S196" s="690"/>
      <c r="T196" s="701"/>
      <c r="U196" s="690"/>
      <c r="V196" s="701"/>
      <c r="W196" s="690"/>
      <c r="X196" s="697"/>
      <c r="Y196" s="697"/>
      <c r="Z196" s="691"/>
      <c r="AA196" s="691"/>
      <c r="AB196" s="689"/>
      <c r="AC196" s="689"/>
      <c r="AD196" s="689"/>
      <c r="AE196" s="691"/>
      <c r="AF196" s="691"/>
      <c r="AG196" s="691"/>
      <c r="AH196" s="691"/>
      <c r="AI196" s="692"/>
      <c r="AJ196" s="693"/>
      <c r="AK196" s="692"/>
      <c r="AL196" s="693"/>
      <c r="AM196" s="692"/>
      <c r="AN196" s="693"/>
      <c r="AO196" s="692"/>
      <c r="AP196" s="692"/>
      <c r="AQ196" s="692"/>
      <c r="AR196" s="692"/>
      <c r="AS196" s="692"/>
      <c r="AT196" s="692"/>
      <c r="AU196" s="691"/>
      <c r="AV196" s="691"/>
    </row>
    <row r="197" spans="1:48">
      <c r="A197" s="689"/>
      <c r="B197" s="689"/>
      <c r="C197" s="689"/>
      <c r="D197" s="690"/>
      <c r="E197" s="690"/>
      <c r="F197" s="691"/>
      <c r="G197" s="697"/>
      <c r="H197" s="691"/>
      <c r="I197" s="691"/>
      <c r="J197" s="697"/>
      <c r="K197" s="691"/>
      <c r="L197" s="701"/>
      <c r="M197" s="697"/>
      <c r="N197" s="691"/>
      <c r="O197" s="697"/>
      <c r="P197" s="691"/>
      <c r="Q197" s="697"/>
      <c r="R197" s="691"/>
      <c r="S197" s="690"/>
      <c r="T197" s="701"/>
      <c r="U197" s="690"/>
      <c r="V197" s="701"/>
      <c r="W197" s="690"/>
      <c r="X197" s="697"/>
      <c r="Y197" s="697"/>
      <c r="Z197" s="691"/>
      <c r="AA197" s="691"/>
      <c r="AB197" s="689"/>
      <c r="AC197" s="689"/>
      <c r="AD197" s="689"/>
      <c r="AE197" s="691"/>
      <c r="AF197" s="691"/>
      <c r="AG197" s="691"/>
      <c r="AH197" s="691"/>
      <c r="AI197" s="692"/>
      <c r="AJ197" s="693"/>
      <c r="AK197" s="692"/>
      <c r="AL197" s="693"/>
      <c r="AM197" s="692"/>
      <c r="AN197" s="693"/>
      <c r="AO197" s="692"/>
      <c r="AP197" s="692"/>
      <c r="AQ197" s="692"/>
      <c r="AR197" s="692"/>
      <c r="AS197" s="692"/>
      <c r="AT197" s="692"/>
      <c r="AU197" s="691"/>
      <c r="AV197" s="691"/>
    </row>
  </sheetData>
  <sheetProtection sort="0" autoFilter="0"/>
  <autoFilter ref="A4:BA109" xr:uid="{00000000-0009-0000-0000-000003000000}"/>
  <customSheetViews>
    <customSheetView guid="{378E6016-0BA3-40B8-909C-3DBAD733C38C}" showAutoFilter="1">
      <pane xSplit="3" ySplit="4" topLeftCell="AS5" activePane="bottomRight" state="frozen"/>
      <selection pane="bottomRight" activeCell="AZ98" sqref="AZ98"/>
      <pageMargins left="0.7" right="0.7" top="0.78740157499999996" bottom="0.78740157499999996" header="0.3" footer="0.3"/>
      <autoFilter ref="A4:BA109" xr:uid="{00000000-0000-0000-0000-000000000000}"/>
    </customSheetView>
    <customSheetView guid="{0FC0AE0C-F5E8-41BC-91A4-C38D6EE7908C}" showAutoFilter="1">
      <pane xSplit="3" ySplit="4" topLeftCell="D5" activePane="bottomRight" state="frozen"/>
      <selection pane="bottomRight" activeCell="C1" sqref="C1"/>
      <pageMargins left="0.7" right="0.7" top="0.78740157499999996" bottom="0.78740157499999996" header="0.3" footer="0.3"/>
      <autoFilter ref="A4:BA109" xr:uid="{00000000-0000-0000-0000-000000000000}"/>
    </customSheetView>
  </customSheetViews>
  <mergeCells count="25">
    <mergeCell ref="M67:N76"/>
    <mergeCell ref="AH30:AI30"/>
    <mergeCell ref="AH31:AI31"/>
    <mergeCell ref="AH32:AI32"/>
    <mergeCell ref="AH33:AI33"/>
    <mergeCell ref="AH34:AI34"/>
    <mergeCell ref="Q95:Q98"/>
    <mergeCell ref="R95:R98"/>
    <mergeCell ref="AH35:AI35"/>
    <mergeCell ref="AH36:AI36"/>
    <mergeCell ref="AH37:AI37"/>
    <mergeCell ref="AH38:AI38"/>
    <mergeCell ref="AH39:AI39"/>
    <mergeCell ref="BA2:BA4"/>
    <mergeCell ref="T2:T4"/>
    <mergeCell ref="V2:V4"/>
    <mergeCell ref="X2:X4"/>
    <mergeCell ref="Y2:Y4"/>
    <mergeCell ref="AY2:AY4"/>
    <mergeCell ref="AH2:AH4"/>
    <mergeCell ref="AI2:AI4"/>
    <mergeCell ref="AJ2:AO2"/>
    <mergeCell ref="AJ3:AK3"/>
    <mergeCell ref="AL3:AM3"/>
    <mergeCell ref="AN3:AO3"/>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111"/>
  <sheetViews>
    <sheetView zoomScaleNormal="100" workbookViewId="0">
      <pane xSplit="3" ySplit="4" topLeftCell="D5" activePane="bottomRight" state="frozen"/>
      <selection pane="topRight" activeCell="D1" sqref="D1"/>
      <selection pane="bottomLeft" activeCell="A5" sqref="A5"/>
      <selection pane="bottomRight"/>
    </sheetView>
  </sheetViews>
  <sheetFormatPr baseColWidth="10" defaultRowHeight="16.5"/>
  <cols>
    <col min="1" max="1" width="11.5703125" style="403" bestFit="1" customWidth="1"/>
    <col min="2" max="2" width="5.7109375" style="403" bestFit="1" customWidth="1"/>
    <col min="3" max="3" width="23.28515625" style="403" bestFit="1" customWidth="1"/>
    <col min="4" max="4" width="12.140625" style="403" customWidth="1"/>
    <col min="5" max="5" width="16" style="403" customWidth="1"/>
    <col min="6" max="6" width="15.7109375" style="403" customWidth="1"/>
    <col min="7" max="7" width="16.7109375" style="514" customWidth="1"/>
    <col min="8" max="9" width="16.7109375" style="403" customWidth="1"/>
    <col min="10" max="10" width="18" style="514" customWidth="1"/>
    <col min="11" max="11" width="19.42578125" style="403" customWidth="1"/>
    <col min="12" max="12" width="17" style="514" customWidth="1"/>
    <col min="13" max="13" width="19.5703125" style="514" customWidth="1"/>
    <col min="14" max="14" width="19.5703125" style="403" customWidth="1"/>
    <col min="15" max="15" width="17.28515625" style="514" customWidth="1"/>
    <col min="16" max="16" width="17.28515625" style="403" customWidth="1"/>
    <col min="17" max="17" width="15.85546875" style="514" customWidth="1"/>
    <col min="18" max="18" width="15.7109375" style="403" customWidth="1"/>
    <col min="19" max="19" width="13.7109375" style="403" customWidth="1"/>
    <col min="20" max="20" width="17.28515625" style="514" customWidth="1"/>
    <col min="21" max="21" width="13.7109375" style="403" customWidth="1"/>
    <col min="22" max="22" width="17.28515625" style="514" customWidth="1"/>
    <col min="23" max="23" width="13.7109375" style="403" customWidth="1"/>
    <col min="24" max="24" width="17.28515625" style="514" customWidth="1"/>
    <col min="25" max="25" width="17.7109375" style="514" customWidth="1"/>
    <col min="26" max="26" width="18.42578125" style="403" customWidth="1"/>
    <col min="27" max="27" width="14.140625" style="403" customWidth="1"/>
    <col min="28" max="28" width="19.5703125" style="403" customWidth="1"/>
    <col min="29" max="40" width="17.7109375" style="403" customWidth="1"/>
    <col min="41" max="41" width="11.5703125" style="403" bestFit="1" customWidth="1"/>
    <col min="42" max="42" width="11.85546875" style="403" bestFit="1" customWidth="1"/>
    <col min="43" max="43" width="11.5703125" style="403" bestFit="1" customWidth="1"/>
    <col min="44" max="44" width="11.85546875" style="403" bestFit="1" customWidth="1"/>
    <col min="45" max="45" width="11.5703125" style="403" bestFit="1" customWidth="1"/>
    <col min="46" max="46" width="11.85546875" style="403" bestFit="1" customWidth="1"/>
    <col min="47" max="47" width="21.5703125" style="403" customWidth="1"/>
    <col min="48" max="48" width="16.28515625" style="403" customWidth="1"/>
    <col min="49" max="49" width="17" style="403" customWidth="1"/>
    <col min="50" max="50" width="17.5703125" style="403" customWidth="1"/>
    <col min="51" max="51" width="16.42578125" style="403" customWidth="1"/>
    <col min="52" max="52" width="16" style="403" customWidth="1"/>
    <col min="53" max="53" width="16.140625" style="403" customWidth="1"/>
    <col min="54" max="57" width="13.7109375" style="403" customWidth="1"/>
    <col min="58" max="58" width="11.5703125" style="403" bestFit="1" customWidth="1"/>
    <col min="59" max="16384" width="11.42578125" style="403"/>
  </cols>
  <sheetData>
    <row r="1" spans="1:58" ht="24" thickBot="1">
      <c r="A1" s="802">
        <v>2016</v>
      </c>
    </row>
    <row r="2" spans="1:58" ht="33" customHeight="1">
      <c r="A2" s="181"/>
      <c r="B2" s="182"/>
      <c r="C2" s="182"/>
      <c r="D2" s="185"/>
      <c r="E2" s="185"/>
      <c r="F2" s="184"/>
      <c r="G2" s="515"/>
      <c r="H2" s="184"/>
      <c r="I2" s="184"/>
      <c r="J2" s="515"/>
      <c r="K2" s="184"/>
      <c r="L2" s="611"/>
      <c r="M2" s="515"/>
      <c r="N2" s="184"/>
      <c r="O2" s="515"/>
      <c r="P2" s="184"/>
      <c r="Q2" s="515"/>
      <c r="R2" s="184"/>
      <c r="S2" s="185"/>
      <c r="T2" s="1047" t="s">
        <v>545</v>
      </c>
      <c r="U2" s="185"/>
      <c r="V2" s="1047" t="s">
        <v>546</v>
      </c>
      <c r="W2" s="185"/>
      <c r="X2" s="1052" t="s">
        <v>547</v>
      </c>
      <c r="Y2" s="1052" t="s">
        <v>517</v>
      </c>
      <c r="Z2" s="184"/>
      <c r="AA2" s="184"/>
      <c r="AB2" s="182"/>
      <c r="AC2" s="182"/>
      <c r="AD2" s="182"/>
      <c r="AE2" s="1058" t="s">
        <v>253</v>
      </c>
      <c r="AF2" s="1059"/>
      <c r="AG2" s="1059"/>
      <c r="AH2" s="1059"/>
      <c r="AI2" s="1059"/>
      <c r="AJ2" s="1060"/>
      <c r="AK2" s="184"/>
      <c r="AL2" s="184"/>
      <c r="AM2" s="1074" t="s">
        <v>254</v>
      </c>
      <c r="AN2" s="1074" t="s">
        <v>255</v>
      </c>
      <c r="AO2" s="1061" t="s">
        <v>256</v>
      </c>
      <c r="AP2" s="1062"/>
      <c r="AQ2" s="1063"/>
      <c r="AR2" s="1062"/>
      <c r="AS2" s="1063"/>
      <c r="AT2" s="1064"/>
      <c r="AU2" s="1083" t="s">
        <v>257</v>
      </c>
      <c r="AV2" s="1055" t="s">
        <v>258</v>
      </c>
      <c r="AW2" s="1055" t="s">
        <v>1</v>
      </c>
      <c r="AX2" s="1055" t="s">
        <v>324</v>
      </c>
      <c r="AY2" s="1086" t="s">
        <v>2</v>
      </c>
      <c r="AZ2" s="1055" t="s">
        <v>259</v>
      </c>
      <c r="BA2" s="1055" t="s">
        <v>3</v>
      </c>
      <c r="BB2" s="1077" t="s">
        <v>4</v>
      </c>
      <c r="BC2" s="1080" t="s">
        <v>5</v>
      </c>
      <c r="BD2" s="1071" t="s">
        <v>260</v>
      </c>
      <c r="BE2" s="612"/>
      <c r="BF2" s="1047" t="s">
        <v>186</v>
      </c>
    </row>
    <row r="3" spans="1:58" ht="185.25" customHeight="1">
      <c r="A3" s="332" t="s">
        <v>6</v>
      </c>
      <c r="B3" s="190" t="s">
        <v>7</v>
      </c>
      <c r="C3" s="332" t="s">
        <v>8</v>
      </c>
      <c r="D3" s="191" t="s">
        <v>261</v>
      </c>
      <c r="E3" s="422" t="s">
        <v>262</v>
      </c>
      <c r="F3" s="335" t="s">
        <v>263</v>
      </c>
      <c r="G3" s="191" t="s">
        <v>531</v>
      </c>
      <c r="H3" s="335" t="s">
        <v>529</v>
      </c>
      <c r="I3" s="335" t="s">
        <v>530</v>
      </c>
      <c r="J3" s="191" t="s">
        <v>540</v>
      </c>
      <c r="K3" s="335" t="s">
        <v>539</v>
      </c>
      <c r="L3" s="332" t="s">
        <v>150</v>
      </c>
      <c r="M3" s="191" t="s">
        <v>532</v>
      </c>
      <c r="N3" s="335" t="s">
        <v>514</v>
      </c>
      <c r="O3" s="191" t="s">
        <v>541</v>
      </c>
      <c r="P3" s="335" t="s">
        <v>542</v>
      </c>
      <c r="Q3" s="191" t="s">
        <v>543</v>
      </c>
      <c r="R3" s="335" t="s">
        <v>544</v>
      </c>
      <c r="S3" s="191" t="s">
        <v>11</v>
      </c>
      <c r="T3" s="1050"/>
      <c r="U3" s="191" t="s">
        <v>12</v>
      </c>
      <c r="V3" s="1050"/>
      <c r="W3" s="191" t="s">
        <v>13</v>
      </c>
      <c r="X3" s="1053"/>
      <c r="Y3" s="1053"/>
      <c r="Z3" s="335" t="s">
        <v>538</v>
      </c>
      <c r="AA3" s="335" t="s">
        <v>524</v>
      </c>
      <c r="AB3" s="332" t="s">
        <v>525</v>
      </c>
      <c r="AC3" s="332" t="s">
        <v>526</v>
      </c>
      <c r="AD3" s="332" t="s">
        <v>527</v>
      </c>
      <c r="AE3" s="613">
        <v>2011</v>
      </c>
      <c r="AF3" s="614">
        <v>2012</v>
      </c>
      <c r="AG3" s="614">
        <v>2013</v>
      </c>
      <c r="AH3" s="614">
        <v>2014</v>
      </c>
      <c r="AI3" s="614">
        <v>2015</v>
      </c>
      <c r="AJ3" s="615">
        <v>2016</v>
      </c>
      <c r="AK3" s="335" t="s">
        <v>264</v>
      </c>
      <c r="AL3" s="423" t="s">
        <v>265</v>
      </c>
      <c r="AM3" s="1075"/>
      <c r="AN3" s="1075"/>
      <c r="AO3" s="1065" t="s">
        <v>18</v>
      </c>
      <c r="AP3" s="1066"/>
      <c r="AQ3" s="1067" t="s">
        <v>19</v>
      </c>
      <c r="AR3" s="1068"/>
      <c r="AS3" s="1069" t="s">
        <v>20</v>
      </c>
      <c r="AT3" s="1070"/>
      <c r="AU3" s="1084"/>
      <c r="AV3" s="1056"/>
      <c r="AW3" s="1056"/>
      <c r="AX3" s="1056"/>
      <c r="AY3" s="1056"/>
      <c r="AZ3" s="1056"/>
      <c r="BA3" s="1056"/>
      <c r="BB3" s="1078"/>
      <c r="BC3" s="1081"/>
      <c r="BD3" s="1072"/>
      <c r="BE3" s="423" t="s">
        <v>444</v>
      </c>
      <c r="BF3" s="1048"/>
    </row>
    <row r="4" spans="1:58" ht="17.25" thickBot="1">
      <c r="A4" s="333"/>
      <c r="B4" s="333"/>
      <c r="C4" s="333"/>
      <c r="D4" s="194"/>
      <c r="E4" s="194"/>
      <c r="F4" s="336"/>
      <c r="G4" s="194"/>
      <c r="H4" s="336"/>
      <c r="I4" s="336"/>
      <c r="J4" s="194"/>
      <c r="K4" s="336"/>
      <c r="L4" s="333"/>
      <c r="M4" s="194"/>
      <c r="N4" s="336"/>
      <c r="O4" s="194"/>
      <c r="P4" s="336"/>
      <c r="Q4" s="194"/>
      <c r="R4" s="336"/>
      <c r="S4" s="194"/>
      <c r="T4" s="1051"/>
      <c r="U4" s="194"/>
      <c r="V4" s="1051"/>
      <c r="W4" s="194"/>
      <c r="X4" s="1054"/>
      <c r="Y4" s="1054"/>
      <c r="Z4" s="196"/>
      <c r="AA4" s="336"/>
      <c r="AB4" s="333"/>
      <c r="AC4" s="333"/>
      <c r="AD4" s="333"/>
      <c r="AE4" s="616"/>
      <c r="AF4" s="617"/>
      <c r="AG4" s="617"/>
      <c r="AH4" s="617"/>
      <c r="AI4" s="617"/>
      <c r="AJ4" s="618"/>
      <c r="AK4" s="336"/>
      <c r="AL4" s="336"/>
      <c r="AM4" s="1076"/>
      <c r="AN4" s="1076"/>
      <c r="AO4" s="563" t="s">
        <v>21</v>
      </c>
      <c r="AP4" s="430" t="s">
        <v>22</v>
      </c>
      <c r="AQ4" s="564" t="s">
        <v>21</v>
      </c>
      <c r="AR4" s="619" t="s">
        <v>22</v>
      </c>
      <c r="AS4" s="565" t="s">
        <v>21</v>
      </c>
      <c r="AT4" s="620" t="s">
        <v>22</v>
      </c>
      <c r="AU4" s="1085"/>
      <c r="AV4" s="1057"/>
      <c r="AW4" s="1057"/>
      <c r="AX4" s="1057"/>
      <c r="AY4" s="1057"/>
      <c r="AZ4" s="1057"/>
      <c r="BA4" s="1057"/>
      <c r="BB4" s="1079"/>
      <c r="BC4" s="1082"/>
      <c r="BD4" s="1073"/>
      <c r="BE4" s="621"/>
      <c r="BF4" s="1049"/>
    </row>
    <row r="5" spans="1:58">
      <c r="A5" s="525">
        <v>13073088</v>
      </c>
      <c r="B5" s="201">
        <v>301</v>
      </c>
      <c r="C5" s="201" t="s">
        <v>23</v>
      </c>
      <c r="D5" s="337">
        <v>58041</v>
      </c>
      <c r="E5" s="337">
        <v>-1665500</v>
      </c>
      <c r="F5" s="209">
        <v>4638282.6100000003</v>
      </c>
      <c r="G5" s="340">
        <v>1</v>
      </c>
      <c r="H5" s="209">
        <v>950273.20000000019</v>
      </c>
      <c r="I5" s="209">
        <v>0</v>
      </c>
      <c r="J5" s="340">
        <v>0</v>
      </c>
      <c r="K5" s="209">
        <v>0</v>
      </c>
      <c r="L5" s="383">
        <v>2011</v>
      </c>
      <c r="M5" s="340">
        <v>0</v>
      </c>
      <c r="N5" s="209">
        <v>0</v>
      </c>
      <c r="O5" s="340">
        <v>1</v>
      </c>
      <c r="P5" s="209">
        <v>11000000</v>
      </c>
      <c r="Q5" s="340">
        <v>1</v>
      </c>
      <c r="R5" s="209">
        <v>762159.9</v>
      </c>
      <c r="S5" s="337">
        <v>300</v>
      </c>
      <c r="T5" s="383">
        <v>0</v>
      </c>
      <c r="U5" s="337">
        <v>545</v>
      </c>
      <c r="V5" s="383">
        <v>0</v>
      </c>
      <c r="W5" s="337">
        <v>445</v>
      </c>
      <c r="X5" s="340">
        <v>0</v>
      </c>
      <c r="Y5" s="340">
        <v>0</v>
      </c>
      <c r="Z5" s="209">
        <v>90884104.069999993</v>
      </c>
      <c r="AA5" s="209">
        <v>1565.8604102272529</v>
      </c>
      <c r="AB5" s="344" t="s">
        <v>32</v>
      </c>
      <c r="AC5" s="344" t="s">
        <v>32</v>
      </c>
      <c r="AD5" s="344" t="s">
        <v>28</v>
      </c>
      <c r="AE5" s="622" t="s">
        <v>32</v>
      </c>
      <c r="AF5" s="344" t="s">
        <v>32</v>
      </c>
      <c r="AG5" s="344" t="s">
        <v>32</v>
      </c>
      <c r="AH5" s="623" t="s">
        <v>32</v>
      </c>
      <c r="AI5" s="623" t="s">
        <v>32</v>
      </c>
      <c r="AJ5" s="623">
        <v>2021</v>
      </c>
      <c r="AK5" s="209" t="s">
        <v>162</v>
      </c>
      <c r="AL5" s="209" t="s">
        <v>162</v>
      </c>
      <c r="AM5" s="527" t="s">
        <v>162</v>
      </c>
      <c r="AN5" s="527" t="s">
        <v>162</v>
      </c>
      <c r="AO5" s="566">
        <v>260000</v>
      </c>
      <c r="AP5" s="567">
        <v>225797.31</v>
      </c>
      <c r="AQ5" s="566">
        <v>405000</v>
      </c>
      <c r="AR5" s="568">
        <v>601262.63</v>
      </c>
      <c r="AS5" s="566">
        <v>45000</v>
      </c>
      <c r="AT5" s="569">
        <v>49849.17</v>
      </c>
      <c r="AU5" s="209">
        <v>37624792</v>
      </c>
      <c r="AV5" s="209">
        <v>39996094.890000001</v>
      </c>
      <c r="AW5" s="209">
        <v>2371302.8900000006</v>
      </c>
      <c r="AX5" s="209">
        <v>15795666.52</v>
      </c>
      <c r="AY5" s="209">
        <v>55791761.409999996</v>
      </c>
      <c r="AZ5" s="238">
        <v>22346915.609999999</v>
      </c>
      <c r="BA5" s="238">
        <v>33444845.799999997</v>
      </c>
      <c r="BB5" s="585">
        <v>55.872743755259151</v>
      </c>
      <c r="BC5" s="585">
        <v>40.054149654422964</v>
      </c>
      <c r="BD5" s="448" t="s">
        <v>25</v>
      </c>
      <c r="BE5" s="448" t="s">
        <v>25</v>
      </c>
      <c r="BF5" s="570">
        <v>11.99</v>
      </c>
    </row>
    <row r="6" spans="1:58">
      <c r="A6" s="508">
        <v>13073011</v>
      </c>
      <c r="B6" s="202">
        <v>311</v>
      </c>
      <c r="C6" s="202" t="s">
        <v>26</v>
      </c>
      <c r="D6" s="206">
        <v>5365</v>
      </c>
      <c r="E6" s="206" t="s">
        <v>202</v>
      </c>
      <c r="F6" s="207" t="s">
        <v>202</v>
      </c>
      <c r="G6" s="389">
        <v>1</v>
      </c>
      <c r="H6" s="207" t="s">
        <v>202</v>
      </c>
      <c r="I6" s="207" t="s">
        <v>202</v>
      </c>
      <c r="J6" s="389" t="s">
        <v>202</v>
      </c>
      <c r="K6" s="207" t="s">
        <v>202</v>
      </c>
      <c r="L6" s="388" t="s">
        <v>202</v>
      </c>
      <c r="M6" s="389" t="s">
        <v>202</v>
      </c>
      <c r="N6" s="207" t="s">
        <v>202</v>
      </c>
      <c r="O6" s="389" t="s">
        <v>202</v>
      </c>
      <c r="P6" s="207" t="s">
        <v>202</v>
      </c>
      <c r="Q6" s="389" t="s">
        <v>202</v>
      </c>
      <c r="R6" s="207" t="s">
        <v>202</v>
      </c>
      <c r="S6" s="206" t="s">
        <v>202</v>
      </c>
      <c r="T6" s="388" t="s">
        <v>202</v>
      </c>
      <c r="U6" s="206" t="s">
        <v>202</v>
      </c>
      <c r="V6" s="388" t="s">
        <v>202</v>
      </c>
      <c r="W6" s="206" t="s">
        <v>202</v>
      </c>
      <c r="X6" s="389" t="s">
        <v>202</v>
      </c>
      <c r="Y6" s="389" t="s">
        <v>202</v>
      </c>
      <c r="Z6" s="207" t="s">
        <v>202</v>
      </c>
      <c r="AA6" s="207" t="s">
        <v>202</v>
      </c>
      <c r="AB6" s="397" t="s">
        <v>202</v>
      </c>
      <c r="AC6" s="397" t="s">
        <v>202</v>
      </c>
      <c r="AD6" s="397" t="s">
        <v>202</v>
      </c>
      <c r="AE6" s="397" t="s">
        <v>202</v>
      </c>
      <c r="AF6" s="397" t="s">
        <v>202</v>
      </c>
      <c r="AG6" s="397" t="s">
        <v>202</v>
      </c>
      <c r="AH6" s="397" t="s">
        <v>202</v>
      </c>
      <c r="AI6" s="397" t="s">
        <v>202</v>
      </c>
      <c r="AJ6" s="397" t="s">
        <v>202</v>
      </c>
      <c r="AK6" s="207" t="s">
        <v>202</v>
      </c>
      <c r="AL6" s="207" t="s">
        <v>202</v>
      </c>
      <c r="AM6" s="207" t="s">
        <v>202</v>
      </c>
      <c r="AN6" s="207" t="s">
        <v>202</v>
      </c>
      <c r="AO6" s="206" t="s">
        <v>202</v>
      </c>
      <c r="AP6" s="207" t="s">
        <v>202</v>
      </c>
      <c r="AQ6" s="206" t="s">
        <v>202</v>
      </c>
      <c r="AR6" s="207" t="s">
        <v>202</v>
      </c>
      <c r="AS6" s="206" t="s">
        <v>202</v>
      </c>
      <c r="AT6" s="207" t="s">
        <v>202</v>
      </c>
      <c r="AU6" s="207" t="s">
        <v>202</v>
      </c>
      <c r="AV6" s="207" t="s">
        <v>202</v>
      </c>
      <c r="AW6" s="207" t="s">
        <v>202</v>
      </c>
      <c r="AX6" s="207" t="s">
        <v>202</v>
      </c>
      <c r="AY6" s="207" t="s">
        <v>202</v>
      </c>
      <c r="AZ6" s="207" t="s">
        <v>202</v>
      </c>
      <c r="BA6" s="207" t="s">
        <v>202</v>
      </c>
      <c r="BB6" s="397" t="s">
        <v>202</v>
      </c>
      <c r="BC6" s="397" t="s">
        <v>202</v>
      </c>
      <c r="BD6" s="448" t="s">
        <v>25</v>
      </c>
      <c r="BE6" s="448" t="s">
        <v>25</v>
      </c>
      <c r="BF6" s="529" t="s">
        <v>202</v>
      </c>
    </row>
    <row r="7" spans="1:58">
      <c r="A7" s="508">
        <v>13073035</v>
      </c>
      <c r="B7" s="202">
        <v>312</v>
      </c>
      <c r="C7" s="202" t="s">
        <v>27</v>
      </c>
      <c r="D7" s="206">
        <v>10019</v>
      </c>
      <c r="E7" s="206">
        <v>-1245512</v>
      </c>
      <c r="F7" s="207">
        <v>783274</v>
      </c>
      <c r="G7" s="389">
        <v>1</v>
      </c>
      <c r="H7" s="207">
        <v>425713</v>
      </c>
      <c r="I7" s="207" t="s">
        <v>202</v>
      </c>
      <c r="J7" s="389">
        <v>1</v>
      </c>
      <c r="K7" s="207">
        <v>3221493</v>
      </c>
      <c r="L7" s="388" t="s">
        <v>202</v>
      </c>
      <c r="M7" s="389" t="s">
        <v>202</v>
      </c>
      <c r="N7" s="207" t="s">
        <v>202</v>
      </c>
      <c r="O7" s="389">
        <v>1</v>
      </c>
      <c r="P7" s="207" t="s">
        <v>202</v>
      </c>
      <c r="Q7" s="389">
        <v>1</v>
      </c>
      <c r="R7" s="207">
        <v>3983129</v>
      </c>
      <c r="S7" s="206">
        <v>340</v>
      </c>
      <c r="T7" s="388">
        <v>0</v>
      </c>
      <c r="U7" s="206">
        <v>360</v>
      </c>
      <c r="V7" s="388">
        <v>0</v>
      </c>
      <c r="W7" s="206">
        <v>340</v>
      </c>
      <c r="X7" s="389">
        <v>0</v>
      </c>
      <c r="Y7" s="389">
        <v>0</v>
      </c>
      <c r="Z7" s="207">
        <v>7396466</v>
      </c>
      <c r="AA7" s="207">
        <v>742.6170682730924</v>
      </c>
      <c r="AB7" s="397" t="s">
        <v>28</v>
      </c>
      <c r="AC7" s="397" t="s">
        <v>28</v>
      </c>
      <c r="AD7" s="397" t="s">
        <v>28</v>
      </c>
      <c r="AE7" s="397" t="s">
        <v>202</v>
      </c>
      <c r="AF7" s="397" t="s">
        <v>202</v>
      </c>
      <c r="AG7" s="397" t="s">
        <v>202</v>
      </c>
      <c r="AH7" s="397" t="s">
        <v>202</v>
      </c>
      <c r="AI7" s="397" t="s">
        <v>202</v>
      </c>
      <c r="AJ7" s="397" t="s">
        <v>202</v>
      </c>
      <c r="AK7" s="207" t="s">
        <v>202</v>
      </c>
      <c r="AL7" s="207" t="s">
        <v>202</v>
      </c>
      <c r="AM7" s="207" t="s">
        <v>202</v>
      </c>
      <c r="AN7" s="207" t="s">
        <v>202</v>
      </c>
      <c r="AO7" s="206">
        <v>24000</v>
      </c>
      <c r="AP7" s="207">
        <v>27942</v>
      </c>
      <c r="AQ7" s="206">
        <v>22300</v>
      </c>
      <c r="AR7" s="207">
        <v>22320</v>
      </c>
      <c r="AS7" s="206" t="s">
        <v>202</v>
      </c>
      <c r="AT7" s="207" t="s">
        <v>202</v>
      </c>
      <c r="AU7" s="207">
        <v>4578115</v>
      </c>
      <c r="AV7" s="207">
        <v>5112397</v>
      </c>
      <c r="AW7" s="207">
        <v>534282</v>
      </c>
      <c r="AX7" s="207">
        <v>2907219</v>
      </c>
      <c r="AY7" s="207">
        <v>8019616</v>
      </c>
      <c r="AZ7" s="207">
        <v>3435736</v>
      </c>
      <c r="BA7" s="448">
        <v>4583880</v>
      </c>
      <c r="BB7" s="624">
        <v>67.204014085760548</v>
      </c>
      <c r="BC7" s="624">
        <v>42.841652268637304</v>
      </c>
      <c r="BD7" s="448" t="s">
        <v>25</v>
      </c>
      <c r="BE7" s="448" t="s">
        <v>25</v>
      </c>
      <c r="BF7" s="529">
        <v>17.78</v>
      </c>
    </row>
    <row r="8" spans="1:58">
      <c r="A8" s="508">
        <v>13073055</v>
      </c>
      <c r="B8" s="202">
        <v>313</v>
      </c>
      <c r="C8" s="202" t="s">
        <v>29</v>
      </c>
      <c r="D8" s="206">
        <v>4588</v>
      </c>
      <c r="E8" s="206">
        <v>613100</v>
      </c>
      <c r="F8" s="207">
        <v>1740483.78</v>
      </c>
      <c r="G8" s="389">
        <v>1</v>
      </c>
      <c r="H8" s="207">
        <v>2125404.85</v>
      </c>
      <c r="I8" s="207" t="s">
        <v>202</v>
      </c>
      <c r="J8" s="389">
        <v>1</v>
      </c>
      <c r="K8" s="207">
        <v>3063032.58</v>
      </c>
      <c r="L8" s="388" t="s">
        <v>202</v>
      </c>
      <c r="M8" s="389">
        <v>1</v>
      </c>
      <c r="N8" s="207">
        <v>11336110.59</v>
      </c>
      <c r="O8" s="389">
        <v>0</v>
      </c>
      <c r="P8" s="207">
        <v>0</v>
      </c>
      <c r="Q8" s="389">
        <v>1</v>
      </c>
      <c r="R8" s="207">
        <v>3075794.77</v>
      </c>
      <c r="S8" s="206">
        <v>360</v>
      </c>
      <c r="T8" s="388">
        <v>0</v>
      </c>
      <c r="U8" s="206">
        <v>360</v>
      </c>
      <c r="V8" s="388">
        <v>1</v>
      </c>
      <c r="W8" s="206">
        <v>310</v>
      </c>
      <c r="X8" s="389">
        <v>1</v>
      </c>
      <c r="Y8" s="389">
        <v>0</v>
      </c>
      <c r="Z8" s="207">
        <v>3398258.07</v>
      </c>
      <c r="AA8" s="207">
        <v>740.68397340889271</v>
      </c>
      <c r="AB8" s="397" t="s">
        <v>32</v>
      </c>
      <c r="AC8" s="397" t="s">
        <v>28</v>
      </c>
      <c r="AD8" s="397" t="s">
        <v>28</v>
      </c>
      <c r="AE8" s="207" t="s">
        <v>202</v>
      </c>
      <c r="AF8" s="207" t="s">
        <v>202</v>
      </c>
      <c r="AG8" s="397" t="s">
        <v>202</v>
      </c>
      <c r="AH8" s="397" t="s">
        <v>202</v>
      </c>
      <c r="AI8" s="397" t="s">
        <v>202</v>
      </c>
      <c r="AJ8" s="397" t="s">
        <v>202</v>
      </c>
      <c r="AK8" s="207">
        <v>656652.30000000005</v>
      </c>
      <c r="AL8" s="207">
        <v>1857997.54</v>
      </c>
      <c r="AM8" s="207" t="s">
        <v>202</v>
      </c>
      <c r="AN8" s="510">
        <v>3075794.77</v>
      </c>
      <c r="AO8" s="206">
        <v>22000</v>
      </c>
      <c r="AP8" s="509">
        <v>23522.3</v>
      </c>
      <c r="AQ8" s="206">
        <v>1300</v>
      </c>
      <c r="AR8" s="207">
        <v>1386</v>
      </c>
      <c r="AS8" s="206">
        <v>0</v>
      </c>
      <c r="AT8" s="510">
        <v>0</v>
      </c>
      <c r="AU8" s="207">
        <v>3431654.83</v>
      </c>
      <c r="AV8" s="207">
        <v>5037694.79</v>
      </c>
      <c r="AW8" s="207">
        <v>1606039.96</v>
      </c>
      <c r="AX8" s="207">
        <v>627402.31000000006</v>
      </c>
      <c r="AY8" s="207">
        <v>5665097.0999999996</v>
      </c>
      <c r="AZ8" s="448">
        <v>1606603.81</v>
      </c>
      <c r="BA8" s="448">
        <v>4058493.2899999996</v>
      </c>
      <c r="BB8" s="536">
        <v>31.891646417110554</v>
      </c>
      <c r="BC8" s="536">
        <v>28.359687074030916</v>
      </c>
      <c r="BD8" s="448" t="s">
        <v>25</v>
      </c>
      <c r="BE8" s="448" t="s">
        <v>25</v>
      </c>
      <c r="BF8" s="529">
        <v>1.81</v>
      </c>
    </row>
    <row r="9" spans="1:58">
      <c r="A9" s="508">
        <v>13073070</v>
      </c>
      <c r="B9" s="202">
        <v>314</v>
      </c>
      <c r="C9" s="202" t="s">
        <v>30</v>
      </c>
      <c r="D9" s="206">
        <v>4370</v>
      </c>
      <c r="E9" s="206">
        <v>-365800</v>
      </c>
      <c r="F9" s="207">
        <v>519608.8</v>
      </c>
      <c r="G9" s="389">
        <v>1</v>
      </c>
      <c r="H9" s="207">
        <v>287764.2</v>
      </c>
      <c r="I9" s="207">
        <v>0</v>
      </c>
      <c r="J9" s="389">
        <v>0</v>
      </c>
      <c r="K9" s="207" t="s">
        <v>202</v>
      </c>
      <c r="L9" s="388">
        <v>2012</v>
      </c>
      <c r="M9" s="389">
        <v>0</v>
      </c>
      <c r="N9" s="207">
        <v>0</v>
      </c>
      <c r="O9" s="389">
        <v>1</v>
      </c>
      <c r="P9" s="207">
        <v>2735145.52</v>
      </c>
      <c r="Q9" s="389">
        <v>1</v>
      </c>
      <c r="R9" s="207">
        <v>324849.08</v>
      </c>
      <c r="S9" s="206">
        <v>400</v>
      </c>
      <c r="T9" s="388">
        <v>0</v>
      </c>
      <c r="U9" s="206">
        <v>400</v>
      </c>
      <c r="V9" s="388">
        <v>0</v>
      </c>
      <c r="W9" s="206">
        <v>360</v>
      </c>
      <c r="X9" s="389">
        <v>0</v>
      </c>
      <c r="Y9" s="389">
        <v>0</v>
      </c>
      <c r="Z9" s="207">
        <v>4234621.91</v>
      </c>
      <c r="AA9" s="207">
        <v>978.65077651952856</v>
      </c>
      <c r="AB9" s="397" t="s">
        <v>32</v>
      </c>
      <c r="AC9" s="397" t="s">
        <v>28</v>
      </c>
      <c r="AD9" s="397" t="s">
        <v>28</v>
      </c>
      <c r="AE9" s="397" t="s">
        <v>32</v>
      </c>
      <c r="AF9" s="397" t="s">
        <v>32</v>
      </c>
      <c r="AG9" s="397" t="s">
        <v>32</v>
      </c>
      <c r="AH9" s="397" t="s">
        <v>32</v>
      </c>
      <c r="AI9" s="625" t="s">
        <v>32</v>
      </c>
      <c r="AJ9" s="625" t="s">
        <v>32</v>
      </c>
      <c r="AK9" s="207">
        <v>360458.18</v>
      </c>
      <c r="AL9" s="207">
        <v>-682561.67</v>
      </c>
      <c r="AM9" s="207">
        <v>519608.08</v>
      </c>
      <c r="AN9" s="207">
        <v>-2410296.44</v>
      </c>
      <c r="AO9" s="206">
        <v>17500</v>
      </c>
      <c r="AP9" s="207">
        <v>18047.13</v>
      </c>
      <c r="AQ9" s="206">
        <v>0</v>
      </c>
      <c r="AR9" s="207">
        <v>0</v>
      </c>
      <c r="AS9" s="206">
        <v>38000</v>
      </c>
      <c r="AT9" s="207">
        <v>35475</v>
      </c>
      <c r="AU9" s="207">
        <v>1982083</v>
      </c>
      <c r="AV9" s="207">
        <v>2301662.14</v>
      </c>
      <c r="AW9" s="207">
        <v>319579.14000000013</v>
      </c>
      <c r="AX9" s="207">
        <v>1268596.1000000001</v>
      </c>
      <c r="AY9" s="207">
        <v>3570258.24</v>
      </c>
      <c r="AZ9" s="207">
        <v>1538844.43</v>
      </c>
      <c r="BA9" s="207">
        <v>2031413.8100000003</v>
      </c>
      <c r="BB9" s="207">
        <v>66.86</v>
      </c>
      <c r="BC9" s="207">
        <v>43.1</v>
      </c>
      <c r="BD9" s="448" t="s">
        <v>25</v>
      </c>
      <c r="BE9" s="448" t="s">
        <v>25</v>
      </c>
      <c r="BF9" s="529">
        <v>1.1000000000000001</v>
      </c>
    </row>
    <row r="10" spans="1:58">
      <c r="A10" s="508">
        <v>13073080</v>
      </c>
      <c r="B10" s="202">
        <v>315</v>
      </c>
      <c r="C10" s="202" t="s">
        <v>31</v>
      </c>
      <c r="D10" s="206">
        <v>9560</v>
      </c>
      <c r="E10" s="206">
        <v>-4822700</v>
      </c>
      <c r="F10" s="288">
        <v>349770.63</v>
      </c>
      <c r="G10" s="389">
        <v>1</v>
      </c>
      <c r="H10" s="288">
        <v>0</v>
      </c>
      <c r="I10" s="288">
        <v>470936.25</v>
      </c>
      <c r="J10" s="477">
        <v>1</v>
      </c>
      <c r="K10" s="288">
        <v>2178968.63</v>
      </c>
      <c r="L10" s="487" t="s">
        <v>203</v>
      </c>
      <c r="M10" s="389">
        <v>1</v>
      </c>
      <c r="N10" s="207">
        <v>15072887.4</v>
      </c>
      <c r="O10" s="389">
        <v>0</v>
      </c>
      <c r="P10" s="207">
        <v>0</v>
      </c>
      <c r="Q10" s="389">
        <v>1</v>
      </c>
      <c r="R10" s="207">
        <v>1848636.19</v>
      </c>
      <c r="S10" s="206">
        <v>255</v>
      </c>
      <c r="T10" s="388">
        <v>1</v>
      </c>
      <c r="U10" s="206">
        <v>380</v>
      </c>
      <c r="V10" s="388">
        <v>0</v>
      </c>
      <c r="W10" s="206">
        <v>370</v>
      </c>
      <c r="X10" s="389">
        <v>0</v>
      </c>
      <c r="Y10" s="389">
        <v>0</v>
      </c>
      <c r="Z10" s="207">
        <v>11912711</v>
      </c>
      <c r="AA10" s="207">
        <v>1246.0994769874476</v>
      </c>
      <c r="AB10" s="397" t="s">
        <v>32</v>
      </c>
      <c r="AC10" s="397" t="s">
        <v>28</v>
      </c>
      <c r="AD10" s="397" t="s">
        <v>28</v>
      </c>
      <c r="AE10" s="397" t="s">
        <v>32</v>
      </c>
      <c r="AF10" s="397" t="s">
        <v>32</v>
      </c>
      <c r="AG10" s="397" t="s">
        <v>32</v>
      </c>
      <c r="AH10" s="397" t="s">
        <v>32</v>
      </c>
      <c r="AI10" s="625">
        <v>43018</v>
      </c>
      <c r="AJ10" s="625">
        <v>43074</v>
      </c>
      <c r="AK10" s="207">
        <v>-482979.81</v>
      </c>
      <c r="AL10" s="207">
        <v>2128968.63</v>
      </c>
      <c r="AM10" s="510">
        <v>349770.63</v>
      </c>
      <c r="AN10" s="548">
        <v>1848636.19</v>
      </c>
      <c r="AO10" s="206">
        <v>23000</v>
      </c>
      <c r="AP10" s="509">
        <v>20774.14</v>
      </c>
      <c r="AQ10" s="206">
        <v>35000</v>
      </c>
      <c r="AR10" s="207">
        <v>31700.95</v>
      </c>
      <c r="AS10" s="206">
        <v>0</v>
      </c>
      <c r="AT10" s="510">
        <v>0</v>
      </c>
      <c r="AU10" s="207">
        <v>9334099.8900000006</v>
      </c>
      <c r="AV10" s="207">
        <v>10574196.01</v>
      </c>
      <c r="AW10" s="207">
        <v>1240096.1199999992</v>
      </c>
      <c r="AX10" s="207">
        <v>0</v>
      </c>
      <c r="AY10" s="207">
        <v>10626671.1</v>
      </c>
      <c r="AZ10" s="448">
        <v>5098392.7300000004</v>
      </c>
      <c r="BA10" s="207">
        <v>5528278.3699999992</v>
      </c>
      <c r="BB10" s="382">
        <v>0.48215417277856953</v>
      </c>
      <c r="BC10" s="626">
        <v>0.48215417277856953</v>
      </c>
      <c r="BD10" s="448" t="s">
        <v>25</v>
      </c>
      <c r="BE10" s="448" t="s">
        <v>25</v>
      </c>
      <c r="BF10" s="529">
        <v>1.49</v>
      </c>
    </row>
    <row r="11" spans="1:58">
      <c r="A11" s="508">
        <v>13073089</v>
      </c>
      <c r="B11" s="202">
        <v>316</v>
      </c>
      <c r="C11" s="202" t="s">
        <v>33</v>
      </c>
      <c r="D11" s="206">
        <v>3984</v>
      </c>
      <c r="E11" s="206">
        <v>-413400</v>
      </c>
      <c r="F11" s="207">
        <v>-5899.74</v>
      </c>
      <c r="G11" s="389">
        <v>1</v>
      </c>
      <c r="H11" s="207" t="s">
        <v>202</v>
      </c>
      <c r="I11" s="207">
        <v>-14274.41</v>
      </c>
      <c r="J11" s="389">
        <v>1</v>
      </c>
      <c r="K11" s="207">
        <v>1625222.94</v>
      </c>
      <c r="L11" s="388"/>
      <c r="M11" s="389">
        <v>1</v>
      </c>
      <c r="N11" s="207">
        <v>20062942.02</v>
      </c>
      <c r="O11" s="389">
        <v>0</v>
      </c>
      <c r="P11" s="207">
        <v>0</v>
      </c>
      <c r="Q11" s="389">
        <v>1</v>
      </c>
      <c r="R11" s="207">
        <v>758694.41</v>
      </c>
      <c r="S11" s="206">
        <v>300</v>
      </c>
      <c r="T11" s="388">
        <v>1</v>
      </c>
      <c r="U11" s="206">
        <v>300</v>
      </c>
      <c r="V11" s="388">
        <v>0</v>
      </c>
      <c r="W11" s="206">
        <v>200</v>
      </c>
      <c r="X11" s="389">
        <v>1</v>
      </c>
      <c r="Y11" s="389">
        <v>0</v>
      </c>
      <c r="Z11" s="207">
        <v>407485.36</v>
      </c>
      <c r="AA11" s="207">
        <v>102.28046184738956</v>
      </c>
      <c r="AB11" s="397" t="s">
        <v>28</v>
      </c>
      <c r="AC11" s="397" t="s">
        <v>28</v>
      </c>
      <c r="AD11" s="397" t="s">
        <v>28</v>
      </c>
      <c r="AE11" s="397" t="s">
        <v>32</v>
      </c>
      <c r="AF11" s="397" t="s">
        <v>32</v>
      </c>
      <c r="AG11" s="397" t="s">
        <v>32</v>
      </c>
      <c r="AH11" s="397" t="s">
        <v>32</v>
      </c>
      <c r="AI11" s="397" t="s">
        <v>32</v>
      </c>
      <c r="AJ11" s="627">
        <v>42979</v>
      </c>
      <c r="AK11" s="207">
        <v>-1376500.61</v>
      </c>
      <c r="AL11" s="207"/>
      <c r="AM11" s="510">
        <v>-5899.74</v>
      </c>
      <c r="AN11" s="510">
        <v>758694.41</v>
      </c>
      <c r="AO11" s="206">
        <v>15500</v>
      </c>
      <c r="AP11" s="509">
        <v>15757.07</v>
      </c>
      <c r="AQ11" s="206">
        <v>0</v>
      </c>
      <c r="AR11" s="207">
        <v>0</v>
      </c>
      <c r="AS11" s="206">
        <v>0</v>
      </c>
      <c r="AT11" s="510">
        <v>0</v>
      </c>
      <c r="AU11" s="207">
        <v>2090120.93</v>
      </c>
      <c r="AV11" s="207">
        <v>1794885.84</v>
      </c>
      <c r="AW11" s="207">
        <v>-295235.08999999985</v>
      </c>
      <c r="AX11" s="207">
        <v>1021216.63</v>
      </c>
      <c r="AY11" s="207">
        <v>2816102.47</v>
      </c>
      <c r="AZ11" s="448">
        <v>1383784.99</v>
      </c>
      <c r="BA11" s="448">
        <v>1432317.4800000002</v>
      </c>
      <c r="BB11" s="448">
        <v>77.095989012872252</v>
      </c>
      <c r="BC11" s="448">
        <v>49.138303905539345</v>
      </c>
      <c r="BD11" s="448" t="s">
        <v>25</v>
      </c>
      <c r="BE11" s="448" t="s">
        <v>25</v>
      </c>
      <c r="BF11" s="529" t="s">
        <v>202</v>
      </c>
    </row>
    <row r="12" spans="1:58">
      <c r="A12" s="508">
        <v>13073105</v>
      </c>
      <c r="B12" s="202">
        <v>317</v>
      </c>
      <c r="C12" s="202" t="s">
        <v>34</v>
      </c>
      <c r="D12" s="206">
        <v>3077</v>
      </c>
      <c r="E12" s="206">
        <v>174700</v>
      </c>
      <c r="F12" s="207">
        <v>814027.68</v>
      </c>
      <c r="G12" s="389">
        <v>1</v>
      </c>
      <c r="H12" s="207">
        <v>716577.54</v>
      </c>
      <c r="I12" s="207" t="s">
        <v>166</v>
      </c>
      <c r="J12" s="389">
        <v>1</v>
      </c>
      <c r="K12" s="207">
        <v>1815395.5200000003</v>
      </c>
      <c r="L12" s="388" t="s">
        <v>166</v>
      </c>
      <c r="M12" s="389">
        <v>1</v>
      </c>
      <c r="N12" s="207">
        <v>22268416.870000001</v>
      </c>
      <c r="O12" s="389">
        <v>0</v>
      </c>
      <c r="P12" s="207">
        <v>0</v>
      </c>
      <c r="Q12" s="389">
        <v>1</v>
      </c>
      <c r="R12" s="207">
        <v>911034.15</v>
      </c>
      <c r="S12" s="206">
        <v>300</v>
      </c>
      <c r="T12" s="388">
        <v>0</v>
      </c>
      <c r="U12" s="206">
        <v>400</v>
      </c>
      <c r="V12" s="388">
        <v>0</v>
      </c>
      <c r="W12" s="206">
        <v>385</v>
      </c>
      <c r="X12" s="389">
        <v>0</v>
      </c>
      <c r="Y12" s="389">
        <v>0</v>
      </c>
      <c r="Z12" s="207">
        <v>9371170.9399999995</v>
      </c>
      <c r="AA12" s="207">
        <v>3045.5544166395839</v>
      </c>
      <c r="AB12" s="397" t="s">
        <v>28</v>
      </c>
      <c r="AC12" s="397" t="s">
        <v>28</v>
      </c>
      <c r="AD12" s="397" t="s">
        <v>28</v>
      </c>
      <c r="AE12" s="397" t="s">
        <v>266</v>
      </c>
      <c r="AF12" s="397" t="s">
        <v>266</v>
      </c>
      <c r="AG12" s="397" t="s">
        <v>266</v>
      </c>
      <c r="AH12" s="397" t="s">
        <v>266</v>
      </c>
      <c r="AI12" s="397" t="s">
        <v>266</v>
      </c>
      <c r="AJ12" s="397" t="s">
        <v>266</v>
      </c>
      <c r="AK12" s="207">
        <v>1395867.31</v>
      </c>
      <c r="AL12" s="207">
        <v>911034.14999999944</v>
      </c>
      <c r="AM12" s="510">
        <v>814027.68</v>
      </c>
      <c r="AN12" s="510">
        <v>911034.14999999944</v>
      </c>
      <c r="AO12" s="206">
        <v>7500</v>
      </c>
      <c r="AP12" s="509">
        <v>7909.56</v>
      </c>
      <c r="AQ12" s="206">
        <v>900</v>
      </c>
      <c r="AR12" s="207">
        <v>0</v>
      </c>
      <c r="AS12" s="206">
        <v>410000</v>
      </c>
      <c r="AT12" s="510">
        <v>412538.3</v>
      </c>
      <c r="AU12" s="207">
        <v>2412766.77</v>
      </c>
      <c r="AV12" s="207">
        <v>3533385.9</v>
      </c>
      <c r="AW12" s="207">
        <v>1120619.1299999999</v>
      </c>
      <c r="AX12" s="207">
        <v>320269.78000000003</v>
      </c>
      <c r="AY12" s="207">
        <v>3853655.6799999997</v>
      </c>
      <c r="AZ12" s="448">
        <v>1177434.56</v>
      </c>
      <c r="BA12" s="448">
        <v>2676221.1199999996</v>
      </c>
      <c r="BB12" s="511">
        <v>0.33323123862581783</v>
      </c>
      <c r="BC12" s="511">
        <v>0.30553704268669901</v>
      </c>
      <c r="BD12" s="448" t="s">
        <v>25</v>
      </c>
      <c r="BE12" s="448" t="s">
        <v>25</v>
      </c>
      <c r="BF12" s="529">
        <v>8.91</v>
      </c>
    </row>
    <row r="13" spans="1:58">
      <c r="A13" s="508">
        <v>13073005</v>
      </c>
      <c r="B13" s="202">
        <v>5351</v>
      </c>
      <c r="C13" s="202" t="s">
        <v>35</v>
      </c>
      <c r="D13" s="474">
        <v>983</v>
      </c>
      <c r="E13" s="474">
        <v>-192400</v>
      </c>
      <c r="F13" s="288">
        <v>-42484.58</v>
      </c>
      <c r="G13" s="477">
        <v>0</v>
      </c>
      <c r="H13" s="288">
        <v>690360.72</v>
      </c>
      <c r="I13" s="288" t="s">
        <v>202</v>
      </c>
      <c r="J13" s="477">
        <v>1</v>
      </c>
      <c r="K13" s="288">
        <v>158562.79999999999</v>
      </c>
      <c r="L13" s="489"/>
      <c r="M13" s="477" t="s">
        <v>229</v>
      </c>
      <c r="N13" s="288" t="s">
        <v>229</v>
      </c>
      <c r="O13" s="477">
        <v>0</v>
      </c>
      <c r="P13" s="288">
        <v>0</v>
      </c>
      <c r="Q13" s="477">
        <v>1</v>
      </c>
      <c r="R13" s="288">
        <v>158562.79999999999</v>
      </c>
      <c r="S13" s="474">
        <v>350</v>
      </c>
      <c r="T13" s="653">
        <v>0</v>
      </c>
      <c r="U13" s="474">
        <v>350</v>
      </c>
      <c r="V13" s="653">
        <v>1</v>
      </c>
      <c r="W13" s="474">
        <v>350</v>
      </c>
      <c r="X13" s="477">
        <v>0</v>
      </c>
      <c r="Y13" s="477">
        <v>0</v>
      </c>
      <c r="Z13" s="288">
        <v>0</v>
      </c>
      <c r="AA13" s="288">
        <v>0</v>
      </c>
      <c r="AB13" s="288" t="s">
        <v>32</v>
      </c>
      <c r="AC13" s="288" t="s">
        <v>28</v>
      </c>
      <c r="AD13" s="288" t="s">
        <v>28</v>
      </c>
      <c r="AE13" s="288" t="s">
        <v>32</v>
      </c>
      <c r="AF13" s="288" t="s">
        <v>32</v>
      </c>
      <c r="AG13" s="628">
        <v>2018</v>
      </c>
      <c r="AH13" s="628">
        <v>2018</v>
      </c>
      <c r="AI13" s="628">
        <v>2019</v>
      </c>
      <c r="AJ13" s="628">
        <v>2019</v>
      </c>
      <c r="AK13" s="288">
        <v>87963.76</v>
      </c>
      <c r="AL13" s="288">
        <v>31992.87</v>
      </c>
      <c r="AM13" s="548">
        <v>-44603.69</v>
      </c>
      <c r="AN13" s="548">
        <v>160555.17000000001</v>
      </c>
      <c r="AO13" s="474">
        <v>4000</v>
      </c>
      <c r="AP13" s="553">
        <v>4551.37</v>
      </c>
      <c r="AQ13" s="474">
        <v>0</v>
      </c>
      <c r="AR13" s="288">
        <v>0</v>
      </c>
      <c r="AS13" s="474">
        <v>0</v>
      </c>
      <c r="AT13" s="548">
        <v>0</v>
      </c>
      <c r="AU13" s="288">
        <v>327942.76</v>
      </c>
      <c r="AV13" s="288">
        <v>327042.67</v>
      </c>
      <c r="AW13" s="288">
        <v>-900.09000000002561</v>
      </c>
      <c r="AX13" s="288">
        <v>360457.53</v>
      </c>
      <c r="AY13" s="288">
        <v>687500.2</v>
      </c>
      <c r="AZ13" s="288">
        <v>304996.33</v>
      </c>
      <c r="BA13" s="288">
        <v>382503.86999999994</v>
      </c>
      <c r="BB13" s="288">
        <v>93.258879644053792</v>
      </c>
      <c r="BC13" s="288">
        <v>44.363089639828473</v>
      </c>
      <c r="BD13" s="288">
        <v>116300.58</v>
      </c>
      <c r="BE13" s="629">
        <v>17.72</v>
      </c>
      <c r="BF13" s="529">
        <v>1.79</v>
      </c>
    </row>
    <row r="14" spans="1:58">
      <c r="A14" s="508">
        <v>13073037</v>
      </c>
      <c r="B14" s="202">
        <v>5351</v>
      </c>
      <c r="C14" s="202" t="s">
        <v>36</v>
      </c>
      <c r="D14" s="474">
        <v>743</v>
      </c>
      <c r="E14" s="474">
        <v>-1100</v>
      </c>
      <c r="F14" s="288">
        <v>65790.259999999995</v>
      </c>
      <c r="G14" s="477">
        <v>1</v>
      </c>
      <c r="H14" s="288">
        <v>73710.02</v>
      </c>
      <c r="I14" s="288" t="s">
        <v>202</v>
      </c>
      <c r="J14" s="477">
        <v>1</v>
      </c>
      <c r="K14" s="288">
        <v>350316.27</v>
      </c>
      <c r="L14" s="489"/>
      <c r="M14" s="477" t="s">
        <v>229</v>
      </c>
      <c r="N14" s="288" t="s">
        <v>229</v>
      </c>
      <c r="O14" s="477">
        <v>0</v>
      </c>
      <c r="P14" s="288">
        <v>0</v>
      </c>
      <c r="Q14" s="477">
        <v>1</v>
      </c>
      <c r="R14" s="288">
        <v>350316.27</v>
      </c>
      <c r="S14" s="474">
        <v>300</v>
      </c>
      <c r="T14" s="653">
        <v>0</v>
      </c>
      <c r="U14" s="474">
        <v>350</v>
      </c>
      <c r="V14" s="653">
        <v>1</v>
      </c>
      <c r="W14" s="474">
        <v>380</v>
      </c>
      <c r="X14" s="477">
        <v>0</v>
      </c>
      <c r="Y14" s="477">
        <v>0</v>
      </c>
      <c r="Z14" s="288">
        <v>217658.94</v>
      </c>
      <c r="AA14" s="288">
        <v>292.94608344549124</v>
      </c>
      <c r="AB14" s="288" t="s">
        <v>267</v>
      </c>
      <c r="AC14" s="288" t="s">
        <v>267</v>
      </c>
      <c r="AD14" s="288" t="s">
        <v>267</v>
      </c>
      <c r="AE14" s="288" t="s">
        <v>32</v>
      </c>
      <c r="AF14" s="288" t="s">
        <v>32</v>
      </c>
      <c r="AG14" s="628">
        <v>2018</v>
      </c>
      <c r="AH14" s="628">
        <v>2018</v>
      </c>
      <c r="AI14" s="628">
        <v>2019</v>
      </c>
      <c r="AJ14" s="628">
        <v>2019</v>
      </c>
      <c r="AK14" s="288">
        <v>47591.5</v>
      </c>
      <c r="AL14" s="288">
        <v>54060.54</v>
      </c>
      <c r="AM14" s="548">
        <v>65790.259999999995</v>
      </c>
      <c r="AN14" s="548">
        <v>350316.27</v>
      </c>
      <c r="AO14" s="474">
        <v>2800</v>
      </c>
      <c r="AP14" s="553">
        <v>2618.25</v>
      </c>
      <c r="AQ14" s="474">
        <v>0</v>
      </c>
      <c r="AR14" s="288">
        <v>0</v>
      </c>
      <c r="AS14" s="474">
        <v>0</v>
      </c>
      <c r="AT14" s="548">
        <v>0</v>
      </c>
      <c r="AU14" s="288">
        <v>327662.01</v>
      </c>
      <c r="AV14" s="288">
        <v>376961.62</v>
      </c>
      <c r="AW14" s="288">
        <v>49299.609999999986</v>
      </c>
      <c r="AX14" s="288">
        <v>242917.91</v>
      </c>
      <c r="AY14" s="288">
        <v>619879.53</v>
      </c>
      <c r="AZ14" s="288">
        <v>264993.37</v>
      </c>
      <c r="BA14" s="288">
        <v>354886.16000000003</v>
      </c>
      <c r="BB14" s="288">
        <v>70.297175081113025</v>
      </c>
      <c r="BC14" s="288">
        <v>42.749172569063539</v>
      </c>
      <c r="BD14" s="288">
        <v>101046.73</v>
      </c>
      <c r="BE14" s="629">
        <v>17.72</v>
      </c>
      <c r="BF14" s="529">
        <v>2.81</v>
      </c>
    </row>
    <row r="15" spans="1:58">
      <c r="A15" s="508">
        <v>13073044</v>
      </c>
      <c r="B15" s="202">
        <v>5351</v>
      </c>
      <c r="C15" s="202" t="s">
        <v>37</v>
      </c>
      <c r="D15" s="474">
        <v>665</v>
      </c>
      <c r="E15" s="474">
        <v>-33800</v>
      </c>
      <c r="F15" s="288">
        <v>76536.649999999994</v>
      </c>
      <c r="G15" s="477">
        <v>1</v>
      </c>
      <c r="H15" s="288">
        <v>319427.64</v>
      </c>
      <c r="I15" s="288" t="s">
        <v>202</v>
      </c>
      <c r="J15" s="477">
        <v>1</v>
      </c>
      <c r="K15" s="288">
        <v>374336.45</v>
      </c>
      <c r="L15" s="489"/>
      <c r="M15" s="477" t="s">
        <v>229</v>
      </c>
      <c r="N15" s="288" t="s">
        <v>229</v>
      </c>
      <c r="O15" s="477">
        <v>0</v>
      </c>
      <c r="P15" s="288">
        <v>0</v>
      </c>
      <c r="Q15" s="477">
        <v>1</v>
      </c>
      <c r="R15" s="288">
        <v>374336.45</v>
      </c>
      <c r="S15" s="474">
        <v>320</v>
      </c>
      <c r="T15" s="653">
        <v>0</v>
      </c>
      <c r="U15" s="474">
        <v>385</v>
      </c>
      <c r="V15" s="653">
        <v>0</v>
      </c>
      <c r="W15" s="474">
        <v>360</v>
      </c>
      <c r="X15" s="477">
        <v>0</v>
      </c>
      <c r="Y15" s="477">
        <v>0</v>
      </c>
      <c r="Z15" s="288">
        <v>8802.94</v>
      </c>
      <c r="AA15" s="288">
        <v>13.237503759398496</v>
      </c>
      <c r="AB15" s="288" t="s">
        <v>267</v>
      </c>
      <c r="AC15" s="288" t="s">
        <v>267</v>
      </c>
      <c r="AD15" s="288" t="s">
        <v>267</v>
      </c>
      <c r="AE15" s="288" t="s">
        <v>32</v>
      </c>
      <c r="AF15" s="288" t="s">
        <v>32</v>
      </c>
      <c r="AG15" s="628">
        <v>2018</v>
      </c>
      <c r="AH15" s="628">
        <v>2018</v>
      </c>
      <c r="AI15" s="628">
        <v>2019</v>
      </c>
      <c r="AJ15" s="628">
        <v>2019</v>
      </c>
      <c r="AK15" s="288">
        <v>64438.98</v>
      </c>
      <c r="AL15" s="288">
        <v>374336.45</v>
      </c>
      <c r="AM15" s="548">
        <v>76536.649999999994</v>
      </c>
      <c r="AN15" s="548">
        <v>374336.45</v>
      </c>
      <c r="AO15" s="474">
        <v>1900</v>
      </c>
      <c r="AP15" s="553">
        <v>1879.16</v>
      </c>
      <c r="AQ15" s="474">
        <v>0</v>
      </c>
      <c r="AR15" s="288">
        <v>0</v>
      </c>
      <c r="AS15" s="474">
        <v>0</v>
      </c>
      <c r="AT15" s="548">
        <v>0</v>
      </c>
      <c r="AU15" s="288">
        <v>338173.6</v>
      </c>
      <c r="AV15" s="288">
        <v>429564.62</v>
      </c>
      <c r="AW15" s="288">
        <v>91391.020000000019</v>
      </c>
      <c r="AX15" s="288">
        <v>166450.84</v>
      </c>
      <c r="AY15" s="288">
        <v>596015.46</v>
      </c>
      <c r="AZ15" s="288">
        <v>239073.61</v>
      </c>
      <c r="BA15" s="288">
        <v>356941.85</v>
      </c>
      <c r="BB15" s="288">
        <v>55.654865151603957</v>
      </c>
      <c r="BC15" s="288">
        <v>40.111981323437483</v>
      </c>
      <c r="BD15" s="288">
        <v>91163.06</v>
      </c>
      <c r="BE15" s="629">
        <v>17.72</v>
      </c>
      <c r="BF15" s="529">
        <v>6.64</v>
      </c>
    </row>
    <row r="16" spans="1:58">
      <c r="A16" s="508">
        <v>13073046</v>
      </c>
      <c r="B16" s="202">
        <v>5351</v>
      </c>
      <c r="C16" s="202" t="s">
        <v>38</v>
      </c>
      <c r="D16" s="474">
        <v>1797</v>
      </c>
      <c r="E16" s="474">
        <v>302800</v>
      </c>
      <c r="F16" s="288">
        <v>127648</v>
      </c>
      <c r="G16" s="389">
        <v>0</v>
      </c>
      <c r="H16" s="288">
        <v>1574112.08</v>
      </c>
      <c r="I16" s="288" t="s">
        <v>202</v>
      </c>
      <c r="J16" s="477">
        <v>1</v>
      </c>
      <c r="K16" s="288">
        <v>658496.21</v>
      </c>
      <c r="L16" s="489"/>
      <c r="M16" s="477" t="s">
        <v>229</v>
      </c>
      <c r="N16" s="288" t="s">
        <v>229</v>
      </c>
      <c r="O16" s="477">
        <v>0</v>
      </c>
      <c r="P16" s="288">
        <v>0</v>
      </c>
      <c r="Q16" s="477">
        <v>1</v>
      </c>
      <c r="R16" s="288">
        <v>658496.21</v>
      </c>
      <c r="S16" s="474">
        <v>300</v>
      </c>
      <c r="T16" s="653">
        <v>0</v>
      </c>
      <c r="U16" s="474">
        <v>350</v>
      </c>
      <c r="V16" s="653">
        <v>1</v>
      </c>
      <c r="W16" s="474">
        <v>380</v>
      </c>
      <c r="X16" s="477">
        <v>0</v>
      </c>
      <c r="Y16" s="477">
        <v>0</v>
      </c>
      <c r="Z16" s="288">
        <v>697879.43</v>
      </c>
      <c r="AA16" s="288">
        <v>388.35805787423487</v>
      </c>
      <c r="AB16" s="288" t="s">
        <v>267</v>
      </c>
      <c r="AC16" s="288" t="s">
        <v>267</v>
      </c>
      <c r="AD16" s="288" t="s">
        <v>267</v>
      </c>
      <c r="AE16" s="288" t="s">
        <v>32</v>
      </c>
      <c r="AF16" s="288" t="s">
        <v>32</v>
      </c>
      <c r="AG16" s="628">
        <v>2018</v>
      </c>
      <c r="AH16" s="628">
        <v>2018</v>
      </c>
      <c r="AI16" s="628">
        <v>2019</v>
      </c>
      <c r="AJ16" s="628">
        <v>2019</v>
      </c>
      <c r="AK16" s="288">
        <v>539134.13</v>
      </c>
      <c r="AL16" s="288">
        <v>658496.21</v>
      </c>
      <c r="AM16" s="548">
        <v>127648</v>
      </c>
      <c r="AN16" s="548">
        <v>658496.21</v>
      </c>
      <c r="AO16" s="474">
        <v>5400</v>
      </c>
      <c r="AP16" s="553">
        <v>5499.17</v>
      </c>
      <c r="AQ16" s="474">
        <v>0</v>
      </c>
      <c r="AR16" s="288">
        <v>0</v>
      </c>
      <c r="AS16" s="474">
        <v>0</v>
      </c>
      <c r="AT16" s="548">
        <v>0</v>
      </c>
      <c r="AU16" s="288">
        <v>1571692.25</v>
      </c>
      <c r="AV16" s="288">
        <v>1631029.16</v>
      </c>
      <c r="AW16" s="288">
        <v>59336.909999999916</v>
      </c>
      <c r="AX16" s="288">
        <v>87340.06</v>
      </c>
      <c r="AY16" s="288">
        <v>1718369.22</v>
      </c>
      <c r="AZ16" s="288">
        <v>730522.56</v>
      </c>
      <c r="BA16" s="288">
        <v>987846.65999999992</v>
      </c>
      <c r="BB16" s="288">
        <v>44.789055764030614</v>
      </c>
      <c r="BC16" s="288">
        <v>42.512549194753383</v>
      </c>
      <c r="BD16" s="288">
        <v>278561.37</v>
      </c>
      <c r="BE16" s="629">
        <v>17.72</v>
      </c>
      <c r="BF16" s="529">
        <v>1.1299999999999999</v>
      </c>
    </row>
    <row r="17" spans="1:58">
      <c r="A17" s="508">
        <v>13073066</v>
      </c>
      <c r="B17" s="202">
        <v>5351</v>
      </c>
      <c r="C17" s="202" t="s">
        <v>39</v>
      </c>
      <c r="D17" s="474">
        <v>1040</v>
      </c>
      <c r="E17" s="474">
        <v>-136400</v>
      </c>
      <c r="F17" s="288">
        <v>-52815.519999999997</v>
      </c>
      <c r="G17" s="389">
        <v>1</v>
      </c>
      <c r="H17" s="288">
        <v>50327.5</v>
      </c>
      <c r="I17" s="288" t="s">
        <v>202</v>
      </c>
      <c r="J17" s="477">
        <v>0</v>
      </c>
      <c r="K17" s="288">
        <v>0</v>
      </c>
      <c r="L17" s="489"/>
      <c r="M17" s="477" t="s">
        <v>229</v>
      </c>
      <c r="N17" s="288" t="s">
        <v>229</v>
      </c>
      <c r="O17" s="477">
        <v>0</v>
      </c>
      <c r="P17" s="288">
        <v>0</v>
      </c>
      <c r="Q17" s="477">
        <v>0</v>
      </c>
      <c r="R17" s="288">
        <v>0</v>
      </c>
      <c r="S17" s="474">
        <v>300</v>
      </c>
      <c r="T17" s="653">
        <v>0</v>
      </c>
      <c r="U17" s="474">
        <v>350</v>
      </c>
      <c r="V17" s="653">
        <v>1</v>
      </c>
      <c r="W17" s="474">
        <v>300</v>
      </c>
      <c r="X17" s="477">
        <v>1</v>
      </c>
      <c r="Y17" s="477">
        <v>0</v>
      </c>
      <c r="Z17" s="288">
        <v>43095</v>
      </c>
      <c r="AA17" s="288">
        <v>41.4375</v>
      </c>
      <c r="AB17" s="288" t="s">
        <v>267</v>
      </c>
      <c r="AC17" s="288" t="s">
        <v>267</v>
      </c>
      <c r="AD17" s="288" t="s">
        <v>267</v>
      </c>
      <c r="AE17" s="288" t="s">
        <v>32</v>
      </c>
      <c r="AF17" s="288" t="s">
        <v>32</v>
      </c>
      <c r="AG17" s="628">
        <v>2018</v>
      </c>
      <c r="AH17" s="628">
        <v>2018</v>
      </c>
      <c r="AI17" s="628">
        <v>2019</v>
      </c>
      <c r="AJ17" s="628">
        <v>2019</v>
      </c>
      <c r="AK17" s="288">
        <v>-60360.98</v>
      </c>
      <c r="AL17" s="288">
        <v>0</v>
      </c>
      <c r="AM17" s="548">
        <v>-52815.519999999997</v>
      </c>
      <c r="AN17" s="548">
        <v>-48531.61</v>
      </c>
      <c r="AO17" s="474">
        <v>3800</v>
      </c>
      <c r="AP17" s="553">
        <v>3677.63</v>
      </c>
      <c r="AQ17" s="474">
        <v>0</v>
      </c>
      <c r="AR17" s="288">
        <v>0</v>
      </c>
      <c r="AS17" s="474">
        <v>0</v>
      </c>
      <c r="AT17" s="548">
        <v>0</v>
      </c>
      <c r="AU17" s="288">
        <v>482125.43</v>
      </c>
      <c r="AV17" s="288">
        <v>452925.17</v>
      </c>
      <c r="AW17" s="288">
        <v>-29200.260000000009</v>
      </c>
      <c r="AX17" s="288">
        <v>296939.28999999998</v>
      </c>
      <c r="AY17" s="288">
        <v>749864.46</v>
      </c>
      <c r="AZ17" s="288">
        <v>342959.92</v>
      </c>
      <c r="BA17" s="288">
        <v>406904.54</v>
      </c>
      <c r="BB17" s="288">
        <v>75.721099801099584</v>
      </c>
      <c r="BC17" s="288">
        <v>45.736254789298854</v>
      </c>
      <c r="BD17" s="288">
        <v>130776.78</v>
      </c>
      <c r="BE17" s="629">
        <v>17.72</v>
      </c>
      <c r="BF17" s="529">
        <v>0.16</v>
      </c>
    </row>
    <row r="18" spans="1:58">
      <c r="A18" s="508">
        <v>13073068</v>
      </c>
      <c r="B18" s="202">
        <v>5351</v>
      </c>
      <c r="C18" s="202" t="s">
        <v>40</v>
      </c>
      <c r="D18" s="474">
        <v>2066</v>
      </c>
      <c r="E18" s="474">
        <v>70100</v>
      </c>
      <c r="F18" s="288">
        <v>220025.62</v>
      </c>
      <c r="G18" s="477">
        <v>1</v>
      </c>
      <c r="H18" s="288">
        <v>203595.54</v>
      </c>
      <c r="I18" s="288" t="s">
        <v>202</v>
      </c>
      <c r="J18" s="477">
        <v>1</v>
      </c>
      <c r="K18" s="288">
        <v>290749.02</v>
      </c>
      <c r="L18" s="489"/>
      <c r="M18" s="477" t="s">
        <v>229</v>
      </c>
      <c r="N18" s="288" t="s">
        <v>229</v>
      </c>
      <c r="O18" s="477">
        <v>0</v>
      </c>
      <c r="P18" s="288">
        <v>0</v>
      </c>
      <c r="Q18" s="477">
        <v>1</v>
      </c>
      <c r="R18" s="288">
        <v>290749.02</v>
      </c>
      <c r="S18" s="474">
        <v>300</v>
      </c>
      <c r="T18" s="653">
        <v>0</v>
      </c>
      <c r="U18" s="474">
        <v>400</v>
      </c>
      <c r="V18" s="653">
        <v>0</v>
      </c>
      <c r="W18" s="474">
        <v>380</v>
      </c>
      <c r="X18" s="477">
        <v>0</v>
      </c>
      <c r="Y18" s="477">
        <v>0</v>
      </c>
      <c r="Z18" s="288">
        <v>1098945.27</v>
      </c>
      <c r="AA18" s="288">
        <v>531.91929816069705</v>
      </c>
      <c r="AB18" s="288" t="s">
        <v>267</v>
      </c>
      <c r="AC18" s="288" t="s">
        <v>267</v>
      </c>
      <c r="AD18" s="288" t="s">
        <v>267</v>
      </c>
      <c r="AE18" s="288" t="s">
        <v>32</v>
      </c>
      <c r="AF18" s="288" t="s">
        <v>32</v>
      </c>
      <c r="AG18" s="628">
        <v>2018</v>
      </c>
      <c r="AH18" s="628">
        <v>2018</v>
      </c>
      <c r="AI18" s="628">
        <v>2019</v>
      </c>
      <c r="AJ18" s="628">
        <v>2019</v>
      </c>
      <c r="AK18" s="288">
        <v>211759.74</v>
      </c>
      <c r="AL18" s="288">
        <v>143216.53</v>
      </c>
      <c r="AM18" s="548">
        <v>220025.62</v>
      </c>
      <c r="AN18" s="548">
        <v>290749.02</v>
      </c>
      <c r="AO18" s="474">
        <v>4500</v>
      </c>
      <c r="AP18" s="553">
        <v>4790.87</v>
      </c>
      <c r="AQ18" s="474">
        <v>0</v>
      </c>
      <c r="AR18" s="288">
        <v>0</v>
      </c>
      <c r="AS18" s="474">
        <v>0</v>
      </c>
      <c r="AT18" s="548">
        <v>0</v>
      </c>
      <c r="AU18" s="288">
        <v>877894.1</v>
      </c>
      <c r="AV18" s="288">
        <v>962557.25</v>
      </c>
      <c r="AW18" s="288">
        <v>84663.150000000023</v>
      </c>
      <c r="AX18" s="288">
        <v>650917.04</v>
      </c>
      <c r="AY18" s="288">
        <v>1613474.29</v>
      </c>
      <c r="AZ18" s="288">
        <v>690639.45</v>
      </c>
      <c r="BA18" s="288">
        <v>922834.84000000008</v>
      </c>
      <c r="BB18" s="288">
        <v>71.750480296107057</v>
      </c>
      <c r="BC18" s="288">
        <v>42.804490550636537</v>
      </c>
      <c r="BD18" s="288">
        <v>263351.49</v>
      </c>
      <c r="BE18" s="629">
        <v>17.72</v>
      </c>
      <c r="BF18" s="529">
        <v>2.5099999999999998</v>
      </c>
    </row>
    <row r="19" spans="1:58" ht="15" customHeight="1">
      <c r="A19" s="508">
        <v>13073009</v>
      </c>
      <c r="B19" s="202">
        <v>5352</v>
      </c>
      <c r="C19" s="202" t="s">
        <v>41</v>
      </c>
      <c r="D19" s="206">
        <v>8696</v>
      </c>
      <c r="E19" s="206">
        <v>222920</v>
      </c>
      <c r="F19" s="207">
        <v>1738760.22</v>
      </c>
      <c r="G19" s="389">
        <v>1</v>
      </c>
      <c r="H19" s="207">
        <v>921349</v>
      </c>
      <c r="I19" s="207">
        <v>0</v>
      </c>
      <c r="J19" s="389">
        <v>1</v>
      </c>
      <c r="K19" s="207">
        <v>865684.31</v>
      </c>
      <c r="L19" s="388" t="s">
        <v>268</v>
      </c>
      <c r="M19" s="389">
        <v>1</v>
      </c>
      <c r="N19" s="630">
        <v>1542175.36</v>
      </c>
      <c r="O19" s="389">
        <v>0</v>
      </c>
      <c r="P19" s="207">
        <v>0</v>
      </c>
      <c r="Q19" s="389">
        <v>1</v>
      </c>
      <c r="R19" s="207">
        <v>1824640.24</v>
      </c>
      <c r="S19" s="206">
        <v>300</v>
      </c>
      <c r="T19" s="388">
        <v>0</v>
      </c>
      <c r="U19" s="206">
        <v>360</v>
      </c>
      <c r="V19" s="388">
        <v>0</v>
      </c>
      <c r="W19" s="206">
        <v>345</v>
      </c>
      <c r="X19" s="389">
        <v>0</v>
      </c>
      <c r="Y19" s="389">
        <v>0</v>
      </c>
      <c r="Z19" s="207">
        <v>7468247.7300000004</v>
      </c>
      <c r="AA19" s="207">
        <v>858.81413638454467</v>
      </c>
      <c r="AB19" s="397" t="s">
        <v>32</v>
      </c>
      <c r="AC19" s="397" t="s">
        <v>28</v>
      </c>
      <c r="AD19" s="631" t="s">
        <v>28</v>
      </c>
      <c r="AE19" s="397" t="s">
        <v>32</v>
      </c>
      <c r="AF19" s="397" t="s">
        <v>32</v>
      </c>
      <c r="AG19" s="631" t="s">
        <v>32</v>
      </c>
      <c r="AH19" s="631" t="s">
        <v>32</v>
      </c>
      <c r="AI19" s="631" t="s">
        <v>32</v>
      </c>
      <c r="AJ19" s="631" t="s">
        <v>32</v>
      </c>
      <c r="AK19" s="207">
        <v>1987834.35</v>
      </c>
      <c r="AL19" s="207">
        <v>-55664.69</v>
      </c>
      <c r="AM19" s="510">
        <v>1172693.51</v>
      </c>
      <c r="AN19" s="510">
        <v>1824640.24</v>
      </c>
      <c r="AO19" s="206">
        <v>30100</v>
      </c>
      <c r="AP19" s="509">
        <v>29358.68</v>
      </c>
      <c r="AQ19" s="206">
        <v>60000</v>
      </c>
      <c r="AR19" s="207">
        <v>66056.05</v>
      </c>
      <c r="AS19" s="206">
        <v>48000</v>
      </c>
      <c r="AT19" s="510">
        <v>52138.96</v>
      </c>
      <c r="AU19" s="207">
        <v>3583844</v>
      </c>
      <c r="AV19" s="207">
        <v>4178088</v>
      </c>
      <c r="AW19" s="207">
        <v>594244</v>
      </c>
      <c r="AX19" s="207">
        <v>2685628.52</v>
      </c>
      <c r="AY19" s="207">
        <v>6863716.5199999996</v>
      </c>
      <c r="AZ19" s="448">
        <v>2824248.23</v>
      </c>
      <c r="BA19" s="448">
        <v>4039468.2899999996</v>
      </c>
      <c r="BB19" s="448">
        <v>67.596666944305625</v>
      </c>
      <c r="BC19" s="448">
        <v>41.147506919472839</v>
      </c>
      <c r="BD19" s="632">
        <v>1262926.5900000001</v>
      </c>
      <c r="BE19" s="633">
        <v>18.923300000000001</v>
      </c>
      <c r="BF19" s="529">
        <v>8.48</v>
      </c>
    </row>
    <row r="20" spans="1:58">
      <c r="A20" s="508">
        <v>13073018</v>
      </c>
      <c r="B20" s="202">
        <v>5352</v>
      </c>
      <c r="C20" s="202" t="s">
        <v>42</v>
      </c>
      <c r="D20" s="206">
        <v>457</v>
      </c>
      <c r="E20" s="206">
        <v>-33160</v>
      </c>
      <c r="F20" s="207">
        <v>115555.41</v>
      </c>
      <c r="G20" s="389">
        <v>1</v>
      </c>
      <c r="H20" s="207">
        <v>94436.61</v>
      </c>
      <c r="I20" s="207">
        <v>0</v>
      </c>
      <c r="J20" s="389">
        <v>1</v>
      </c>
      <c r="K20" s="207">
        <v>129162.15</v>
      </c>
      <c r="L20" s="388">
        <v>2014</v>
      </c>
      <c r="M20" s="389">
        <v>1</v>
      </c>
      <c r="N20" s="634">
        <v>1063479.1200000001</v>
      </c>
      <c r="O20" s="389">
        <v>0</v>
      </c>
      <c r="P20" s="207">
        <v>0</v>
      </c>
      <c r="Q20" s="389">
        <v>1</v>
      </c>
      <c r="R20" s="207">
        <v>160558.35999999999</v>
      </c>
      <c r="S20" s="206">
        <v>270</v>
      </c>
      <c r="T20" s="388">
        <v>1</v>
      </c>
      <c r="U20" s="206">
        <v>360</v>
      </c>
      <c r="V20" s="388">
        <v>0</v>
      </c>
      <c r="W20" s="206">
        <v>340</v>
      </c>
      <c r="X20" s="389">
        <v>0</v>
      </c>
      <c r="Y20" s="389">
        <v>0</v>
      </c>
      <c r="Z20" s="207">
        <v>524376.36</v>
      </c>
      <c r="AA20" s="207">
        <v>1147.4318599562364</v>
      </c>
      <c r="AB20" s="397" t="s">
        <v>32</v>
      </c>
      <c r="AC20" s="397" t="s">
        <v>28</v>
      </c>
      <c r="AD20" s="631" t="s">
        <v>28</v>
      </c>
      <c r="AE20" s="397" t="s">
        <v>32</v>
      </c>
      <c r="AF20" s="631" t="s">
        <v>32</v>
      </c>
      <c r="AG20" s="631" t="s">
        <v>32</v>
      </c>
      <c r="AH20" s="631" t="s">
        <v>32</v>
      </c>
      <c r="AI20" s="631" t="s">
        <v>32</v>
      </c>
      <c r="AJ20" s="631" t="s">
        <v>32</v>
      </c>
      <c r="AK20" s="207">
        <v>-44225.98</v>
      </c>
      <c r="AL20" s="207">
        <v>34725.54</v>
      </c>
      <c r="AM20" s="510">
        <v>115555.41</v>
      </c>
      <c r="AN20" s="510">
        <v>160558.35999999999</v>
      </c>
      <c r="AO20" s="206">
        <v>3240</v>
      </c>
      <c r="AP20" s="509">
        <v>3243.74</v>
      </c>
      <c r="AQ20" s="206">
        <v>0</v>
      </c>
      <c r="AR20" s="207">
        <v>0</v>
      </c>
      <c r="AS20" s="206">
        <v>1850</v>
      </c>
      <c r="AT20" s="510">
        <v>1761.47</v>
      </c>
      <c r="AU20" s="207">
        <v>185428</v>
      </c>
      <c r="AV20" s="207">
        <v>187678</v>
      </c>
      <c r="AW20" s="207">
        <v>2250</v>
      </c>
      <c r="AX20" s="207">
        <v>156495.29999999999</v>
      </c>
      <c r="AY20" s="207">
        <v>344173.3</v>
      </c>
      <c r="AZ20" s="448">
        <v>168458.8</v>
      </c>
      <c r="BA20" s="448">
        <v>175714.5</v>
      </c>
      <c r="BB20" s="448">
        <v>89.759481665405644</v>
      </c>
      <c r="BC20" s="448">
        <v>48.945923463557456</v>
      </c>
      <c r="BD20" s="632">
        <v>74104.240000000005</v>
      </c>
      <c r="BE20" s="633">
        <v>18.923300000000001</v>
      </c>
      <c r="BF20" s="529">
        <v>4.1900000000000004</v>
      </c>
    </row>
    <row r="21" spans="1:58">
      <c r="A21" s="508">
        <v>13073025</v>
      </c>
      <c r="B21" s="202">
        <v>5352</v>
      </c>
      <c r="C21" s="202" t="s">
        <v>43</v>
      </c>
      <c r="D21" s="206">
        <v>797</v>
      </c>
      <c r="E21" s="206">
        <v>-60700</v>
      </c>
      <c r="F21" s="207">
        <v>174205.89</v>
      </c>
      <c r="G21" s="389">
        <v>1</v>
      </c>
      <c r="H21" s="207">
        <v>107175.74</v>
      </c>
      <c r="I21" s="207">
        <v>0</v>
      </c>
      <c r="J21" s="389">
        <v>1</v>
      </c>
      <c r="K21" s="207">
        <v>460249.47</v>
      </c>
      <c r="L21" s="388" t="s">
        <v>202</v>
      </c>
      <c r="M21" s="482">
        <v>1</v>
      </c>
      <c r="N21" s="634">
        <v>2143121.83</v>
      </c>
      <c r="O21" s="389">
        <v>0</v>
      </c>
      <c r="P21" s="207">
        <v>0</v>
      </c>
      <c r="Q21" s="389">
        <v>1</v>
      </c>
      <c r="R21" s="207">
        <v>223329.15</v>
      </c>
      <c r="S21" s="206">
        <v>350</v>
      </c>
      <c r="T21" s="388">
        <v>0</v>
      </c>
      <c r="U21" s="206">
        <v>350</v>
      </c>
      <c r="V21" s="388">
        <v>1</v>
      </c>
      <c r="W21" s="206">
        <v>350</v>
      </c>
      <c r="X21" s="389">
        <v>0</v>
      </c>
      <c r="Y21" s="389">
        <v>0</v>
      </c>
      <c r="Z21" s="207">
        <v>1323598.8400000001</v>
      </c>
      <c r="AA21" s="207">
        <v>1660.7262735257216</v>
      </c>
      <c r="AB21" s="397" t="s">
        <v>32</v>
      </c>
      <c r="AC21" s="397" t="s">
        <v>28</v>
      </c>
      <c r="AD21" s="631" t="s">
        <v>28</v>
      </c>
      <c r="AE21" s="397" t="s">
        <v>32</v>
      </c>
      <c r="AF21" s="631" t="s">
        <v>32</v>
      </c>
      <c r="AG21" s="631" t="s">
        <v>32</v>
      </c>
      <c r="AH21" s="631" t="s">
        <v>32</v>
      </c>
      <c r="AI21" s="631" t="s">
        <v>32</v>
      </c>
      <c r="AJ21" s="631" t="s">
        <v>32</v>
      </c>
      <c r="AK21" s="207">
        <v>-125575.35</v>
      </c>
      <c r="AL21" s="207">
        <v>353073.73</v>
      </c>
      <c r="AM21" s="510">
        <v>174205.89</v>
      </c>
      <c r="AN21" s="510">
        <v>223329.15</v>
      </c>
      <c r="AO21" s="206">
        <v>3200</v>
      </c>
      <c r="AP21" s="509">
        <v>3436.66</v>
      </c>
      <c r="AQ21" s="206">
        <v>0</v>
      </c>
      <c r="AR21" s="207">
        <v>0</v>
      </c>
      <c r="AS21" s="206">
        <v>31000</v>
      </c>
      <c r="AT21" s="510">
        <v>31897.26</v>
      </c>
      <c r="AU21" s="207">
        <v>265421</v>
      </c>
      <c r="AV21" s="207">
        <v>325612</v>
      </c>
      <c r="AW21" s="207">
        <v>60191</v>
      </c>
      <c r="AX21" s="207">
        <v>285818.5</v>
      </c>
      <c r="AY21" s="207">
        <v>611430.5</v>
      </c>
      <c r="AZ21" s="448">
        <v>244109.27</v>
      </c>
      <c r="BA21" s="448">
        <v>367321.23</v>
      </c>
      <c r="BB21" s="448">
        <v>74.969371521934079</v>
      </c>
      <c r="BC21" s="448">
        <v>39.924287388345853</v>
      </c>
      <c r="BD21" s="632">
        <v>110456.7</v>
      </c>
      <c r="BE21" s="633">
        <v>18.923300000000001</v>
      </c>
      <c r="BF21" s="529">
        <v>2.35</v>
      </c>
    </row>
    <row r="22" spans="1:58">
      <c r="A22" s="508">
        <v>13073042</v>
      </c>
      <c r="B22" s="202">
        <v>5352</v>
      </c>
      <c r="C22" s="202" t="s">
        <v>44</v>
      </c>
      <c r="D22" s="206">
        <v>205</v>
      </c>
      <c r="E22" s="206">
        <v>-19950</v>
      </c>
      <c r="F22" s="207">
        <v>41814.300000000003</v>
      </c>
      <c r="G22" s="389">
        <v>1</v>
      </c>
      <c r="H22" s="207">
        <v>41624.080000000002</v>
      </c>
      <c r="I22" s="207">
        <v>0</v>
      </c>
      <c r="J22" s="389">
        <v>1</v>
      </c>
      <c r="K22" s="207">
        <v>155838.04999999999</v>
      </c>
      <c r="L22" s="388" t="s">
        <v>202</v>
      </c>
      <c r="M22" s="389">
        <v>1</v>
      </c>
      <c r="N22" s="634">
        <v>817039.14</v>
      </c>
      <c r="O22" s="389">
        <v>0</v>
      </c>
      <c r="P22" s="207">
        <v>0</v>
      </c>
      <c r="Q22" s="389">
        <v>1</v>
      </c>
      <c r="R22" s="207">
        <v>115127.93</v>
      </c>
      <c r="S22" s="206">
        <v>350</v>
      </c>
      <c r="T22" s="388">
        <v>0</v>
      </c>
      <c r="U22" s="206">
        <v>350</v>
      </c>
      <c r="V22" s="388">
        <v>1</v>
      </c>
      <c r="W22" s="206">
        <v>350</v>
      </c>
      <c r="X22" s="389">
        <v>0</v>
      </c>
      <c r="Y22" s="389">
        <v>0</v>
      </c>
      <c r="Z22" s="207">
        <v>570.4</v>
      </c>
      <c r="AA22" s="207">
        <v>2.7824390243902437</v>
      </c>
      <c r="AB22" s="397" t="s">
        <v>32</v>
      </c>
      <c r="AC22" s="397" t="s">
        <v>28</v>
      </c>
      <c r="AD22" s="631" t="s">
        <v>28</v>
      </c>
      <c r="AE22" s="397" t="s">
        <v>32</v>
      </c>
      <c r="AF22" s="397" t="s">
        <v>32</v>
      </c>
      <c r="AG22" s="631" t="s">
        <v>32</v>
      </c>
      <c r="AH22" s="631" t="s">
        <v>32</v>
      </c>
      <c r="AI22" s="631" t="s">
        <v>32</v>
      </c>
      <c r="AJ22" s="631" t="s">
        <v>32</v>
      </c>
      <c r="AK22" s="207">
        <v>51392.84</v>
      </c>
      <c r="AL22" s="207">
        <v>114213.97</v>
      </c>
      <c r="AM22" s="510">
        <v>41814.300000000003</v>
      </c>
      <c r="AN22" s="510">
        <v>115127.93</v>
      </c>
      <c r="AO22" s="206">
        <v>1000</v>
      </c>
      <c r="AP22" s="509">
        <v>937.32</v>
      </c>
      <c r="AQ22" s="206">
        <v>0</v>
      </c>
      <c r="AR22" s="207">
        <v>0</v>
      </c>
      <c r="AS22" s="206">
        <v>1700</v>
      </c>
      <c r="AT22" s="510">
        <v>1445.66</v>
      </c>
      <c r="AU22" s="207">
        <v>112563</v>
      </c>
      <c r="AV22" s="207">
        <v>155494</v>
      </c>
      <c r="AW22" s="207">
        <v>42931</v>
      </c>
      <c r="AX22" s="207">
        <v>49119.62</v>
      </c>
      <c r="AY22" s="207">
        <v>204613.62</v>
      </c>
      <c r="AZ22" s="448">
        <v>80577.789999999994</v>
      </c>
      <c r="BA22" s="448">
        <v>124035.83</v>
      </c>
      <c r="BB22" s="448">
        <v>51.820513974815739</v>
      </c>
      <c r="BC22" s="448">
        <v>39.38046255180862</v>
      </c>
      <c r="BD22" s="632">
        <v>35791.53</v>
      </c>
      <c r="BE22" s="633">
        <v>18.923300000000001</v>
      </c>
      <c r="BF22" s="529">
        <v>7.72</v>
      </c>
    </row>
    <row r="23" spans="1:58">
      <c r="A23" s="508">
        <v>13073043</v>
      </c>
      <c r="B23" s="202">
        <v>5352</v>
      </c>
      <c r="C23" s="202" t="s">
        <v>45</v>
      </c>
      <c r="D23" s="206">
        <v>522</v>
      </c>
      <c r="E23" s="206">
        <v>-53690</v>
      </c>
      <c r="F23" s="207">
        <v>-5758.4</v>
      </c>
      <c r="G23" s="389">
        <v>0</v>
      </c>
      <c r="H23" s="207">
        <v>0</v>
      </c>
      <c r="I23" s="207">
        <v>-17558.34</v>
      </c>
      <c r="J23" s="389">
        <v>1</v>
      </c>
      <c r="K23" s="207">
        <v>267297.18</v>
      </c>
      <c r="L23" s="388" t="s">
        <v>202</v>
      </c>
      <c r="M23" s="389">
        <v>1</v>
      </c>
      <c r="N23" s="634">
        <v>1421083.01</v>
      </c>
      <c r="O23" s="389">
        <v>0</v>
      </c>
      <c r="P23" s="207">
        <v>0</v>
      </c>
      <c r="Q23" s="389">
        <v>1</v>
      </c>
      <c r="R23" s="207">
        <v>318716.5</v>
      </c>
      <c r="S23" s="206">
        <v>265</v>
      </c>
      <c r="T23" s="388">
        <v>1</v>
      </c>
      <c r="U23" s="206">
        <v>350</v>
      </c>
      <c r="V23" s="388">
        <v>1</v>
      </c>
      <c r="W23" s="206">
        <v>340</v>
      </c>
      <c r="X23" s="389">
        <v>0</v>
      </c>
      <c r="Y23" s="389">
        <v>0</v>
      </c>
      <c r="Z23" s="207">
        <v>274350</v>
      </c>
      <c r="AA23" s="207">
        <v>525.57471264367814</v>
      </c>
      <c r="AB23" s="397" t="s">
        <v>28</v>
      </c>
      <c r="AC23" s="397" t="s">
        <v>28</v>
      </c>
      <c r="AD23" s="397" t="s">
        <v>28</v>
      </c>
      <c r="AE23" s="397" t="s">
        <v>32</v>
      </c>
      <c r="AF23" s="631" t="s">
        <v>32</v>
      </c>
      <c r="AG23" s="631" t="s">
        <v>32</v>
      </c>
      <c r="AH23" s="631" t="s">
        <v>32</v>
      </c>
      <c r="AI23" s="631" t="s">
        <v>32</v>
      </c>
      <c r="AJ23" s="631" t="s">
        <v>32</v>
      </c>
      <c r="AK23" s="207">
        <v>129275.09</v>
      </c>
      <c r="AL23" s="207">
        <v>284855.52</v>
      </c>
      <c r="AM23" s="510">
        <v>-5757.4</v>
      </c>
      <c r="AN23" s="510">
        <v>318716.5</v>
      </c>
      <c r="AO23" s="206">
        <v>2550</v>
      </c>
      <c r="AP23" s="509">
        <v>2420</v>
      </c>
      <c r="AQ23" s="206">
        <v>0</v>
      </c>
      <c r="AR23" s="207">
        <v>0</v>
      </c>
      <c r="AS23" s="206">
        <v>5000</v>
      </c>
      <c r="AT23" s="510">
        <v>5254.17</v>
      </c>
      <c r="AU23" s="207">
        <v>211310</v>
      </c>
      <c r="AV23" s="207">
        <v>214756</v>
      </c>
      <c r="AW23" s="207">
        <v>3446</v>
      </c>
      <c r="AX23" s="207">
        <v>165049.34</v>
      </c>
      <c r="AY23" s="207">
        <v>379805.33999999997</v>
      </c>
      <c r="AZ23" s="448">
        <v>176198.58</v>
      </c>
      <c r="BA23" s="448">
        <v>203606.75999999998</v>
      </c>
      <c r="BB23" s="448">
        <v>82.045940509229069</v>
      </c>
      <c r="BC23" s="448">
        <v>46.391812184631213</v>
      </c>
      <c r="BD23" s="632">
        <v>77869</v>
      </c>
      <c r="BE23" s="633">
        <v>18.923300000000001</v>
      </c>
      <c r="BF23" s="529">
        <v>2.19</v>
      </c>
    </row>
    <row r="24" spans="1:58">
      <c r="A24" s="508">
        <v>13073051</v>
      </c>
      <c r="B24" s="202">
        <v>5352</v>
      </c>
      <c r="C24" s="202" t="s">
        <v>46</v>
      </c>
      <c r="D24" s="206">
        <v>617</v>
      </c>
      <c r="E24" s="206">
        <v>47390</v>
      </c>
      <c r="F24" s="207">
        <v>137820.26999999999</v>
      </c>
      <c r="G24" s="389">
        <v>1</v>
      </c>
      <c r="H24" s="207">
        <v>5705.25</v>
      </c>
      <c r="I24" s="207">
        <v>0</v>
      </c>
      <c r="J24" s="389">
        <v>0</v>
      </c>
      <c r="K24" s="207">
        <v>-27350.080000000002</v>
      </c>
      <c r="L24" s="388" t="s">
        <v>271</v>
      </c>
      <c r="M24" s="482">
        <v>0</v>
      </c>
      <c r="N24" s="634">
        <v>-126971.25</v>
      </c>
      <c r="O24" s="389">
        <v>1</v>
      </c>
      <c r="P24" s="207">
        <v>-221837.56</v>
      </c>
      <c r="Q24" s="389">
        <v>0</v>
      </c>
      <c r="R24" s="207">
        <v>0</v>
      </c>
      <c r="S24" s="206">
        <v>350</v>
      </c>
      <c r="T24" s="388">
        <v>0</v>
      </c>
      <c r="U24" s="206">
        <v>354</v>
      </c>
      <c r="V24" s="388">
        <v>0</v>
      </c>
      <c r="W24" s="206">
        <v>339</v>
      </c>
      <c r="X24" s="389">
        <v>0</v>
      </c>
      <c r="Y24" s="389">
        <v>0</v>
      </c>
      <c r="Z24" s="207">
        <v>1464329.2</v>
      </c>
      <c r="AA24" s="207">
        <v>2373.3050243111829</v>
      </c>
      <c r="AB24" s="397" t="s">
        <v>32</v>
      </c>
      <c r="AC24" s="397" t="s">
        <v>28</v>
      </c>
      <c r="AD24" s="631" t="s">
        <v>32</v>
      </c>
      <c r="AE24" s="397" t="s">
        <v>32</v>
      </c>
      <c r="AF24" s="631" t="s">
        <v>32</v>
      </c>
      <c r="AG24" s="631" t="s">
        <v>32</v>
      </c>
      <c r="AH24" s="631" t="s">
        <v>32</v>
      </c>
      <c r="AI24" s="631" t="s">
        <v>32</v>
      </c>
      <c r="AJ24" s="631" t="s">
        <v>32</v>
      </c>
      <c r="AK24" s="207">
        <v>347195.6</v>
      </c>
      <c r="AL24" s="207">
        <v>-33055.33</v>
      </c>
      <c r="AM24" s="510">
        <v>137820.26999999999</v>
      </c>
      <c r="AN24" s="510">
        <v>-221837.65</v>
      </c>
      <c r="AO24" s="206">
        <v>5020</v>
      </c>
      <c r="AP24" s="509">
        <v>4868.34</v>
      </c>
      <c r="AQ24" s="206">
        <v>0</v>
      </c>
      <c r="AR24" s="207">
        <v>0</v>
      </c>
      <c r="AS24" s="206">
        <v>2800</v>
      </c>
      <c r="AT24" s="510">
        <v>1950.53</v>
      </c>
      <c r="AU24" s="207">
        <v>215032</v>
      </c>
      <c r="AV24" s="207">
        <v>290796</v>
      </c>
      <c r="AW24" s="207">
        <v>75764</v>
      </c>
      <c r="AX24" s="207">
        <v>211032.41</v>
      </c>
      <c r="AY24" s="207">
        <v>501828.41000000003</v>
      </c>
      <c r="AZ24" s="448">
        <v>196730.15</v>
      </c>
      <c r="BA24" s="448">
        <v>305098.26</v>
      </c>
      <c r="BB24" s="448">
        <v>67.652288889805916</v>
      </c>
      <c r="BC24" s="448">
        <v>39.202672881752548</v>
      </c>
      <c r="BD24" s="632">
        <v>89467.91</v>
      </c>
      <c r="BE24" s="633">
        <v>18.923300000000001</v>
      </c>
      <c r="BF24" s="529">
        <v>3.39</v>
      </c>
    </row>
    <row r="25" spans="1:58">
      <c r="A25" s="508">
        <v>13073053</v>
      </c>
      <c r="B25" s="202">
        <v>5352</v>
      </c>
      <c r="C25" s="202" t="s">
        <v>47</v>
      </c>
      <c r="D25" s="206">
        <v>572</v>
      </c>
      <c r="E25" s="206">
        <v>26210</v>
      </c>
      <c r="F25" s="207">
        <v>126045.87</v>
      </c>
      <c r="G25" s="389">
        <v>1</v>
      </c>
      <c r="H25" s="207">
        <v>79487.48</v>
      </c>
      <c r="I25" s="207">
        <v>0</v>
      </c>
      <c r="J25" s="389">
        <v>1</v>
      </c>
      <c r="K25" s="207">
        <v>198081.41</v>
      </c>
      <c r="L25" s="388"/>
      <c r="M25" s="389">
        <v>1</v>
      </c>
      <c r="N25" s="634">
        <v>1541754.77</v>
      </c>
      <c r="O25" s="389">
        <v>0</v>
      </c>
      <c r="P25" s="207">
        <v>0</v>
      </c>
      <c r="Q25" s="389">
        <v>1</v>
      </c>
      <c r="R25" s="207">
        <v>282214.90999999997</v>
      </c>
      <c r="S25" s="206">
        <v>280</v>
      </c>
      <c r="T25" s="388">
        <v>1</v>
      </c>
      <c r="U25" s="206">
        <v>350</v>
      </c>
      <c r="V25" s="388">
        <v>1</v>
      </c>
      <c r="W25" s="206">
        <v>340</v>
      </c>
      <c r="X25" s="389">
        <v>0</v>
      </c>
      <c r="Y25" s="389">
        <v>0</v>
      </c>
      <c r="Z25" s="207">
        <v>416461.68</v>
      </c>
      <c r="AA25" s="207">
        <v>728.0798601398601</v>
      </c>
      <c r="AB25" s="397" t="s">
        <v>28</v>
      </c>
      <c r="AC25" s="397" t="s">
        <v>28</v>
      </c>
      <c r="AD25" s="397" t="s">
        <v>28</v>
      </c>
      <c r="AE25" s="397" t="s">
        <v>32</v>
      </c>
      <c r="AF25" s="397" t="s">
        <v>32</v>
      </c>
      <c r="AG25" s="631" t="s">
        <v>32</v>
      </c>
      <c r="AH25" s="631" t="s">
        <v>32</v>
      </c>
      <c r="AI25" s="631" t="s">
        <v>32</v>
      </c>
      <c r="AJ25" s="631" t="s">
        <v>32</v>
      </c>
      <c r="AK25" s="207">
        <v>-320.02</v>
      </c>
      <c r="AL25" s="207">
        <v>118593.93</v>
      </c>
      <c r="AM25" s="510">
        <v>126045.87</v>
      </c>
      <c r="AN25" s="510">
        <v>282214.90999999997</v>
      </c>
      <c r="AO25" s="206">
        <v>2500</v>
      </c>
      <c r="AP25" s="509">
        <v>2598.7600000000002</v>
      </c>
      <c r="AQ25" s="206">
        <v>0</v>
      </c>
      <c r="AR25" s="207">
        <v>0</v>
      </c>
      <c r="AS25" s="206">
        <v>5200</v>
      </c>
      <c r="AT25" s="510">
        <v>4363.04</v>
      </c>
      <c r="AU25" s="207">
        <v>155951</v>
      </c>
      <c r="AV25" s="207">
        <v>230584</v>
      </c>
      <c r="AW25" s="207">
        <v>74633</v>
      </c>
      <c r="AX25" s="207">
        <v>223055.8</v>
      </c>
      <c r="AY25" s="207">
        <v>453639.8</v>
      </c>
      <c r="AZ25" s="448">
        <v>176673.05</v>
      </c>
      <c r="BA25" s="448">
        <v>276966.75</v>
      </c>
      <c r="BB25" s="448">
        <v>76.619821843666514</v>
      </c>
      <c r="BC25" s="448">
        <v>38.945667906563756</v>
      </c>
      <c r="BD25" s="632">
        <v>79280.259999999995</v>
      </c>
      <c r="BE25" s="633">
        <v>18.923300000000001</v>
      </c>
      <c r="BF25" s="529">
        <v>0.28000000000000003</v>
      </c>
    </row>
    <row r="26" spans="1:58">
      <c r="A26" s="508">
        <v>13073069</v>
      </c>
      <c r="B26" s="202">
        <v>5352</v>
      </c>
      <c r="C26" s="202" t="s">
        <v>48</v>
      </c>
      <c r="D26" s="206">
        <v>702</v>
      </c>
      <c r="E26" s="206">
        <v>47130</v>
      </c>
      <c r="F26" s="207">
        <v>87838.06</v>
      </c>
      <c r="G26" s="389">
        <v>1</v>
      </c>
      <c r="H26" s="207">
        <v>7642.65</v>
      </c>
      <c r="I26" s="207">
        <v>0</v>
      </c>
      <c r="J26" s="389">
        <v>0</v>
      </c>
      <c r="K26" s="207">
        <v>-70323.509999999995</v>
      </c>
      <c r="L26" s="388">
        <v>2015</v>
      </c>
      <c r="M26" s="389">
        <v>1</v>
      </c>
      <c r="N26" s="634">
        <v>1648047.84</v>
      </c>
      <c r="O26" s="389">
        <v>0</v>
      </c>
      <c r="P26" s="207">
        <v>0</v>
      </c>
      <c r="Q26" s="389">
        <v>1</v>
      </c>
      <c r="R26" s="207">
        <v>60645.18</v>
      </c>
      <c r="S26" s="206">
        <v>400</v>
      </c>
      <c r="T26" s="388">
        <v>0</v>
      </c>
      <c r="U26" s="206">
        <v>350</v>
      </c>
      <c r="V26" s="388">
        <v>1</v>
      </c>
      <c r="W26" s="206">
        <v>339</v>
      </c>
      <c r="X26" s="389">
        <v>0</v>
      </c>
      <c r="Y26" s="389">
        <v>0</v>
      </c>
      <c r="Z26" s="207">
        <v>203572.97</v>
      </c>
      <c r="AA26" s="207">
        <v>289.98998575498575</v>
      </c>
      <c r="AB26" s="397" t="s">
        <v>28</v>
      </c>
      <c r="AC26" s="397" t="s">
        <v>28</v>
      </c>
      <c r="AD26" s="397" t="s">
        <v>28</v>
      </c>
      <c r="AE26" s="397" t="s">
        <v>32</v>
      </c>
      <c r="AF26" s="631" t="s">
        <v>32</v>
      </c>
      <c r="AG26" s="631" t="s">
        <v>32</v>
      </c>
      <c r="AH26" s="631" t="s">
        <v>32</v>
      </c>
      <c r="AI26" s="631" t="s">
        <v>32</v>
      </c>
      <c r="AJ26" s="631" t="s">
        <v>32</v>
      </c>
      <c r="AK26" s="207">
        <v>101077.71</v>
      </c>
      <c r="AL26" s="207">
        <v>-77966.16</v>
      </c>
      <c r="AM26" s="510">
        <v>87838.06</v>
      </c>
      <c r="AN26" s="510">
        <v>60645.18</v>
      </c>
      <c r="AO26" s="206">
        <v>4000</v>
      </c>
      <c r="AP26" s="509">
        <v>3644.44</v>
      </c>
      <c r="AQ26" s="206">
        <v>0</v>
      </c>
      <c r="AR26" s="207">
        <v>0</v>
      </c>
      <c r="AS26" s="206">
        <v>17000</v>
      </c>
      <c r="AT26" s="510">
        <v>20028.310000000001</v>
      </c>
      <c r="AU26" s="207">
        <v>302912</v>
      </c>
      <c r="AV26" s="207">
        <v>345373</v>
      </c>
      <c r="AW26" s="207">
        <v>42461</v>
      </c>
      <c r="AX26" s="207">
        <v>227729.37</v>
      </c>
      <c r="AY26" s="207">
        <v>573102.37</v>
      </c>
      <c r="AZ26" s="448">
        <v>244795.64</v>
      </c>
      <c r="BA26" s="448">
        <v>328306.73</v>
      </c>
      <c r="BB26" s="448">
        <v>70.878626875870438</v>
      </c>
      <c r="BC26" s="448">
        <v>42.714121039143492</v>
      </c>
      <c r="BD26" s="632">
        <v>108928.14</v>
      </c>
      <c r="BE26" s="633">
        <v>18.923300000000001</v>
      </c>
      <c r="BF26" s="529">
        <v>4.42</v>
      </c>
    </row>
    <row r="27" spans="1:58">
      <c r="A27" s="508">
        <v>13073077</v>
      </c>
      <c r="B27" s="202">
        <v>5352</v>
      </c>
      <c r="C27" s="202" t="s">
        <v>49</v>
      </c>
      <c r="D27" s="206">
        <v>1474</v>
      </c>
      <c r="E27" s="206">
        <v>11930</v>
      </c>
      <c r="F27" s="207">
        <v>188146.94</v>
      </c>
      <c r="G27" s="389">
        <v>1</v>
      </c>
      <c r="H27" s="207">
        <v>79579.67</v>
      </c>
      <c r="I27" s="207">
        <v>0</v>
      </c>
      <c r="J27" s="389">
        <v>1</v>
      </c>
      <c r="K27" s="207">
        <v>413539.49</v>
      </c>
      <c r="L27" s="388"/>
      <c r="M27" s="389">
        <v>1</v>
      </c>
      <c r="N27" s="634">
        <v>5624119.3399999999</v>
      </c>
      <c r="O27" s="389">
        <v>0</v>
      </c>
      <c r="P27" s="207">
        <v>0</v>
      </c>
      <c r="Q27" s="389">
        <v>1</v>
      </c>
      <c r="R27" s="207">
        <v>570060.18000000005</v>
      </c>
      <c r="S27" s="206">
        <v>300</v>
      </c>
      <c r="T27" s="388">
        <v>0</v>
      </c>
      <c r="U27" s="206">
        <v>350</v>
      </c>
      <c r="V27" s="388">
        <v>1</v>
      </c>
      <c r="W27" s="206">
        <v>300</v>
      </c>
      <c r="X27" s="389">
        <v>0</v>
      </c>
      <c r="Y27" s="389">
        <v>0</v>
      </c>
      <c r="Z27" s="207">
        <v>277617.24</v>
      </c>
      <c r="AA27" s="207">
        <v>188.34276797829037</v>
      </c>
      <c r="AB27" s="397" t="s">
        <v>28</v>
      </c>
      <c r="AC27" s="397" t="s">
        <v>28</v>
      </c>
      <c r="AD27" s="397" t="s">
        <v>28</v>
      </c>
      <c r="AE27" s="397" t="s">
        <v>32</v>
      </c>
      <c r="AF27" s="397" t="s">
        <v>32</v>
      </c>
      <c r="AG27" s="631" t="s">
        <v>32</v>
      </c>
      <c r="AH27" s="631" t="s">
        <v>32</v>
      </c>
      <c r="AI27" s="631" t="s">
        <v>32</v>
      </c>
      <c r="AJ27" s="631" t="s">
        <v>32</v>
      </c>
      <c r="AK27" s="207">
        <v>71687.98</v>
      </c>
      <c r="AL27" s="207">
        <v>333959.82</v>
      </c>
      <c r="AM27" s="510">
        <v>188146.94</v>
      </c>
      <c r="AN27" s="510">
        <v>570060.18000000005</v>
      </c>
      <c r="AO27" s="206">
        <v>6050</v>
      </c>
      <c r="AP27" s="509">
        <v>6096.9</v>
      </c>
      <c r="AQ27" s="206">
        <v>0</v>
      </c>
      <c r="AR27" s="207">
        <v>0</v>
      </c>
      <c r="AS27" s="206">
        <v>20000</v>
      </c>
      <c r="AT27" s="510">
        <v>20725.66</v>
      </c>
      <c r="AU27" s="207">
        <v>568287</v>
      </c>
      <c r="AV27" s="207">
        <v>606885</v>
      </c>
      <c r="AW27" s="207">
        <v>38598</v>
      </c>
      <c r="AX27" s="207">
        <v>526345.11</v>
      </c>
      <c r="AY27" s="207">
        <v>1133230.1099999999</v>
      </c>
      <c r="AZ27" s="448">
        <v>486484.26</v>
      </c>
      <c r="BA27" s="448">
        <v>646745.84999999986</v>
      </c>
      <c r="BB27" s="448">
        <v>80.160864084628884</v>
      </c>
      <c r="BC27" s="448">
        <v>42.928991712018671</v>
      </c>
      <c r="BD27" s="632">
        <v>217830.17</v>
      </c>
      <c r="BE27" s="633">
        <v>18.923300000000001</v>
      </c>
      <c r="BF27" s="529">
        <v>9.94</v>
      </c>
    </row>
    <row r="28" spans="1:58">
      <c r="A28" s="508">
        <v>13073094</v>
      </c>
      <c r="B28" s="202">
        <v>5352</v>
      </c>
      <c r="C28" s="202" t="s">
        <v>50</v>
      </c>
      <c r="D28" s="206">
        <v>1139</v>
      </c>
      <c r="E28" s="206">
        <v>-46160</v>
      </c>
      <c r="F28" s="207">
        <v>-177676.12</v>
      </c>
      <c r="G28" s="389">
        <v>0</v>
      </c>
      <c r="H28" s="207">
        <v>0</v>
      </c>
      <c r="I28" s="207">
        <v>-300886.33</v>
      </c>
      <c r="J28" s="389">
        <v>0</v>
      </c>
      <c r="K28" s="207">
        <v>-578696.55000000005</v>
      </c>
      <c r="L28" s="388" t="s">
        <v>272</v>
      </c>
      <c r="M28" s="389">
        <v>1</v>
      </c>
      <c r="N28" s="635">
        <v>4101502.46</v>
      </c>
      <c r="O28" s="389">
        <v>1</v>
      </c>
      <c r="P28" s="207">
        <v>-238572.92</v>
      </c>
      <c r="Q28" s="389">
        <v>0</v>
      </c>
      <c r="R28" s="207">
        <v>0</v>
      </c>
      <c r="S28" s="206">
        <v>350</v>
      </c>
      <c r="T28" s="388">
        <v>0</v>
      </c>
      <c r="U28" s="206">
        <v>400</v>
      </c>
      <c r="V28" s="388">
        <v>0</v>
      </c>
      <c r="W28" s="206">
        <v>350</v>
      </c>
      <c r="X28" s="389">
        <v>0</v>
      </c>
      <c r="Y28" s="389">
        <v>0</v>
      </c>
      <c r="Z28" s="207">
        <v>871291.78</v>
      </c>
      <c r="AA28" s="207">
        <v>764.96205443371377</v>
      </c>
      <c r="AB28" s="397" t="s">
        <v>28</v>
      </c>
      <c r="AC28" s="397" t="s">
        <v>28</v>
      </c>
      <c r="AD28" s="397" t="s">
        <v>28</v>
      </c>
      <c r="AE28" s="397" t="s">
        <v>32</v>
      </c>
      <c r="AF28" s="631" t="s">
        <v>32</v>
      </c>
      <c r="AG28" s="631" t="s">
        <v>32</v>
      </c>
      <c r="AH28" s="631" t="s">
        <v>32</v>
      </c>
      <c r="AI28" s="631" t="s">
        <v>32</v>
      </c>
      <c r="AJ28" s="631" t="s">
        <v>32</v>
      </c>
      <c r="AK28" s="207">
        <v>392192.61</v>
      </c>
      <c r="AL28" s="207">
        <v>-277810.21999999997</v>
      </c>
      <c r="AM28" s="510">
        <v>-177676.12</v>
      </c>
      <c r="AN28" s="510">
        <v>-238572.92</v>
      </c>
      <c r="AO28" s="206">
        <v>4720</v>
      </c>
      <c r="AP28" s="509">
        <v>4802.37</v>
      </c>
      <c r="AQ28" s="206">
        <v>0</v>
      </c>
      <c r="AR28" s="207">
        <v>0</v>
      </c>
      <c r="AS28" s="206">
        <v>0</v>
      </c>
      <c r="AT28" s="510">
        <v>0</v>
      </c>
      <c r="AU28" s="207">
        <v>669524</v>
      </c>
      <c r="AV28" s="207">
        <v>477656</v>
      </c>
      <c r="AW28" s="207">
        <v>-191868</v>
      </c>
      <c r="AX28" s="207">
        <v>261597.92</v>
      </c>
      <c r="AY28" s="207">
        <v>739253.92</v>
      </c>
      <c r="AZ28" s="448">
        <v>487666.05</v>
      </c>
      <c r="BA28" s="448">
        <v>251587.87000000005</v>
      </c>
      <c r="BB28" s="448">
        <v>102.09566089403252</v>
      </c>
      <c r="BC28" s="448">
        <v>65.967326896284831</v>
      </c>
      <c r="BD28" s="632">
        <v>214718.56</v>
      </c>
      <c r="BE28" s="633">
        <v>18.923300000000001</v>
      </c>
      <c r="BF28" s="529">
        <v>10.52</v>
      </c>
    </row>
    <row r="29" spans="1:58">
      <c r="A29" s="508">
        <v>13073010</v>
      </c>
      <c r="B29" s="202">
        <v>5353</v>
      </c>
      <c r="C29" s="202" t="s">
        <v>51</v>
      </c>
      <c r="D29" s="206">
        <v>13484</v>
      </c>
      <c r="E29" s="206">
        <v>-1750300</v>
      </c>
      <c r="F29" s="207">
        <v>193175.56</v>
      </c>
      <c r="G29" s="389">
        <v>1</v>
      </c>
      <c r="H29" s="207">
        <v>40468.089999999997</v>
      </c>
      <c r="I29" s="207">
        <v>0</v>
      </c>
      <c r="J29" s="389">
        <v>1</v>
      </c>
      <c r="K29" s="207" t="s">
        <v>172</v>
      </c>
      <c r="L29" s="388" t="s">
        <v>170</v>
      </c>
      <c r="M29" s="389">
        <v>1</v>
      </c>
      <c r="N29" s="207">
        <v>47675460.789999999</v>
      </c>
      <c r="O29" s="389">
        <v>0</v>
      </c>
      <c r="P29" s="207">
        <v>0</v>
      </c>
      <c r="Q29" s="389">
        <v>1</v>
      </c>
      <c r="R29" s="207">
        <v>6033169.0499999998</v>
      </c>
      <c r="S29" s="206">
        <v>200</v>
      </c>
      <c r="T29" s="388">
        <v>1</v>
      </c>
      <c r="U29" s="206">
        <v>350</v>
      </c>
      <c r="V29" s="388">
        <v>1</v>
      </c>
      <c r="W29" s="206">
        <v>400</v>
      </c>
      <c r="X29" s="389">
        <v>0</v>
      </c>
      <c r="Y29" s="389">
        <v>0</v>
      </c>
      <c r="Z29" s="207">
        <v>2175081.09</v>
      </c>
      <c r="AA29" s="207">
        <v>161.30829798279441</v>
      </c>
      <c r="AB29" s="397" t="s">
        <v>28</v>
      </c>
      <c r="AC29" s="397" t="s">
        <v>28</v>
      </c>
      <c r="AD29" s="397" t="s">
        <v>28</v>
      </c>
      <c r="AE29" s="397" t="s">
        <v>32</v>
      </c>
      <c r="AF29" s="397" t="s">
        <v>32</v>
      </c>
      <c r="AG29" s="397" t="s">
        <v>32</v>
      </c>
      <c r="AH29" s="397" t="s">
        <v>32</v>
      </c>
      <c r="AI29" s="627" t="s">
        <v>273</v>
      </c>
      <c r="AJ29" s="397" t="s">
        <v>166</v>
      </c>
      <c r="AK29" s="207">
        <v>526871.30000000005</v>
      </c>
      <c r="AL29" s="207">
        <v>-430256.39</v>
      </c>
      <c r="AM29" s="1036" t="s">
        <v>172</v>
      </c>
      <c r="AN29" s="1037"/>
      <c r="AO29" s="206">
        <v>29200</v>
      </c>
      <c r="AP29" s="509">
        <v>30004.5</v>
      </c>
      <c r="AQ29" s="206">
        <v>100000</v>
      </c>
      <c r="AR29" s="207">
        <v>12717.92</v>
      </c>
      <c r="AS29" s="206">
        <v>0</v>
      </c>
      <c r="AT29" s="510">
        <v>0</v>
      </c>
      <c r="AU29" s="207">
        <v>8729932.8599999994</v>
      </c>
      <c r="AV29" s="207">
        <v>9583775</v>
      </c>
      <c r="AW29" s="207">
        <v>853842.1400000006</v>
      </c>
      <c r="AX29" s="207">
        <v>2645055.44</v>
      </c>
      <c r="AY29" s="207">
        <v>12228830.439999999</v>
      </c>
      <c r="AZ29" s="448">
        <v>4450100</v>
      </c>
      <c r="BA29" s="448">
        <v>7778730.4399999995</v>
      </c>
      <c r="BB29" s="537">
        <v>0.46</v>
      </c>
      <c r="BC29" s="537">
        <v>0.3639023389713465</v>
      </c>
      <c r="BD29" s="448">
        <v>2881700</v>
      </c>
      <c r="BE29" s="590">
        <v>24.577000000000002</v>
      </c>
      <c r="BF29" s="529">
        <v>7.12</v>
      </c>
    </row>
    <row r="30" spans="1:58">
      <c r="A30" s="508">
        <v>13073014</v>
      </c>
      <c r="B30" s="202">
        <v>5353</v>
      </c>
      <c r="C30" s="202" t="s">
        <v>52</v>
      </c>
      <c r="D30" s="206">
        <v>241</v>
      </c>
      <c r="E30" s="206">
        <v>-33700</v>
      </c>
      <c r="F30" s="207">
        <v>-16588.11</v>
      </c>
      <c r="G30" s="389">
        <v>0</v>
      </c>
      <c r="H30" s="207">
        <v>0</v>
      </c>
      <c r="I30" s="207">
        <v>-16588.11</v>
      </c>
      <c r="J30" s="389">
        <v>1</v>
      </c>
      <c r="K30" s="207">
        <v>19671.68</v>
      </c>
      <c r="L30" s="388" t="s">
        <v>170</v>
      </c>
      <c r="M30" s="389">
        <v>1</v>
      </c>
      <c r="N30" s="207">
        <v>845611.46</v>
      </c>
      <c r="O30" s="389">
        <v>0</v>
      </c>
      <c r="P30" s="207">
        <v>0</v>
      </c>
      <c r="Q30" s="389">
        <v>1</v>
      </c>
      <c r="R30" s="207">
        <v>114589.31</v>
      </c>
      <c r="S30" s="206">
        <v>400</v>
      </c>
      <c r="T30" s="388">
        <v>0</v>
      </c>
      <c r="U30" s="206">
        <v>350</v>
      </c>
      <c r="V30" s="388">
        <v>1</v>
      </c>
      <c r="W30" s="206">
        <v>300</v>
      </c>
      <c r="X30" s="389">
        <v>1</v>
      </c>
      <c r="Y30" s="389">
        <v>0</v>
      </c>
      <c r="Z30" s="207">
        <v>0</v>
      </c>
      <c r="AA30" s="207">
        <v>0</v>
      </c>
      <c r="AB30" s="397" t="s">
        <v>32</v>
      </c>
      <c r="AC30" s="397" t="s">
        <v>28</v>
      </c>
      <c r="AD30" s="397" t="s">
        <v>28</v>
      </c>
      <c r="AE30" s="397" t="s">
        <v>32</v>
      </c>
      <c r="AF30" s="397" t="s">
        <v>32</v>
      </c>
      <c r="AG30" s="397" t="s">
        <v>32</v>
      </c>
      <c r="AH30" s="397" t="s">
        <v>32</v>
      </c>
      <c r="AI30" s="397" t="s">
        <v>269</v>
      </c>
      <c r="AJ30" s="397" t="s">
        <v>166</v>
      </c>
      <c r="AK30" s="207">
        <v>-54200</v>
      </c>
      <c r="AL30" s="207">
        <v>-10856.33</v>
      </c>
      <c r="AM30" s="1036" t="s">
        <v>172</v>
      </c>
      <c r="AN30" s="1037"/>
      <c r="AO30" s="206">
        <v>8500</v>
      </c>
      <c r="AP30" s="509">
        <v>8816.99</v>
      </c>
      <c r="AQ30" s="206">
        <v>4500</v>
      </c>
      <c r="AR30" s="207">
        <v>5097.33</v>
      </c>
      <c r="AS30" s="206">
        <v>0</v>
      </c>
      <c r="AT30" s="510">
        <v>0</v>
      </c>
      <c r="AU30" s="207">
        <v>147377.84</v>
      </c>
      <c r="AV30" s="207">
        <v>134777</v>
      </c>
      <c r="AW30" s="207">
        <v>-12600.839999999997</v>
      </c>
      <c r="AX30" s="207">
        <v>49983.57</v>
      </c>
      <c r="AY30" s="207">
        <v>184760.57</v>
      </c>
      <c r="AZ30" s="448">
        <v>90600</v>
      </c>
      <c r="BA30" s="448">
        <v>94160.57</v>
      </c>
      <c r="BB30" s="537">
        <v>0.67</v>
      </c>
      <c r="BC30" s="537">
        <v>0.49036436724567367</v>
      </c>
      <c r="BD30" s="448">
        <v>47900</v>
      </c>
      <c r="BE30" s="590">
        <v>24.577000000000002</v>
      </c>
      <c r="BF30" s="529">
        <v>0.35</v>
      </c>
    </row>
    <row r="31" spans="1:58">
      <c r="A31" s="508">
        <v>13073027</v>
      </c>
      <c r="B31" s="202">
        <v>5353</v>
      </c>
      <c r="C31" s="202" t="s">
        <v>53</v>
      </c>
      <c r="D31" s="206">
        <v>2213</v>
      </c>
      <c r="E31" s="206">
        <v>-293600</v>
      </c>
      <c r="F31" s="207">
        <v>-106588.38</v>
      </c>
      <c r="G31" s="389">
        <v>0</v>
      </c>
      <c r="H31" s="207">
        <v>0</v>
      </c>
      <c r="I31" s="207">
        <v>-287922.88</v>
      </c>
      <c r="J31" s="389">
        <v>1</v>
      </c>
      <c r="K31" s="207">
        <v>275839.68</v>
      </c>
      <c r="L31" s="388" t="s">
        <v>170</v>
      </c>
      <c r="M31" s="389">
        <v>1</v>
      </c>
      <c r="N31" s="207">
        <v>7716982.8099999996</v>
      </c>
      <c r="O31" s="389">
        <v>0</v>
      </c>
      <c r="P31" s="207">
        <v>0</v>
      </c>
      <c r="Q31" s="389">
        <v>1</v>
      </c>
      <c r="R31" s="207">
        <v>309067.33</v>
      </c>
      <c r="S31" s="206">
        <v>250</v>
      </c>
      <c r="T31" s="388">
        <v>1</v>
      </c>
      <c r="U31" s="206">
        <v>350</v>
      </c>
      <c r="V31" s="388">
        <v>1</v>
      </c>
      <c r="W31" s="206">
        <v>350</v>
      </c>
      <c r="X31" s="389">
        <v>0</v>
      </c>
      <c r="Y31" s="389">
        <v>0</v>
      </c>
      <c r="Z31" s="207">
        <v>856586.03</v>
      </c>
      <c r="AA31" s="207">
        <v>387.07005422503391</v>
      </c>
      <c r="AB31" s="397" t="s">
        <v>28</v>
      </c>
      <c r="AC31" s="397" t="s">
        <v>28</v>
      </c>
      <c r="AD31" s="397" t="s">
        <v>28</v>
      </c>
      <c r="AE31" s="397" t="s">
        <v>32</v>
      </c>
      <c r="AF31" s="397" t="s">
        <v>32</v>
      </c>
      <c r="AG31" s="397" t="s">
        <v>32</v>
      </c>
      <c r="AH31" s="397" t="s">
        <v>269</v>
      </c>
      <c r="AI31" s="397" t="s">
        <v>270</v>
      </c>
      <c r="AJ31" s="397" t="s">
        <v>166</v>
      </c>
      <c r="AK31" s="207">
        <v>-270224.34999999998</v>
      </c>
      <c r="AL31" s="207">
        <v>151335.31</v>
      </c>
      <c r="AM31" s="1036" t="s">
        <v>172</v>
      </c>
      <c r="AN31" s="1037"/>
      <c r="AO31" s="206">
        <v>2000</v>
      </c>
      <c r="AP31" s="509">
        <v>1800</v>
      </c>
      <c r="AQ31" s="206">
        <v>0</v>
      </c>
      <c r="AR31" s="207">
        <v>0</v>
      </c>
      <c r="AS31" s="206">
        <v>0</v>
      </c>
      <c r="AT31" s="510">
        <v>0</v>
      </c>
      <c r="AU31" s="207">
        <v>985829.46</v>
      </c>
      <c r="AV31" s="207">
        <v>992936</v>
      </c>
      <c r="AW31" s="207">
        <v>7106.5400000000373</v>
      </c>
      <c r="AX31" s="207">
        <v>694154.22</v>
      </c>
      <c r="AY31" s="207">
        <v>1687090.22</v>
      </c>
      <c r="AZ31" s="448">
        <v>812100</v>
      </c>
      <c r="BA31" s="448">
        <v>874990.22</v>
      </c>
      <c r="BB31" s="537">
        <v>0.82</v>
      </c>
      <c r="BC31" s="537">
        <v>0.48136133466531505</v>
      </c>
      <c r="BD31" s="448">
        <v>420400</v>
      </c>
      <c r="BE31" s="590">
        <v>24.577000000000002</v>
      </c>
      <c r="BF31" s="529">
        <v>0.96</v>
      </c>
    </row>
    <row r="32" spans="1:58">
      <c r="A32" s="508">
        <v>13073038</v>
      </c>
      <c r="B32" s="202">
        <v>5353</v>
      </c>
      <c r="C32" s="202" t="s">
        <v>54</v>
      </c>
      <c r="D32" s="206">
        <v>572</v>
      </c>
      <c r="E32" s="206">
        <v>-50300</v>
      </c>
      <c r="F32" s="207">
        <v>-141801.49</v>
      </c>
      <c r="G32" s="389">
        <v>0</v>
      </c>
      <c r="H32" s="207">
        <v>0</v>
      </c>
      <c r="I32" s="207">
        <v>-157022.76</v>
      </c>
      <c r="J32" s="389">
        <v>1</v>
      </c>
      <c r="K32" s="207">
        <v>252002.25</v>
      </c>
      <c r="L32" s="388" t="s">
        <v>170</v>
      </c>
      <c r="M32" s="389">
        <v>1</v>
      </c>
      <c r="N32" s="207">
        <v>2137668.71</v>
      </c>
      <c r="O32" s="389">
        <v>0</v>
      </c>
      <c r="P32" s="207">
        <v>0</v>
      </c>
      <c r="Q32" s="389">
        <v>1</v>
      </c>
      <c r="R32" s="207">
        <v>70783.520000000004</v>
      </c>
      <c r="S32" s="206">
        <v>280</v>
      </c>
      <c r="T32" s="388">
        <v>1</v>
      </c>
      <c r="U32" s="206">
        <v>350</v>
      </c>
      <c r="V32" s="388">
        <v>1</v>
      </c>
      <c r="W32" s="206">
        <v>320</v>
      </c>
      <c r="X32" s="389">
        <v>1</v>
      </c>
      <c r="Y32" s="389">
        <v>1</v>
      </c>
      <c r="Z32" s="207">
        <v>253683.44</v>
      </c>
      <c r="AA32" s="207">
        <v>443.50251748251748</v>
      </c>
      <c r="AB32" s="397" t="s">
        <v>28</v>
      </c>
      <c r="AC32" s="397" t="s">
        <v>28</v>
      </c>
      <c r="AD32" s="397" t="s">
        <v>28</v>
      </c>
      <c r="AE32" s="397" t="s">
        <v>32</v>
      </c>
      <c r="AF32" s="397" t="s">
        <v>32</v>
      </c>
      <c r="AG32" s="397" t="s">
        <v>32</v>
      </c>
      <c r="AH32" s="397" t="s">
        <v>269</v>
      </c>
      <c r="AI32" s="397" t="s">
        <v>274</v>
      </c>
      <c r="AJ32" s="397" t="s">
        <v>166</v>
      </c>
      <c r="AK32" s="207">
        <v>-139073.4</v>
      </c>
      <c r="AL32" s="207">
        <v>-242043.47</v>
      </c>
      <c r="AM32" s="1036" t="s">
        <v>172</v>
      </c>
      <c r="AN32" s="1037"/>
      <c r="AO32" s="206">
        <v>1500</v>
      </c>
      <c r="AP32" s="509">
        <v>1562.34</v>
      </c>
      <c r="AQ32" s="206">
        <v>200</v>
      </c>
      <c r="AR32" s="207">
        <v>115.47</v>
      </c>
      <c r="AS32" s="206">
        <v>0</v>
      </c>
      <c r="AT32" s="510">
        <v>0</v>
      </c>
      <c r="AU32" s="207">
        <v>431469.66</v>
      </c>
      <c r="AV32" s="207">
        <v>401107</v>
      </c>
      <c r="AW32" s="207">
        <v>-30362.659999999974</v>
      </c>
      <c r="AX32" s="207">
        <v>85116.96</v>
      </c>
      <c r="AY32" s="207">
        <v>486223.96</v>
      </c>
      <c r="AZ32" s="448">
        <v>253000</v>
      </c>
      <c r="BA32" s="448">
        <v>233223.96000000002</v>
      </c>
      <c r="BB32" s="537">
        <v>0.63</v>
      </c>
      <c r="BC32" s="537">
        <v>0.5203363487064685</v>
      </c>
      <c r="BD32" s="448">
        <v>133800</v>
      </c>
      <c r="BE32" s="590">
        <v>24.577000000000002</v>
      </c>
      <c r="BF32" s="529">
        <v>1.08</v>
      </c>
    </row>
    <row r="33" spans="1:58">
      <c r="A33" s="508">
        <v>13073049</v>
      </c>
      <c r="B33" s="202">
        <v>5353</v>
      </c>
      <c r="C33" s="202" t="s">
        <v>55</v>
      </c>
      <c r="D33" s="206">
        <v>261</v>
      </c>
      <c r="E33" s="206">
        <v>-93300</v>
      </c>
      <c r="F33" s="207">
        <v>-37565.699999999997</v>
      </c>
      <c r="G33" s="389">
        <v>0</v>
      </c>
      <c r="H33" s="207">
        <v>0</v>
      </c>
      <c r="I33" s="207">
        <v>-37565.699999999997</v>
      </c>
      <c r="J33" s="389">
        <v>1</v>
      </c>
      <c r="K33" s="207">
        <v>106408.77</v>
      </c>
      <c r="L33" s="388" t="s">
        <v>170</v>
      </c>
      <c r="M33" s="389">
        <v>1</v>
      </c>
      <c r="N33" s="207">
        <v>1265205.22</v>
      </c>
      <c r="O33" s="389">
        <v>0</v>
      </c>
      <c r="P33" s="207">
        <v>0</v>
      </c>
      <c r="Q33" s="389">
        <v>1</v>
      </c>
      <c r="R33" s="207">
        <v>88153.94</v>
      </c>
      <c r="S33" s="206">
        <v>300</v>
      </c>
      <c r="T33" s="388">
        <v>0</v>
      </c>
      <c r="U33" s="206">
        <v>320</v>
      </c>
      <c r="V33" s="388">
        <v>1</v>
      </c>
      <c r="W33" s="206">
        <v>340</v>
      </c>
      <c r="X33" s="389">
        <v>0</v>
      </c>
      <c r="Y33" s="389">
        <v>0</v>
      </c>
      <c r="Z33" s="207">
        <v>0</v>
      </c>
      <c r="AA33" s="207">
        <v>0</v>
      </c>
      <c r="AB33" s="397" t="s">
        <v>32</v>
      </c>
      <c r="AC33" s="397" t="s">
        <v>28</v>
      </c>
      <c r="AD33" s="397" t="s">
        <v>28</v>
      </c>
      <c r="AE33" s="397" t="s">
        <v>32</v>
      </c>
      <c r="AF33" s="397" t="s">
        <v>32</v>
      </c>
      <c r="AG33" s="397" t="s">
        <v>32</v>
      </c>
      <c r="AH33" s="397" t="s">
        <v>32</v>
      </c>
      <c r="AI33" s="397" t="s">
        <v>275</v>
      </c>
      <c r="AJ33" s="397" t="s">
        <v>166</v>
      </c>
      <c r="AK33" s="207">
        <v>-115700</v>
      </c>
      <c r="AL33" s="207">
        <v>-38424.26</v>
      </c>
      <c r="AM33" s="1036" t="s">
        <v>172</v>
      </c>
      <c r="AN33" s="1037"/>
      <c r="AO33" s="206">
        <v>700</v>
      </c>
      <c r="AP33" s="509">
        <v>842.66</v>
      </c>
      <c r="AQ33" s="206">
        <v>0</v>
      </c>
      <c r="AR33" s="207">
        <v>0</v>
      </c>
      <c r="AS33" s="206">
        <v>0</v>
      </c>
      <c r="AT33" s="510">
        <v>0</v>
      </c>
      <c r="AU33" s="207">
        <v>191803.48</v>
      </c>
      <c r="AV33" s="207">
        <v>108908</v>
      </c>
      <c r="AW33" s="207">
        <v>-82895.48000000001</v>
      </c>
      <c r="AX33" s="207">
        <v>29698.53</v>
      </c>
      <c r="AY33" s="207">
        <v>138606.53</v>
      </c>
      <c r="AZ33" s="448">
        <v>102100</v>
      </c>
      <c r="BA33" s="448">
        <v>36506.53</v>
      </c>
      <c r="BB33" s="537">
        <v>0.94</v>
      </c>
      <c r="BC33" s="537">
        <v>0.7366175316559761</v>
      </c>
      <c r="BD33" s="448">
        <v>54000</v>
      </c>
      <c r="BE33" s="590">
        <v>24.577000000000002</v>
      </c>
      <c r="BF33" s="529">
        <v>0.43</v>
      </c>
    </row>
    <row r="34" spans="1:58">
      <c r="A34" s="508">
        <v>13073063</v>
      </c>
      <c r="B34" s="202">
        <v>5353</v>
      </c>
      <c r="C34" s="202" t="s">
        <v>56</v>
      </c>
      <c r="D34" s="206">
        <v>784</v>
      </c>
      <c r="E34" s="206">
        <v>-172300</v>
      </c>
      <c r="F34" s="207">
        <v>-149049.54999999999</v>
      </c>
      <c r="G34" s="389">
        <v>0</v>
      </c>
      <c r="H34" s="207">
        <v>0</v>
      </c>
      <c r="I34" s="207">
        <v>-163897.47</v>
      </c>
      <c r="J34" s="389">
        <v>0</v>
      </c>
      <c r="K34" s="207">
        <v>-447328.45</v>
      </c>
      <c r="L34" s="388" t="s">
        <v>169</v>
      </c>
      <c r="M34" s="389">
        <v>1</v>
      </c>
      <c r="N34" s="207">
        <v>867862.61</v>
      </c>
      <c r="O34" s="389">
        <v>0</v>
      </c>
      <c r="P34" s="207">
        <v>0</v>
      </c>
      <c r="Q34" s="389">
        <v>0</v>
      </c>
      <c r="R34" s="207">
        <v>-181414.86</v>
      </c>
      <c r="S34" s="206">
        <v>300</v>
      </c>
      <c r="T34" s="388">
        <v>0</v>
      </c>
      <c r="U34" s="206">
        <v>350</v>
      </c>
      <c r="V34" s="388">
        <v>1</v>
      </c>
      <c r="W34" s="206">
        <v>300</v>
      </c>
      <c r="X34" s="389">
        <v>1</v>
      </c>
      <c r="Y34" s="389">
        <v>0</v>
      </c>
      <c r="Z34" s="207">
        <v>144276.29</v>
      </c>
      <c r="AA34" s="207">
        <v>184.02588010204082</v>
      </c>
      <c r="AB34" s="397" t="s">
        <v>32</v>
      </c>
      <c r="AC34" s="397" t="s">
        <v>28</v>
      </c>
      <c r="AD34" s="397" t="s">
        <v>28</v>
      </c>
      <c r="AE34" s="397" t="s">
        <v>32</v>
      </c>
      <c r="AF34" s="397" t="s">
        <v>32</v>
      </c>
      <c r="AG34" s="397" t="s">
        <v>32</v>
      </c>
      <c r="AH34" s="397" t="s">
        <v>269</v>
      </c>
      <c r="AI34" s="397" t="s">
        <v>276</v>
      </c>
      <c r="AJ34" s="397" t="s">
        <v>166</v>
      </c>
      <c r="AK34" s="207">
        <v>-193400</v>
      </c>
      <c r="AL34" s="207">
        <v>-151400.32000000001</v>
      </c>
      <c r="AM34" s="1036" t="s">
        <v>172</v>
      </c>
      <c r="AN34" s="1037"/>
      <c r="AO34" s="206">
        <v>6600</v>
      </c>
      <c r="AP34" s="509">
        <v>6285.84</v>
      </c>
      <c r="AQ34" s="206">
        <v>0</v>
      </c>
      <c r="AR34" s="207">
        <v>0</v>
      </c>
      <c r="AS34" s="206">
        <v>0</v>
      </c>
      <c r="AT34" s="510">
        <v>0</v>
      </c>
      <c r="AU34" s="207">
        <v>480988.66</v>
      </c>
      <c r="AV34" s="207">
        <v>465790</v>
      </c>
      <c r="AW34" s="207">
        <v>-15198.659999999974</v>
      </c>
      <c r="AX34" s="207">
        <v>154435.5</v>
      </c>
      <c r="AY34" s="207">
        <v>620225.5</v>
      </c>
      <c r="AZ34" s="448">
        <v>306500</v>
      </c>
      <c r="BA34" s="448">
        <v>313725.5</v>
      </c>
      <c r="BB34" s="537">
        <v>0.66</v>
      </c>
      <c r="BC34" s="537">
        <v>0.49417510244257934</v>
      </c>
      <c r="BD34" s="448">
        <v>162100</v>
      </c>
      <c r="BE34" s="590">
        <v>24.577000000000002</v>
      </c>
      <c r="BF34" s="529">
        <v>0.28999999999999998</v>
      </c>
    </row>
    <row r="35" spans="1:58">
      <c r="A35" s="508">
        <v>13073064</v>
      </c>
      <c r="B35" s="202">
        <v>5353</v>
      </c>
      <c r="C35" s="202" t="s">
        <v>57</v>
      </c>
      <c r="D35" s="206">
        <v>473</v>
      </c>
      <c r="E35" s="206">
        <v>-41900</v>
      </c>
      <c r="F35" s="207">
        <v>-555.44000000000005</v>
      </c>
      <c r="G35" s="389">
        <v>0</v>
      </c>
      <c r="H35" s="207">
        <v>0</v>
      </c>
      <c r="I35" s="207">
        <v>-21971.29</v>
      </c>
      <c r="J35" s="389">
        <v>0</v>
      </c>
      <c r="K35" s="207">
        <v>-44364.57</v>
      </c>
      <c r="L35" s="388" t="s">
        <v>230</v>
      </c>
      <c r="M35" s="389">
        <v>1</v>
      </c>
      <c r="N35" s="207">
        <v>995528.98</v>
      </c>
      <c r="O35" s="389">
        <v>0</v>
      </c>
      <c r="P35" s="207">
        <v>0</v>
      </c>
      <c r="Q35" s="389">
        <v>0</v>
      </c>
      <c r="R35" s="207">
        <v>-87003.4</v>
      </c>
      <c r="S35" s="206">
        <v>350</v>
      </c>
      <c r="T35" s="388">
        <v>0</v>
      </c>
      <c r="U35" s="206">
        <v>360</v>
      </c>
      <c r="V35" s="388">
        <v>0</v>
      </c>
      <c r="W35" s="206">
        <v>350</v>
      </c>
      <c r="X35" s="389">
        <v>0</v>
      </c>
      <c r="Y35" s="389">
        <v>0</v>
      </c>
      <c r="Z35" s="207">
        <v>228053.32</v>
      </c>
      <c r="AA35" s="207">
        <v>482.14232558139537</v>
      </c>
      <c r="AB35" s="397" t="s">
        <v>32</v>
      </c>
      <c r="AC35" s="397" t="s">
        <v>28</v>
      </c>
      <c r="AD35" s="397" t="s">
        <v>28</v>
      </c>
      <c r="AE35" s="397" t="s">
        <v>32</v>
      </c>
      <c r="AF35" s="397" t="s">
        <v>32</v>
      </c>
      <c r="AG35" s="397" t="s">
        <v>32</v>
      </c>
      <c r="AH35" s="397" t="s">
        <v>269</v>
      </c>
      <c r="AI35" s="397" t="s">
        <v>277</v>
      </c>
      <c r="AJ35" s="397" t="s">
        <v>166</v>
      </c>
      <c r="AK35" s="207">
        <v>-73900</v>
      </c>
      <c r="AL35" s="207">
        <v>-119434.93</v>
      </c>
      <c r="AM35" s="1036" t="s">
        <v>172</v>
      </c>
      <c r="AN35" s="1037"/>
      <c r="AO35" s="206">
        <v>1600</v>
      </c>
      <c r="AP35" s="509">
        <v>2020.83</v>
      </c>
      <c r="AQ35" s="206">
        <v>0</v>
      </c>
      <c r="AR35" s="207">
        <v>0</v>
      </c>
      <c r="AS35" s="206">
        <v>0</v>
      </c>
      <c r="AT35" s="510">
        <v>0</v>
      </c>
      <c r="AU35" s="207">
        <v>180698.18</v>
      </c>
      <c r="AV35" s="207">
        <v>178356</v>
      </c>
      <c r="AW35" s="207">
        <v>-2342.179999999993</v>
      </c>
      <c r="AX35" s="207">
        <v>155660.94</v>
      </c>
      <c r="AY35" s="207">
        <v>334016.94</v>
      </c>
      <c r="AZ35" s="448">
        <v>155400</v>
      </c>
      <c r="BA35" s="448">
        <v>178616.94</v>
      </c>
      <c r="BB35" s="537">
        <v>0.87</v>
      </c>
      <c r="BC35" s="537">
        <v>0.46524586447621491</v>
      </c>
      <c r="BD35" s="448">
        <v>82200</v>
      </c>
      <c r="BE35" s="590">
        <v>24.577000000000002</v>
      </c>
      <c r="BF35" s="529">
        <v>0.35</v>
      </c>
    </row>
    <row r="36" spans="1:58">
      <c r="A36" s="508">
        <v>13073065</v>
      </c>
      <c r="B36" s="202">
        <v>5353</v>
      </c>
      <c r="C36" s="202" t="s">
        <v>58</v>
      </c>
      <c r="D36" s="206">
        <v>1012</v>
      </c>
      <c r="E36" s="206">
        <v>174400</v>
      </c>
      <c r="F36" s="207">
        <v>170571.49</v>
      </c>
      <c r="G36" s="389">
        <v>1</v>
      </c>
      <c r="H36" s="207">
        <v>132234.59</v>
      </c>
      <c r="I36" s="207">
        <v>0</v>
      </c>
      <c r="J36" s="389">
        <v>1</v>
      </c>
      <c r="K36" s="207">
        <v>1526933.59</v>
      </c>
      <c r="L36" s="388" t="s">
        <v>170</v>
      </c>
      <c r="M36" s="389">
        <v>1</v>
      </c>
      <c r="N36" s="207">
        <v>4829455.17</v>
      </c>
      <c r="O36" s="389">
        <v>0</v>
      </c>
      <c r="P36" s="207">
        <v>0</v>
      </c>
      <c r="Q36" s="389">
        <v>1</v>
      </c>
      <c r="R36" s="207">
        <v>905967.83</v>
      </c>
      <c r="S36" s="206">
        <v>200</v>
      </c>
      <c r="T36" s="388">
        <v>1</v>
      </c>
      <c r="U36" s="206">
        <v>300</v>
      </c>
      <c r="V36" s="388">
        <v>1</v>
      </c>
      <c r="W36" s="206">
        <v>300</v>
      </c>
      <c r="X36" s="389">
        <v>1</v>
      </c>
      <c r="Y36" s="389">
        <v>1</v>
      </c>
      <c r="Z36" s="207">
        <v>454234.55</v>
      </c>
      <c r="AA36" s="207">
        <v>448.84836956521735</v>
      </c>
      <c r="AB36" s="397" t="s">
        <v>28</v>
      </c>
      <c r="AC36" s="397" t="s">
        <v>28</v>
      </c>
      <c r="AD36" s="397" t="s">
        <v>28</v>
      </c>
      <c r="AE36" s="397" t="s">
        <v>32</v>
      </c>
      <c r="AF36" s="397" t="s">
        <v>32</v>
      </c>
      <c r="AG36" s="397" t="s">
        <v>32</v>
      </c>
      <c r="AH36" s="397" t="s">
        <v>269</v>
      </c>
      <c r="AI36" s="397" t="s">
        <v>278</v>
      </c>
      <c r="AJ36" s="397" t="s">
        <v>166</v>
      </c>
      <c r="AK36" s="207">
        <v>353066.6</v>
      </c>
      <c r="AL36" s="207">
        <v>48502.83</v>
      </c>
      <c r="AM36" s="1036" t="s">
        <v>172</v>
      </c>
      <c r="AN36" s="1037"/>
      <c r="AO36" s="206">
        <v>4400</v>
      </c>
      <c r="AP36" s="509">
        <v>4430.18</v>
      </c>
      <c r="AQ36" s="206">
        <v>0</v>
      </c>
      <c r="AR36" s="207">
        <v>0</v>
      </c>
      <c r="AS36" s="206">
        <v>0</v>
      </c>
      <c r="AT36" s="510">
        <v>0</v>
      </c>
      <c r="AU36" s="207">
        <v>549461.94999999995</v>
      </c>
      <c r="AV36" s="207">
        <v>511011</v>
      </c>
      <c r="AW36" s="207">
        <v>-38450.949999999953</v>
      </c>
      <c r="AX36" s="207">
        <v>255236.53</v>
      </c>
      <c r="AY36" s="207">
        <v>766247.53</v>
      </c>
      <c r="AZ36" s="448">
        <v>367000</v>
      </c>
      <c r="BA36" s="448">
        <v>399247.53</v>
      </c>
      <c r="BB36" s="537">
        <v>0.72</v>
      </c>
      <c r="BC36" s="537">
        <v>0.47895749823819983</v>
      </c>
      <c r="BD36" s="448">
        <v>194100</v>
      </c>
      <c r="BE36" s="590">
        <v>24.577000000000002</v>
      </c>
      <c r="BF36" s="529">
        <v>1.92</v>
      </c>
    </row>
    <row r="37" spans="1:58">
      <c r="A37" s="508">
        <v>13073072</v>
      </c>
      <c r="B37" s="202">
        <v>5353</v>
      </c>
      <c r="C37" s="202" t="s">
        <v>59</v>
      </c>
      <c r="D37" s="206">
        <v>230</v>
      </c>
      <c r="E37" s="206">
        <v>-1700</v>
      </c>
      <c r="F37" s="207">
        <v>146252.59</v>
      </c>
      <c r="G37" s="389">
        <v>1</v>
      </c>
      <c r="H37" s="207">
        <v>96334.83</v>
      </c>
      <c r="I37" s="207">
        <v>0</v>
      </c>
      <c r="J37" s="389">
        <v>1</v>
      </c>
      <c r="K37" s="207">
        <v>976056.08</v>
      </c>
      <c r="L37" s="388" t="s">
        <v>170</v>
      </c>
      <c r="M37" s="389">
        <v>1</v>
      </c>
      <c r="N37" s="207">
        <v>2677199.2799999998</v>
      </c>
      <c r="O37" s="389">
        <v>0</v>
      </c>
      <c r="P37" s="207">
        <v>0</v>
      </c>
      <c r="Q37" s="389">
        <v>1</v>
      </c>
      <c r="R37" s="207">
        <v>246126.83</v>
      </c>
      <c r="S37" s="206">
        <v>300</v>
      </c>
      <c r="T37" s="388">
        <v>0</v>
      </c>
      <c r="U37" s="206">
        <v>300</v>
      </c>
      <c r="V37" s="388">
        <v>1</v>
      </c>
      <c r="W37" s="206">
        <v>300</v>
      </c>
      <c r="X37" s="389">
        <v>1</v>
      </c>
      <c r="Y37" s="389">
        <v>0</v>
      </c>
      <c r="Z37" s="207">
        <v>763367.1</v>
      </c>
      <c r="AA37" s="207">
        <v>3318.9873913043475</v>
      </c>
      <c r="AB37" s="397" t="s">
        <v>28</v>
      </c>
      <c r="AC37" s="397" t="s">
        <v>28</v>
      </c>
      <c r="AD37" s="397" t="s">
        <v>28</v>
      </c>
      <c r="AE37" s="397" t="s">
        <v>32</v>
      </c>
      <c r="AF37" s="397" t="s">
        <v>32</v>
      </c>
      <c r="AG37" s="397" t="s">
        <v>32</v>
      </c>
      <c r="AH37" s="397" t="s">
        <v>279</v>
      </c>
      <c r="AI37" s="397" t="s">
        <v>280</v>
      </c>
      <c r="AJ37" s="397" t="s">
        <v>166</v>
      </c>
      <c r="AK37" s="207">
        <v>90900</v>
      </c>
      <c r="AL37" s="207">
        <v>108343.78</v>
      </c>
      <c r="AM37" s="1036" t="s">
        <v>172</v>
      </c>
      <c r="AN37" s="1037"/>
      <c r="AO37" s="206">
        <v>400</v>
      </c>
      <c r="AP37" s="509">
        <v>372.42</v>
      </c>
      <c r="AQ37" s="206">
        <v>0</v>
      </c>
      <c r="AR37" s="207">
        <v>0</v>
      </c>
      <c r="AS37" s="206">
        <v>0</v>
      </c>
      <c r="AT37" s="510">
        <v>0</v>
      </c>
      <c r="AU37" s="207">
        <v>318622.96999999997</v>
      </c>
      <c r="AV37" s="207">
        <v>298963</v>
      </c>
      <c r="AW37" s="207">
        <v>-19659.969999999972</v>
      </c>
      <c r="AX37" s="207">
        <v>0</v>
      </c>
      <c r="AY37" s="207">
        <v>298963</v>
      </c>
      <c r="AZ37" s="448">
        <v>148100</v>
      </c>
      <c r="BA37" s="448">
        <v>150863</v>
      </c>
      <c r="BB37" s="537">
        <v>0.5</v>
      </c>
      <c r="BC37" s="537">
        <v>0.49537902683609675</v>
      </c>
      <c r="BD37" s="448">
        <v>74100</v>
      </c>
      <c r="BE37" s="590">
        <v>24.577000000000002</v>
      </c>
      <c r="BF37" s="529">
        <v>0.05</v>
      </c>
    </row>
    <row r="38" spans="1:58">
      <c r="A38" s="508">
        <v>13073074</v>
      </c>
      <c r="B38" s="202">
        <v>5353</v>
      </c>
      <c r="C38" s="202" t="s">
        <v>60</v>
      </c>
      <c r="D38" s="206">
        <v>314</v>
      </c>
      <c r="E38" s="206">
        <v>-56900</v>
      </c>
      <c r="F38" s="207">
        <v>-57895.78</v>
      </c>
      <c r="G38" s="389">
        <v>0</v>
      </c>
      <c r="H38" s="207">
        <v>0</v>
      </c>
      <c r="I38" s="207">
        <v>-98298.33</v>
      </c>
      <c r="J38" s="389">
        <v>1</v>
      </c>
      <c r="K38" s="207">
        <v>7740.18</v>
      </c>
      <c r="L38" s="388" t="s">
        <v>170</v>
      </c>
      <c r="M38" s="389">
        <v>1</v>
      </c>
      <c r="N38" s="207">
        <v>570437.43000000005</v>
      </c>
      <c r="O38" s="389">
        <v>0</v>
      </c>
      <c r="P38" s="207">
        <v>0</v>
      </c>
      <c r="Q38" s="389">
        <v>1</v>
      </c>
      <c r="R38" s="207">
        <v>225294.87</v>
      </c>
      <c r="S38" s="206">
        <v>275</v>
      </c>
      <c r="T38" s="388">
        <v>1</v>
      </c>
      <c r="U38" s="206">
        <v>375</v>
      </c>
      <c r="V38" s="388">
        <v>0</v>
      </c>
      <c r="W38" s="206">
        <v>300</v>
      </c>
      <c r="X38" s="389">
        <v>1</v>
      </c>
      <c r="Y38" s="389">
        <v>0</v>
      </c>
      <c r="Z38" s="207">
        <v>333653.3</v>
      </c>
      <c r="AA38" s="207">
        <v>1062.5901273885349</v>
      </c>
      <c r="AB38" s="397" t="s">
        <v>32</v>
      </c>
      <c r="AC38" s="397" t="s">
        <v>28</v>
      </c>
      <c r="AD38" s="397" t="s">
        <v>28</v>
      </c>
      <c r="AE38" s="397" t="s">
        <v>32</v>
      </c>
      <c r="AF38" s="397" t="s">
        <v>32</v>
      </c>
      <c r="AG38" s="397" t="s">
        <v>32</v>
      </c>
      <c r="AH38" s="397" t="s">
        <v>32</v>
      </c>
      <c r="AI38" s="397" t="s">
        <v>281</v>
      </c>
      <c r="AJ38" s="397" t="s">
        <v>166</v>
      </c>
      <c r="AK38" s="207">
        <v>-72400</v>
      </c>
      <c r="AL38" s="207">
        <v>-133936.35999999999</v>
      </c>
      <c r="AM38" s="1036" t="s">
        <v>172</v>
      </c>
      <c r="AN38" s="1037"/>
      <c r="AO38" s="206">
        <v>2500</v>
      </c>
      <c r="AP38" s="509">
        <v>2210.4299999999998</v>
      </c>
      <c r="AQ38" s="206">
        <v>0</v>
      </c>
      <c r="AR38" s="207">
        <v>0</v>
      </c>
      <c r="AS38" s="206">
        <v>0</v>
      </c>
      <c r="AT38" s="510">
        <v>0</v>
      </c>
      <c r="AU38" s="207">
        <v>130356.5</v>
      </c>
      <c r="AV38" s="207">
        <v>130598</v>
      </c>
      <c r="AW38" s="207">
        <v>241.5</v>
      </c>
      <c r="AX38" s="207">
        <v>104209.68</v>
      </c>
      <c r="AY38" s="207">
        <v>234807.67999999999</v>
      </c>
      <c r="AZ38" s="448">
        <v>109200</v>
      </c>
      <c r="BA38" s="448">
        <v>125607.67999999999</v>
      </c>
      <c r="BB38" s="537">
        <v>0.84</v>
      </c>
      <c r="BC38" s="537">
        <v>0.4650614494381104</v>
      </c>
      <c r="BD38" s="448">
        <v>57800</v>
      </c>
      <c r="BE38" s="590">
        <v>24.577000000000002</v>
      </c>
      <c r="BF38" s="529">
        <v>0.36</v>
      </c>
    </row>
    <row r="39" spans="1:58">
      <c r="A39" s="508">
        <v>13073083</v>
      </c>
      <c r="B39" s="202">
        <v>5353</v>
      </c>
      <c r="C39" s="202" t="s">
        <v>61</v>
      </c>
      <c r="D39" s="206">
        <v>878</v>
      </c>
      <c r="E39" s="206">
        <v>-105100</v>
      </c>
      <c r="F39" s="207">
        <v>30438.5</v>
      </c>
      <c r="G39" s="389">
        <v>0</v>
      </c>
      <c r="H39" s="207">
        <v>0</v>
      </c>
      <c r="I39" s="207">
        <v>-10468.06</v>
      </c>
      <c r="J39" s="389">
        <v>0</v>
      </c>
      <c r="K39" s="207">
        <v>-193436.85</v>
      </c>
      <c r="L39" s="388" t="s">
        <v>169</v>
      </c>
      <c r="M39" s="389">
        <v>1</v>
      </c>
      <c r="N39" s="207">
        <v>2166022.8199999998</v>
      </c>
      <c r="O39" s="389">
        <v>0</v>
      </c>
      <c r="P39" s="207">
        <v>0</v>
      </c>
      <c r="Q39" s="389">
        <v>0</v>
      </c>
      <c r="R39" s="207">
        <v>-138615.94</v>
      </c>
      <c r="S39" s="206">
        <v>350</v>
      </c>
      <c r="T39" s="388">
        <v>0</v>
      </c>
      <c r="U39" s="206">
        <v>350</v>
      </c>
      <c r="V39" s="388">
        <v>1</v>
      </c>
      <c r="W39" s="206">
        <v>350</v>
      </c>
      <c r="X39" s="389">
        <v>0</v>
      </c>
      <c r="Y39" s="389">
        <v>0</v>
      </c>
      <c r="Z39" s="207">
        <v>481468.79</v>
      </c>
      <c r="AA39" s="207">
        <v>548.3699202733485</v>
      </c>
      <c r="AB39" s="397" t="s">
        <v>32</v>
      </c>
      <c r="AC39" s="397" t="s">
        <v>28</v>
      </c>
      <c r="AD39" s="397" t="s">
        <v>28</v>
      </c>
      <c r="AE39" s="397" t="s">
        <v>32</v>
      </c>
      <c r="AF39" s="397" t="s">
        <v>32</v>
      </c>
      <c r="AG39" s="397" t="s">
        <v>32</v>
      </c>
      <c r="AH39" s="397" t="s">
        <v>269</v>
      </c>
      <c r="AI39" s="397" t="s">
        <v>282</v>
      </c>
      <c r="AJ39" s="397" t="s">
        <v>166</v>
      </c>
      <c r="AK39" s="207">
        <v>-127.92</v>
      </c>
      <c r="AL39" s="207">
        <v>-86168.15</v>
      </c>
      <c r="AM39" s="1036" t="s">
        <v>172</v>
      </c>
      <c r="AN39" s="1037"/>
      <c r="AO39" s="206">
        <v>3200</v>
      </c>
      <c r="AP39" s="509">
        <v>3200.82</v>
      </c>
      <c r="AQ39" s="206">
        <v>2000</v>
      </c>
      <c r="AR39" s="207">
        <v>1813.32</v>
      </c>
      <c r="AS39" s="206">
        <v>0</v>
      </c>
      <c r="AT39" s="510">
        <v>0</v>
      </c>
      <c r="AU39" s="207">
        <v>478368.98</v>
      </c>
      <c r="AV39" s="207">
        <v>490596</v>
      </c>
      <c r="AW39" s="207">
        <v>12227.020000000019</v>
      </c>
      <c r="AX39" s="207">
        <v>223764.64</v>
      </c>
      <c r="AY39" s="207">
        <v>714360.64</v>
      </c>
      <c r="AZ39" s="448">
        <v>319800</v>
      </c>
      <c r="BA39" s="448">
        <v>394560.64</v>
      </c>
      <c r="BB39" s="537">
        <v>0.65</v>
      </c>
      <c r="BC39" s="537">
        <v>0.44767304088870291</v>
      </c>
      <c r="BD39" s="448">
        <v>169100</v>
      </c>
      <c r="BE39" s="590">
        <v>24.577000000000002</v>
      </c>
      <c r="BF39" s="529">
        <v>0.33</v>
      </c>
    </row>
    <row r="40" spans="1:58">
      <c r="A40" s="508">
        <v>13073002</v>
      </c>
      <c r="B40" s="202">
        <v>5354</v>
      </c>
      <c r="C40" s="202" t="s">
        <v>62</v>
      </c>
      <c r="D40" s="206">
        <v>638</v>
      </c>
      <c r="E40" s="206">
        <v>112500</v>
      </c>
      <c r="F40" s="207">
        <v>414951</v>
      </c>
      <c r="G40" s="389">
        <v>1</v>
      </c>
      <c r="H40" s="207" t="s">
        <v>202</v>
      </c>
      <c r="I40" s="207" t="s">
        <v>202</v>
      </c>
      <c r="J40" s="389" t="s">
        <v>202</v>
      </c>
      <c r="K40" s="207" t="s">
        <v>202</v>
      </c>
      <c r="L40" s="389" t="s">
        <v>202</v>
      </c>
      <c r="M40" s="389" t="s">
        <v>202</v>
      </c>
      <c r="N40" s="207" t="s">
        <v>202</v>
      </c>
      <c r="O40" s="389" t="s">
        <v>28</v>
      </c>
      <c r="P40" s="207">
        <v>0</v>
      </c>
      <c r="Q40" s="389">
        <v>4484607</v>
      </c>
      <c r="R40" s="207" t="s">
        <v>202</v>
      </c>
      <c r="S40" s="206">
        <v>300</v>
      </c>
      <c r="T40" s="388" t="s">
        <v>202</v>
      </c>
      <c r="U40" s="206">
        <v>360</v>
      </c>
      <c r="V40" s="388" t="s">
        <v>202</v>
      </c>
      <c r="W40" s="206">
        <v>330</v>
      </c>
      <c r="X40" s="389" t="s">
        <v>202</v>
      </c>
      <c r="Y40" s="389" t="s">
        <v>202</v>
      </c>
      <c r="Z40" s="207">
        <v>1857034</v>
      </c>
      <c r="AA40" s="207">
        <v>2910.7115987460816</v>
      </c>
      <c r="AB40" s="397" t="s">
        <v>28</v>
      </c>
      <c r="AC40" s="397" t="s">
        <v>202</v>
      </c>
      <c r="AD40" s="397" t="s">
        <v>202</v>
      </c>
      <c r="AE40" s="397" t="s">
        <v>32</v>
      </c>
      <c r="AF40" s="397" t="s">
        <v>32</v>
      </c>
      <c r="AG40" s="397" t="s">
        <v>32</v>
      </c>
      <c r="AH40" s="397">
        <v>2018</v>
      </c>
      <c r="AI40" s="397">
        <v>2018</v>
      </c>
      <c r="AJ40" s="397">
        <v>2019</v>
      </c>
      <c r="AK40" s="207" t="s">
        <v>202</v>
      </c>
      <c r="AL40" s="207">
        <v>549382</v>
      </c>
      <c r="AM40" s="510">
        <v>414951</v>
      </c>
      <c r="AN40" s="510">
        <v>4483138</v>
      </c>
      <c r="AO40" s="206">
        <v>1600</v>
      </c>
      <c r="AP40" s="509">
        <v>1896</v>
      </c>
      <c r="AQ40" s="206">
        <v>0</v>
      </c>
      <c r="AR40" s="207">
        <v>0</v>
      </c>
      <c r="AS40" s="206">
        <v>270000</v>
      </c>
      <c r="AT40" s="510">
        <v>277722</v>
      </c>
      <c r="AU40" s="207">
        <v>1004967</v>
      </c>
      <c r="AV40" s="207">
        <v>1264005</v>
      </c>
      <c r="AW40" s="207" t="s">
        <v>202</v>
      </c>
      <c r="AX40" s="207"/>
      <c r="AY40" s="207">
        <v>1264005</v>
      </c>
      <c r="AZ40" s="448">
        <v>427404</v>
      </c>
      <c r="BA40" s="448">
        <v>836601</v>
      </c>
      <c r="BB40" s="511">
        <v>0.3381347383910665</v>
      </c>
      <c r="BC40" s="511">
        <v>0.3381347383910665</v>
      </c>
      <c r="BD40" s="632">
        <v>229670</v>
      </c>
      <c r="BE40" s="636">
        <v>29.99</v>
      </c>
      <c r="BF40" s="529">
        <v>3.27</v>
      </c>
    </row>
    <row r="41" spans="1:58">
      <c r="A41" s="508">
        <v>13073012</v>
      </c>
      <c r="B41" s="202">
        <v>5354</v>
      </c>
      <c r="C41" s="202" t="s">
        <v>63</v>
      </c>
      <c r="D41" s="206">
        <v>1161</v>
      </c>
      <c r="E41" s="206">
        <v>88200</v>
      </c>
      <c r="F41" s="207">
        <v>280940</v>
      </c>
      <c r="G41" s="389">
        <v>1</v>
      </c>
      <c r="H41" s="207" t="s">
        <v>202</v>
      </c>
      <c r="I41" s="207" t="s">
        <v>202</v>
      </c>
      <c r="J41" s="389" t="s">
        <v>202</v>
      </c>
      <c r="K41" s="207" t="s">
        <v>202</v>
      </c>
      <c r="L41" s="389" t="s">
        <v>202</v>
      </c>
      <c r="M41" s="389" t="s">
        <v>202</v>
      </c>
      <c r="N41" s="207" t="s">
        <v>202</v>
      </c>
      <c r="O41" s="389" t="s">
        <v>28</v>
      </c>
      <c r="P41" s="207">
        <v>0</v>
      </c>
      <c r="Q41" s="389">
        <v>2674074</v>
      </c>
      <c r="R41" s="207" t="s">
        <v>202</v>
      </c>
      <c r="S41" s="206">
        <v>300</v>
      </c>
      <c r="T41" s="388" t="s">
        <v>202</v>
      </c>
      <c r="U41" s="206">
        <v>380</v>
      </c>
      <c r="V41" s="388" t="s">
        <v>202</v>
      </c>
      <c r="W41" s="206">
        <v>360</v>
      </c>
      <c r="X41" s="389" t="s">
        <v>202</v>
      </c>
      <c r="Y41" s="389" t="s">
        <v>202</v>
      </c>
      <c r="Z41" s="207">
        <v>1868875</v>
      </c>
      <c r="AA41" s="207">
        <v>1609.7114556416882</v>
      </c>
      <c r="AB41" s="397" t="s">
        <v>28</v>
      </c>
      <c r="AC41" s="397" t="s">
        <v>202</v>
      </c>
      <c r="AD41" s="397" t="s">
        <v>202</v>
      </c>
      <c r="AE41" s="397" t="s">
        <v>32</v>
      </c>
      <c r="AF41" s="397" t="s">
        <v>32</v>
      </c>
      <c r="AG41" s="397" t="s">
        <v>32</v>
      </c>
      <c r="AH41" s="397" t="s">
        <v>32</v>
      </c>
      <c r="AI41" s="397" t="s">
        <v>283</v>
      </c>
      <c r="AJ41" s="397">
        <v>2018</v>
      </c>
      <c r="AK41" s="207" t="s">
        <v>202</v>
      </c>
      <c r="AL41" s="207">
        <v>1762196</v>
      </c>
      <c r="AM41" s="510">
        <v>280940</v>
      </c>
      <c r="AN41" s="510">
        <v>2674074</v>
      </c>
      <c r="AO41" s="206">
        <v>3900</v>
      </c>
      <c r="AP41" s="509">
        <v>4171</v>
      </c>
      <c r="AQ41" s="206">
        <v>0</v>
      </c>
      <c r="AR41" s="207">
        <v>0</v>
      </c>
      <c r="AS41" s="206">
        <v>225000</v>
      </c>
      <c r="AT41" s="510">
        <v>235718</v>
      </c>
      <c r="AU41" s="207">
        <v>749151</v>
      </c>
      <c r="AV41" s="207">
        <v>1113901</v>
      </c>
      <c r="AW41" s="207" t="s">
        <v>202</v>
      </c>
      <c r="AX41" s="207">
        <v>201659.16</v>
      </c>
      <c r="AY41" s="207">
        <v>1315560.1599999999</v>
      </c>
      <c r="AZ41" s="448">
        <v>470376</v>
      </c>
      <c r="BA41" s="448">
        <v>845184.15999999992</v>
      </c>
      <c r="BB41" s="511">
        <v>0.42227810191390436</v>
      </c>
      <c r="BC41" s="511">
        <v>0.35754807290606916</v>
      </c>
      <c r="BD41" s="632">
        <v>252835</v>
      </c>
      <c r="BE41" s="636">
        <v>29.99</v>
      </c>
      <c r="BF41" s="529" t="s">
        <v>202</v>
      </c>
    </row>
    <row r="42" spans="1:58">
      <c r="A42" s="508">
        <v>13073017</v>
      </c>
      <c r="B42" s="202">
        <v>5354</v>
      </c>
      <c r="C42" s="202" t="s">
        <v>64</v>
      </c>
      <c r="D42" s="206">
        <v>1497</v>
      </c>
      <c r="E42" s="206">
        <v>186600</v>
      </c>
      <c r="F42" s="207">
        <v>230632</v>
      </c>
      <c r="G42" s="389">
        <v>1</v>
      </c>
      <c r="H42" s="207" t="s">
        <v>202</v>
      </c>
      <c r="I42" s="207" t="s">
        <v>202</v>
      </c>
      <c r="J42" s="389" t="s">
        <v>202</v>
      </c>
      <c r="K42" s="207" t="s">
        <v>202</v>
      </c>
      <c r="L42" s="389" t="s">
        <v>202</v>
      </c>
      <c r="M42" s="389" t="s">
        <v>202</v>
      </c>
      <c r="N42" s="207" t="s">
        <v>202</v>
      </c>
      <c r="O42" s="389" t="s">
        <v>28</v>
      </c>
      <c r="P42" s="207">
        <v>0</v>
      </c>
      <c r="Q42" s="389">
        <v>2675965</v>
      </c>
      <c r="R42" s="207" t="s">
        <v>202</v>
      </c>
      <c r="S42" s="206">
        <v>300</v>
      </c>
      <c r="T42" s="388" t="s">
        <v>202</v>
      </c>
      <c r="U42" s="206">
        <v>360</v>
      </c>
      <c r="V42" s="388" t="s">
        <v>202</v>
      </c>
      <c r="W42" s="206">
        <v>350</v>
      </c>
      <c r="X42" s="389" t="s">
        <v>202</v>
      </c>
      <c r="Y42" s="389" t="s">
        <v>202</v>
      </c>
      <c r="Z42" s="207">
        <v>1579315</v>
      </c>
      <c r="AA42" s="207">
        <v>1054.9866399465598</v>
      </c>
      <c r="AB42" s="397" t="s">
        <v>28</v>
      </c>
      <c r="AC42" s="397" t="s">
        <v>202</v>
      </c>
      <c r="AD42" s="397" t="s">
        <v>202</v>
      </c>
      <c r="AE42" s="397" t="s">
        <v>32</v>
      </c>
      <c r="AF42" s="397" t="s">
        <v>32</v>
      </c>
      <c r="AG42" s="397" t="s">
        <v>32</v>
      </c>
      <c r="AH42" s="397" t="s">
        <v>32</v>
      </c>
      <c r="AI42" s="397" t="s">
        <v>283</v>
      </c>
      <c r="AJ42" s="397">
        <v>2018</v>
      </c>
      <c r="AK42" s="207" t="s">
        <v>202</v>
      </c>
      <c r="AL42" s="207">
        <v>-90112</v>
      </c>
      <c r="AM42" s="510">
        <v>230632</v>
      </c>
      <c r="AN42" s="510">
        <v>2674965</v>
      </c>
      <c r="AO42" s="206">
        <v>4400</v>
      </c>
      <c r="AP42" s="509">
        <v>4981</v>
      </c>
      <c r="AQ42" s="206">
        <v>0</v>
      </c>
      <c r="AR42" s="207">
        <v>0</v>
      </c>
      <c r="AS42" s="206">
        <v>300000</v>
      </c>
      <c r="AT42" s="510">
        <v>318432</v>
      </c>
      <c r="AU42" s="207">
        <v>1062008</v>
      </c>
      <c r="AV42" s="207">
        <v>1363079</v>
      </c>
      <c r="AW42" s="207" t="s">
        <v>202</v>
      </c>
      <c r="AX42" s="207">
        <v>220943.65</v>
      </c>
      <c r="AY42" s="207">
        <v>1584022.65</v>
      </c>
      <c r="AZ42" s="448">
        <v>622843</v>
      </c>
      <c r="BA42" s="448">
        <v>961179.64999999991</v>
      </c>
      <c r="BB42" s="511">
        <v>0.45693829924751245</v>
      </c>
      <c r="BC42" s="511">
        <v>0.39320334213655345</v>
      </c>
      <c r="BD42" s="632">
        <v>334835</v>
      </c>
      <c r="BE42" s="636">
        <v>29.99</v>
      </c>
      <c r="BF42" s="529">
        <v>1.1599999999999999</v>
      </c>
    </row>
    <row r="43" spans="1:58">
      <c r="A43" s="508">
        <v>13073067</v>
      </c>
      <c r="B43" s="202">
        <v>5354</v>
      </c>
      <c r="C43" s="202" t="s">
        <v>65</v>
      </c>
      <c r="D43" s="206">
        <v>1498</v>
      </c>
      <c r="E43" s="206">
        <v>235600</v>
      </c>
      <c r="F43" s="207">
        <v>949403</v>
      </c>
      <c r="G43" s="389">
        <v>1</v>
      </c>
      <c r="H43" s="207" t="s">
        <v>202</v>
      </c>
      <c r="I43" s="207" t="s">
        <v>202</v>
      </c>
      <c r="J43" s="389" t="s">
        <v>202</v>
      </c>
      <c r="K43" s="207" t="s">
        <v>202</v>
      </c>
      <c r="L43" s="389" t="s">
        <v>202</v>
      </c>
      <c r="M43" s="389" t="s">
        <v>202</v>
      </c>
      <c r="N43" s="207" t="s">
        <v>202</v>
      </c>
      <c r="O43" s="389" t="s">
        <v>28</v>
      </c>
      <c r="P43" s="207">
        <v>0</v>
      </c>
      <c r="Q43" s="389">
        <v>3173044</v>
      </c>
      <c r="R43" s="207" t="s">
        <v>202</v>
      </c>
      <c r="S43" s="206">
        <v>300</v>
      </c>
      <c r="T43" s="388" t="s">
        <v>202</v>
      </c>
      <c r="U43" s="206">
        <v>360</v>
      </c>
      <c r="V43" s="388" t="s">
        <v>202</v>
      </c>
      <c r="W43" s="206">
        <v>360</v>
      </c>
      <c r="X43" s="389" t="s">
        <v>202</v>
      </c>
      <c r="Y43" s="389" t="s">
        <v>202</v>
      </c>
      <c r="Z43" s="207">
        <v>2164299</v>
      </c>
      <c r="AA43" s="207">
        <v>1444.7923898531376</v>
      </c>
      <c r="AB43" s="397" t="s">
        <v>28</v>
      </c>
      <c r="AC43" s="397" t="s">
        <v>202</v>
      </c>
      <c r="AD43" s="397" t="s">
        <v>202</v>
      </c>
      <c r="AE43" s="397" t="s">
        <v>32</v>
      </c>
      <c r="AF43" s="397" t="s">
        <v>32</v>
      </c>
      <c r="AG43" s="397" t="s">
        <v>32</v>
      </c>
      <c r="AH43" s="397" t="s">
        <v>32</v>
      </c>
      <c r="AI43" s="397" t="s">
        <v>283</v>
      </c>
      <c r="AJ43" s="397">
        <v>2018</v>
      </c>
      <c r="AK43" s="207" t="s">
        <v>202</v>
      </c>
      <c r="AL43" s="207">
        <v>-746029</v>
      </c>
      <c r="AM43" s="510">
        <v>949403</v>
      </c>
      <c r="AN43" s="510">
        <v>1695432</v>
      </c>
      <c r="AO43" s="206">
        <v>6000</v>
      </c>
      <c r="AP43" s="509">
        <v>6854</v>
      </c>
      <c r="AQ43" s="206">
        <v>0</v>
      </c>
      <c r="AR43" s="207">
        <v>0</v>
      </c>
      <c r="AS43" s="206">
        <v>300000</v>
      </c>
      <c r="AT43" s="510">
        <v>313166</v>
      </c>
      <c r="AU43" s="207">
        <v>1444412</v>
      </c>
      <c r="AV43" s="207">
        <v>2111220</v>
      </c>
      <c r="AW43" s="207" t="s">
        <v>202</v>
      </c>
      <c r="AX43" s="207"/>
      <c r="AY43" s="207">
        <v>2111220</v>
      </c>
      <c r="AZ43" s="448">
        <v>677842</v>
      </c>
      <c r="BA43" s="448">
        <v>1433378</v>
      </c>
      <c r="BB43" s="511">
        <v>0.32106649235986773</v>
      </c>
      <c r="BC43" s="511">
        <v>0.32106649235986773</v>
      </c>
      <c r="BD43" s="632">
        <v>364420</v>
      </c>
      <c r="BE43" s="636">
        <v>29.99</v>
      </c>
      <c r="BF43" s="529">
        <v>0.11</v>
      </c>
    </row>
    <row r="44" spans="1:58">
      <c r="A44" s="508">
        <v>13073100</v>
      </c>
      <c r="B44" s="202">
        <v>5354</v>
      </c>
      <c r="C44" s="202" t="s">
        <v>66</v>
      </c>
      <c r="D44" s="206">
        <v>698</v>
      </c>
      <c r="E44" s="206">
        <v>4700</v>
      </c>
      <c r="F44" s="207">
        <v>332818</v>
      </c>
      <c r="G44" s="389">
        <v>1</v>
      </c>
      <c r="H44" s="207" t="s">
        <v>202</v>
      </c>
      <c r="I44" s="207" t="s">
        <v>202</v>
      </c>
      <c r="J44" s="389" t="s">
        <v>202</v>
      </c>
      <c r="K44" s="207" t="s">
        <v>202</v>
      </c>
      <c r="L44" s="389" t="s">
        <v>202</v>
      </c>
      <c r="M44" s="389" t="s">
        <v>202</v>
      </c>
      <c r="N44" s="207" t="s">
        <v>202</v>
      </c>
      <c r="O44" s="389" t="s">
        <v>28</v>
      </c>
      <c r="P44" s="207">
        <v>0</v>
      </c>
      <c r="Q44" s="389">
        <v>1349874</v>
      </c>
      <c r="R44" s="207" t="s">
        <v>202</v>
      </c>
      <c r="S44" s="206">
        <v>300</v>
      </c>
      <c r="T44" s="388" t="s">
        <v>202</v>
      </c>
      <c r="U44" s="206">
        <v>360</v>
      </c>
      <c r="V44" s="388" t="s">
        <v>202</v>
      </c>
      <c r="W44" s="206">
        <v>350</v>
      </c>
      <c r="X44" s="389" t="s">
        <v>202</v>
      </c>
      <c r="Y44" s="389" t="s">
        <v>202</v>
      </c>
      <c r="Z44" s="207">
        <v>0</v>
      </c>
      <c r="AA44" s="207">
        <v>0</v>
      </c>
      <c r="AB44" s="397" t="s">
        <v>28</v>
      </c>
      <c r="AC44" s="397" t="s">
        <v>202</v>
      </c>
      <c r="AD44" s="397" t="s">
        <v>202</v>
      </c>
      <c r="AE44" s="397" t="s">
        <v>32</v>
      </c>
      <c r="AF44" s="397" t="s">
        <v>32</v>
      </c>
      <c r="AG44" s="397" t="s">
        <v>32</v>
      </c>
      <c r="AH44" s="397" t="s">
        <v>32</v>
      </c>
      <c r="AI44" s="397" t="s">
        <v>283</v>
      </c>
      <c r="AJ44" s="397">
        <v>2018</v>
      </c>
      <c r="AK44" s="207" t="s">
        <v>202</v>
      </c>
      <c r="AL44" s="207">
        <v>755123</v>
      </c>
      <c r="AM44" s="510">
        <v>332818</v>
      </c>
      <c r="AN44" s="510">
        <v>1349874</v>
      </c>
      <c r="AO44" s="206">
        <v>3600</v>
      </c>
      <c r="AP44" s="509">
        <v>3652</v>
      </c>
      <c r="AQ44" s="206">
        <v>0</v>
      </c>
      <c r="AR44" s="207">
        <v>0</v>
      </c>
      <c r="AS44" s="206">
        <v>155000</v>
      </c>
      <c r="AT44" s="510">
        <v>185332</v>
      </c>
      <c r="AU44" s="207">
        <v>372238</v>
      </c>
      <c r="AV44" s="207">
        <v>769651</v>
      </c>
      <c r="AW44" s="207" t="s">
        <v>202</v>
      </c>
      <c r="AX44" s="207">
        <v>187758.22</v>
      </c>
      <c r="AY44" s="207">
        <v>957409.22</v>
      </c>
      <c r="AZ44" s="448">
        <v>231367</v>
      </c>
      <c r="BA44" s="448">
        <v>726042.22</v>
      </c>
      <c r="BB44" s="511">
        <v>0.30061287518628571</v>
      </c>
      <c r="BC44" s="511">
        <v>0.24165946511356973</v>
      </c>
      <c r="BD44" s="632">
        <v>124420</v>
      </c>
      <c r="BE44" s="636">
        <v>29.99</v>
      </c>
      <c r="BF44" s="529">
        <v>0.15</v>
      </c>
    </row>
    <row r="45" spans="1:58">
      <c r="A45" s="508">
        <v>13073103</v>
      </c>
      <c r="B45" s="202">
        <v>5354</v>
      </c>
      <c r="C45" s="202" t="s">
        <v>67</v>
      </c>
      <c r="D45" s="206">
        <v>1157</v>
      </c>
      <c r="E45" s="206">
        <v>381000</v>
      </c>
      <c r="F45" s="207">
        <v>908608</v>
      </c>
      <c r="G45" s="389">
        <v>1</v>
      </c>
      <c r="H45" s="207" t="s">
        <v>202</v>
      </c>
      <c r="I45" s="207" t="s">
        <v>202</v>
      </c>
      <c r="J45" s="389" t="s">
        <v>202</v>
      </c>
      <c r="K45" s="207" t="s">
        <v>202</v>
      </c>
      <c r="L45" s="389" t="s">
        <v>202</v>
      </c>
      <c r="M45" s="389" t="s">
        <v>202</v>
      </c>
      <c r="N45" s="207" t="s">
        <v>202</v>
      </c>
      <c r="O45" s="389" t="s">
        <v>28</v>
      </c>
      <c r="P45" s="207">
        <v>0</v>
      </c>
      <c r="Q45" s="389">
        <v>1950688</v>
      </c>
      <c r="R45" s="207" t="s">
        <v>202</v>
      </c>
      <c r="S45" s="206">
        <v>300</v>
      </c>
      <c r="T45" s="388" t="s">
        <v>202</v>
      </c>
      <c r="U45" s="206">
        <v>360</v>
      </c>
      <c r="V45" s="388" t="s">
        <v>202</v>
      </c>
      <c r="W45" s="206">
        <v>360</v>
      </c>
      <c r="X45" s="389" t="s">
        <v>202</v>
      </c>
      <c r="Y45" s="389" t="s">
        <v>202</v>
      </c>
      <c r="Z45" s="207">
        <v>382406</v>
      </c>
      <c r="AA45" s="207">
        <v>330.51512532411408</v>
      </c>
      <c r="AB45" s="397" t="s">
        <v>28</v>
      </c>
      <c r="AC45" s="397" t="s">
        <v>202</v>
      </c>
      <c r="AD45" s="397" t="s">
        <v>202</v>
      </c>
      <c r="AE45" s="397">
        <v>2018</v>
      </c>
      <c r="AF45" s="397">
        <v>2018</v>
      </c>
      <c r="AG45" s="397">
        <v>2019</v>
      </c>
      <c r="AH45" s="397">
        <v>2019</v>
      </c>
      <c r="AI45" s="397" t="s">
        <v>283</v>
      </c>
      <c r="AJ45" s="397">
        <v>2018</v>
      </c>
      <c r="AK45" s="207" t="s">
        <v>202</v>
      </c>
      <c r="AL45" s="207" t="s">
        <v>202</v>
      </c>
      <c r="AM45" s="510">
        <v>908608</v>
      </c>
      <c r="AN45" s="510">
        <v>1950688</v>
      </c>
      <c r="AO45" s="206">
        <v>3200</v>
      </c>
      <c r="AP45" s="509">
        <v>3498</v>
      </c>
      <c r="AQ45" s="206">
        <v>0</v>
      </c>
      <c r="AR45" s="207">
        <v>0</v>
      </c>
      <c r="AS45" s="206">
        <v>149000</v>
      </c>
      <c r="AT45" s="510">
        <v>164953</v>
      </c>
      <c r="AU45" s="207">
        <v>644863</v>
      </c>
      <c r="AV45" s="207">
        <v>1108471</v>
      </c>
      <c r="AW45" s="207" t="s">
        <v>202</v>
      </c>
      <c r="AX45" s="207">
        <v>286849.91999999998</v>
      </c>
      <c r="AY45" s="207">
        <v>1395320.92</v>
      </c>
      <c r="AZ45" s="448">
        <v>355532</v>
      </c>
      <c r="BA45" s="448">
        <v>1039788.9199999999</v>
      </c>
      <c r="BB45" s="511">
        <v>0.32074091248214881</v>
      </c>
      <c r="BC45" s="511">
        <v>0.25480303126251413</v>
      </c>
      <c r="BD45" s="632">
        <v>191170</v>
      </c>
      <c r="BE45" s="636">
        <v>29.99</v>
      </c>
      <c r="BF45" s="529">
        <v>3.87</v>
      </c>
    </row>
    <row r="46" spans="1:58">
      <c r="A46" s="508">
        <v>13073024</v>
      </c>
      <c r="B46" s="202">
        <v>5355</v>
      </c>
      <c r="C46" s="202" t="s">
        <v>68</v>
      </c>
      <c r="D46" s="206">
        <v>1462</v>
      </c>
      <c r="E46" s="206">
        <v>-410200</v>
      </c>
      <c r="F46" s="207">
        <v>-229803</v>
      </c>
      <c r="G46" s="389">
        <v>0</v>
      </c>
      <c r="H46" s="207" t="s">
        <v>166</v>
      </c>
      <c r="I46" s="207">
        <v>-356876</v>
      </c>
      <c r="J46" s="389">
        <v>0</v>
      </c>
      <c r="K46" s="207" t="s">
        <v>166</v>
      </c>
      <c r="L46" s="388">
        <v>2015</v>
      </c>
      <c r="M46" s="389">
        <v>1</v>
      </c>
      <c r="N46" s="207">
        <v>4192537</v>
      </c>
      <c r="O46" s="389">
        <v>1</v>
      </c>
      <c r="P46" s="207">
        <v>569536</v>
      </c>
      <c r="Q46" s="389">
        <v>0</v>
      </c>
      <c r="R46" s="207">
        <v>-427289.27</v>
      </c>
      <c r="S46" s="206">
        <v>350</v>
      </c>
      <c r="T46" s="388">
        <v>0</v>
      </c>
      <c r="U46" s="206">
        <v>350</v>
      </c>
      <c r="V46" s="388">
        <v>1</v>
      </c>
      <c r="W46" s="206">
        <v>320</v>
      </c>
      <c r="X46" s="389">
        <v>1</v>
      </c>
      <c r="Y46" s="389">
        <v>0</v>
      </c>
      <c r="Z46" s="207">
        <v>1932912.27</v>
      </c>
      <c r="AA46" s="207">
        <v>1322.101415868673</v>
      </c>
      <c r="AB46" s="397" t="s">
        <v>32</v>
      </c>
      <c r="AC46" s="397" t="s">
        <v>28</v>
      </c>
      <c r="AD46" s="397" t="s">
        <v>28</v>
      </c>
      <c r="AE46" s="397" t="s">
        <v>32</v>
      </c>
      <c r="AF46" s="397" t="s">
        <v>32</v>
      </c>
      <c r="AG46" s="627">
        <v>42979</v>
      </c>
      <c r="AH46" s="627">
        <v>43221</v>
      </c>
      <c r="AI46" s="627">
        <v>43435</v>
      </c>
      <c r="AJ46" s="627">
        <v>43617</v>
      </c>
      <c r="AK46" s="207">
        <v>-502100</v>
      </c>
      <c r="AL46" s="207">
        <v>-1115738</v>
      </c>
      <c r="AM46" s="510">
        <v>-410200</v>
      </c>
      <c r="AN46" s="510">
        <v>-1070076.71</v>
      </c>
      <c r="AO46" s="206">
        <v>6000</v>
      </c>
      <c r="AP46" s="509">
        <v>6044.77</v>
      </c>
      <c r="AQ46" s="206" t="s">
        <v>202</v>
      </c>
      <c r="AR46" s="207" t="s">
        <v>202</v>
      </c>
      <c r="AS46" s="206" t="s">
        <v>202</v>
      </c>
      <c r="AT46" s="207" t="s">
        <v>202</v>
      </c>
      <c r="AU46" s="207">
        <v>672755.94</v>
      </c>
      <c r="AV46" s="207">
        <v>579664.76</v>
      </c>
      <c r="AW46" s="207">
        <v>-93091.179999999935</v>
      </c>
      <c r="AX46" s="207">
        <v>408076.7</v>
      </c>
      <c r="AY46" s="207">
        <v>987741.46</v>
      </c>
      <c r="AZ46" s="448">
        <v>534972.31999999995</v>
      </c>
      <c r="BA46" s="448">
        <v>452769.14</v>
      </c>
      <c r="BB46" s="511">
        <v>0.92289950487933736</v>
      </c>
      <c r="BC46" s="511">
        <v>0.5416116885485398</v>
      </c>
      <c r="BD46" s="632">
        <v>215033.77</v>
      </c>
      <c r="BE46" s="636">
        <v>18.68</v>
      </c>
      <c r="BF46" s="529">
        <v>6.02</v>
      </c>
    </row>
    <row r="47" spans="1:58">
      <c r="A47" s="508">
        <v>13073029</v>
      </c>
      <c r="B47" s="202">
        <v>5355</v>
      </c>
      <c r="C47" s="202" t="s">
        <v>69</v>
      </c>
      <c r="D47" s="206">
        <v>531</v>
      </c>
      <c r="E47" s="206">
        <v>11750</v>
      </c>
      <c r="F47" s="207">
        <v>52520</v>
      </c>
      <c r="G47" s="389">
        <v>1</v>
      </c>
      <c r="H47" s="207">
        <v>8950</v>
      </c>
      <c r="I47" s="207" t="s">
        <v>166</v>
      </c>
      <c r="J47" s="389">
        <v>0</v>
      </c>
      <c r="K47" s="207" t="s">
        <v>166</v>
      </c>
      <c r="L47" s="388">
        <v>2015</v>
      </c>
      <c r="M47" s="389">
        <v>1</v>
      </c>
      <c r="N47" s="207">
        <v>2071819</v>
      </c>
      <c r="O47" s="389">
        <v>1</v>
      </c>
      <c r="P47" s="207">
        <v>264059</v>
      </c>
      <c r="Q47" s="389">
        <v>1</v>
      </c>
      <c r="R47" s="207">
        <v>1301.3</v>
      </c>
      <c r="S47" s="206">
        <v>300</v>
      </c>
      <c r="T47" s="388">
        <v>0</v>
      </c>
      <c r="U47" s="206">
        <v>350</v>
      </c>
      <c r="V47" s="388">
        <v>1</v>
      </c>
      <c r="W47" s="206">
        <v>320</v>
      </c>
      <c r="X47" s="389">
        <v>1</v>
      </c>
      <c r="Y47" s="389">
        <v>0</v>
      </c>
      <c r="Z47" s="207">
        <v>0</v>
      </c>
      <c r="AA47" s="207">
        <v>0</v>
      </c>
      <c r="AB47" s="397" t="s">
        <v>32</v>
      </c>
      <c r="AC47" s="397" t="s">
        <v>28</v>
      </c>
      <c r="AD47" s="397" t="s">
        <v>28</v>
      </c>
      <c r="AE47" s="397" t="s">
        <v>32</v>
      </c>
      <c r="AF47" s="397" t="s">
        <v>32</v>
      </c>
      <c r="AG47" s="397" t="s">
        <v>32</v>
      </c>
      <c r="AH47" s="627">
        <v>43221</v>
      </c>
      <c r="AI47" s="627">
        <v>43435</v>
      </c>
      <c r="AJ47" s="627">
        <v>43617</v>
      </c>
      <c r="AK47" s="207">
        <v>-245819</v>
      </c>
      <c r="AL47" s="207">
        <v>-264059</v>
      </c>
      <c r="AM47" s="510">
        <v>11750</v>
      </c>
      <c r="AN47" s="510">
        <v>-264059.28999999998</v>
      </c>
      <c r="AO47" s="206">
        <v>3000</v>
      </c>
      <c r="AP47" s="509">
        <v>3137.94</v>
      </c>
      <c r="AQ47" s="206" t="s">
        <v>202</v>
      </c>
      <c r="AR47" s="207" t="s">
        <v>202</v>
      </c>
      <c r="AS47" s="206" t="s">
        <v>202</v>
      </c>
      <c r="AT47" s="207" t="s">
        <v>202</v>
      </c>
      <c r="AU47" s="207">
        <v>184444.34</v>
      </c>
      <c r="AV47" s="207">
        <v>264598.60000000003</v>
      </c>
      <c r="AW47" s="207">
        <v>80154.260000000038</v>
      </c>
      <c r="AX47" s="207">
        <v>180596.74</v>
      </c>
      <c r="AY47" s="207">
        <v>445195.34</v>
      </c>
      <c r="AZ47" s="448">
        <v>163781.1</v>
      </c>
      <c r="BA47" s="448">
        <v>281414.24</v>
      </c>
      <c r="BB47" s="511">
        <v>0.61897946549981742</v>
      </c>
      <c r="BC47" s="511">
        <v>0.36788592620938038</v>
      </c>
      <c r="BD47" s="632">
        <v>65832.460000000006</v>
      </c>
      <c r="BE47" s="636">
        <v>18.68</v>
      </c>
      <c r="BF47" s="529">
        <v>2.71</v>
      </c>
    </row>
    <row r="48" spans="1:58">
      <c r="A48" s="508">
        <v>13073034</v>
      </c>
      <c r="B48" s="202">
        <v>5355</v>
      </c>
      <c r="C48" s="202" t="s">
        <v>70</v>
      </c>
      <c r="D48" s="206">
        <v>677</v>
      </c>
      <c r="E48" s="206">
        <v>-195550</v>
      </c>
      <c r="F48" s="207">
        <v>-3683</v>
      </c>
      <c r="G48" s="389">
        <v>0</v>
      </c>
      <c r="H48" s="207" t="s">
        <v>166</v>
      </c>
      <c r="I48" s="207">
        <v>-74382</v>
      </c>
      <c r="J48" s="389">
        <v>1</v>
      </c>
      <c r="K48" s="207" t="s">
        <v>166</v>
      </c>
      <c r="L48" s="388">
        <v>2017</v>
      </c>
      <c r="M48" s="389">
        <v>1</v>
      </c>
      <c r="N48" s="207">
        <v>2093889</v>
      </c>
      <c r="O48" s="389">
        <v>0</v>
      </c>
      <c r="P48" s="207">
        <v>0</v>
      </c>
      <c r="Q48" s="389">
        <v>1</v>
      </c>
      <c r="R48" s="207">
        <v>488927.26</v>
      </c>
      <c r="S48" s="206">
        <v>300</v>
      </c>
      <c r="T48" s="388">
        <v>0</v>
      </c>
      <c r="U48" s="206">
        <v>300</v>
      </c>
      <c r="V48" s="388">
        <v>1</v>
      </c>
      <c r="W48" s="206">
        <v>300</v>
      </c>
      <c r="X48" s="389">
        <v>1</v>
      </c>
      <c r="Y48" s="389">
        <v>0</v>
      </c>
      <c r="Z48" s="207">
        <v>146502.13</v>
      </c>
      <c r="AA48" s="207">
        <v>216.39901033973413</v>
      </c>
      <c r="AB48" s="397" t="s">
        <v>32</v>
      </c>
      <c r="AC48" s="397" t="s">
        <v>28</v>
      </c>
      <c r="AD48" s="397" t="s">
        <v>28</v>
      </c>
      <c r="AE48" s="397" t="s">
        <v>32</v>
      </c>
      <c r="AF48" s="397" t="s">
        <v>32</v>
      </c>
      <c r="AG48" s="397" t="s">
        <v>32</v>
      </c>
      <c r="AH48" s="627">
        <v>43221</v>
      </c>
      <c r="AI48" s="627">
        <v>43435</v>
      </c>
      <c r="AJ48" s="627">
        <v>43617</v>
      </c>
      <c r="AK48" s="207">
        <v>-274071</v>
      </c>
      <c r="AL48" s="207">
        <v>0</v>
      </c>
      <c r="AM48" s="510">
        <v>-195550</v>
      </c>
      <c r="AN48" s="510">
        <v>0</v>
      </c>
      <c r="AO48" s="206">
        <v>4300</v>
      </c>
      <c r="AP48" s="509">
        <v>4553.99</v>
      </c>
      <c r="AQ48" s="206" t="s">
        <v>202</v>
      </c>
      <c r="AR48" s="207" t="s">
        <v>202</v>
      </c>
      <c r="AS48" s="206" t="s">
        <v>202</v>
      </c>
      <c r="AT48" s="207" t="s">
        <v>202</v>
      </c>
      <c r="AU48" s="207">
        <v>335451.69</v>
      </c>
      <c r="AV48" s="207">
        <v>331809.74999999994</v>
      </c>
      <c r="AW48" s="207">
        <v>-3641.9400000000605</v>
      </c>
      <c r="AX48" s="207">
        <v>171457.48</v>
      </c>
      <c r="AY48" s="207">
        <v>503267.23</v>
      </c>
      <c r="AZ48" s="448">
        <v>250796.48</v>
      </c>
      <c r="BA48" s="448">
        <v>252470.74999999997</v>
      </c>
      <c r="BB48" s="511">
        <v>0.75584421494546217</v>
      </c>
      <c r="BC48" s="511">
        <v>0.49833659942452446</v>
      </c>
      <c r="BD48" s="632">
        <v>100807.92</v>
      </c>
      <c r="BE48" s="636">
        <v>18.68</v>
      </c>
      <c r="BF48" s="529">
        <v>2.02</v>
      </c>
    </row>
    <row r="49" spans="1:58">
      <c r="A49" s="508">
        <v>13073057</v>
      </c>
      <c r="B49" s="202">
        <v>5355</v>
      </c>
      <c r="C49" s="202" t="s">
        <v>71</v>
      </c>
      <c r="D49" s="206">
        <v>342</v>
      </c>
      <c r="E49" s="206">
        <v>-224550</v>
      </c>
      <c r="F49" s="207">
        <v>-41216</v>
      </c>
      <c r="G49" s="389">
        <v>0</v>
      </c>
      <c r="H49" s="207" t="s">
        <v>166</v>
      </c>
      <c r="I49" s="207">
        <v>-85702</v>
      </c>
      <c r="J49" s="389">
        <v>0</v>
      </c>
      <c r="K49" s="207" t="s">
        <v>166</v>
      </c>
      <c r="L49" s="388">
        <v>2016</v>
      </c>
      <c r="M49" s="389">
        <v>1</v>
      </c>
      <c r="N49" s="207">
        <v>1121371</v>
      </c>
      <c r="O49" s="389">
        <v>1</v>
      </c>
      <c r="P49" s="207">
        <v>247562</v>
      </c>
      <c r="Q49" s="389">
        <v>0</v>
      </c>
      <c r="R49" s="207">
        <v>-50177.5</v>
      </c>
      <c r="S49" s="206">
        <v>300</v>
      </c>
      <c r="T49" s="388">
        <v>0</v>
      </c>
      <c r="U49" s="206">
        <v>350</v>
      </c>
      <c r="V49" s="388">
        <v>1</v>
      </c>
      <c r="W49" s="206">
        <v>300</v>
      </c>
      <c r="X49" s="389">
        <v>1</v>
      </c>
      <c r="Y49" s="389">
        <v>0</v>
      </c>
      <c r="Z49" s="207">
        <v>84057.59</v>
      </c>
      <c r="AA49" s="207">
        <v>245.7824269005848</v>
      </c>
      <c r="AB49" s="397" t="s">
        <v>32</v>
      </c>
      <c r="AC49" s="397" t="s">
        <v>28</v>
      </c>
      <c r="AD49" s="397" t="s">
        <v>28</v>
      </c>
      <c r="AE49" s="397" t="s">
        <v>32</v>
      </c>
      <c r="AF49" s="397" t="s">
        <v>32</v>
      </c>
      <c r="AG49" s="397" t="s">
        <v>32</v>
      </c>
      <c r="AH49" s="627">
        <v>43221</v>
      </c>
      <c r="AI49" s="627">
        <v>43435</v>
      </c>
      <c r="AJ49" s="627">
        <v>43617</v>
      </c>
      <c r="AK49" s="207">
        <v>-440962</v>
      </c>
      <c r="AL49" s="207">
        <v>-247562</v>
      </c>
      <c r="AM49" s="510">
        <v>-224550</v>
      </c>
      <c r="AN49" s="510">
        <v>-247561.63</v>
      </c>
      <c r="AO49" s="206">
        <v>2900</v>
      </c>
      <c r="AP49" s="509">
        <v>2229.69</v>
      </c>
      <c r="AQ49" s="206" t="s">
        <v>202</v>
      </c>
      <c r="AR49" s="207" t="s">
        <v>202</v>
      </c>
      <c r="AS49" s="206" t="s">
        <v>202</v>
      </c>
      <c r="AT49" s="207" t="s">
        <v>202</v>
      </c>
      <c r="AU49" s="207">
        <v>139389.21</v>
      </c>
      <c r="AV49" s="207">
        <v>141200.40000000002</v>
      </c>
      <c r="AW49" s="207">
        <v>1811.1900000000314</v>
      </c>
      <c r="AX49" s="207">
        <v>103634.29</v>
      </c>
      <c r="AY49" s="207">
        <v>244834.69</v>
      </c>
      <c r="AZ49" s="448">
        <v>122800.21</v>
      </c>
      <c r="BA49" s="448">
        <v>122034.48</v>
      </c>
      <c r="BB49" s="511">
        <v>0.8696874088175387</v>
      </c>
      <c r="BC49" s="511">
        <v>0.50156376941519198</v>
      </c>
      <c r="BD49" s="632">
        <v>49359.82</v>
      </c>
      <c r="BE49" s="636">
        <v>18.68</v>
      </c>
      <c r="BF49" s="529">
        <v>0.84</v>
      </c>
    </row>
    <row r="50" spans="1:58">
      <c r="A50" s="508">
        <v>13073062</v>
      </c>
      <c r="B50" s="202">
        <v>5355</v>
      </c>
      <c r="C50" s="202" t="s">
        <v>72</v>
      </c>
      <c r="D50" s="206">
        <v>552</v>
      </c>
      <c r="E50" s="206">
        <v>-164750</v>
      </c>
      <c r="F50" s="207">
        <v>-35679</v>
      </c>
      <c r="G50" s="389">
        <v>0</v>
      </c>
      <c r="H50" s="207" t="s">
        <v>166</v>
      </c>
      <c r="I50" s="207">
        <v>-34025</v>
      </c>
      <c r="J50" s="389">
        <v>0</v>
      </c>
      <c r="K50" s="207" t="s">
        <v>166</v>
      </c>
      <c r="L50" s="388">
        <v>2015</v>
      </c>
      <c r="M50" s="389">
        <v>1</v>
      </c>
      <c r="N50" s="207">
        <v>1693159</v>
      </c>
      <c r="O50" s="389">
        <v>1</v>
      </c>
      <c r="P50" s="207">
        <v>50620</v>
      </c>
      <c r="Q50" s="389">
        <v>0</v>
      </c>
      <c r="R50" s="207">
        <v>-84655.64</v>
      </c>
      <c r="S50" s="206">
        <v>350</v>
      </c>
      <c r="T50" s="388">
        <v>0</v>
      </c>
      <c r="U50" s="206">
        <v>350</v>
      </c>
      <c r="V50" s="388">
        <v>1</v>
      </c>
      <c r="W50" s="206">
        <v>300</v>
      </c>
      <c r="X50" s="389">
        <v>1</v>
      </c>
      <c r="Y50" s="389">
        <v>0</v>
      </c>
      <c r="Z50" s="207">
        <v>81172.03</v>
      </c>
      <c r="AA50" s="207">
        <v>147.05077898550724</v>
      </c>
      <c r="AB50" s="397" t="s">
        <v>32</v>
      </c>
      <c r="AC50" s="397" t="s">
        <v>28</v>
      </c>
      <c r="AD50" s="397" t="s">
        <v>28</v>
      </c>
      <c r="AE50" s="397" t="s">
        <v>32</v>
      </c>
      <c r="AF50" s="397" t="s">
        <v>32</v>
      </c>
      <c r="AG50" s="397" t="s">
        <v>32</v>
      </c>
      <c r="AH50" s="627">
        <v>43221</v>
      </c>
      <c r="AI50" s="627">
        <v>43435</v>
      </c>
      <c r="AJ50" s="627">
        <v>43617</v>
      </c>
      <c r="AK50" s="207">
        <v>-819974</v>
      </c>
      <c r="AL50" s="207">
        <v>-197620</v>
      </c>
      <c r="AM50" s="510">
        <v>-164750</v>
      </c>
      <c r="AN50" s="510">
        <v>-197620.38</v>
      </c>
      <c r="AO50" s="206">
        <v>4300</v>
      </c>
      <c r="AP50" s="509">
        <v>3502.94</v>
      </c>
      <c r="AQ50" s="206" t="s">
        <v>202</v>
      </c>
      <c r="AR50" s="207" t="s">
        <v>202</v>
      </c>
      <c r="AS50" s="206" t="s">
        <v>202</v>
      </c>
      <c r="AT50" s="207" t="s">
        <v>202</v>
      </c>
      <c r="AU50" s="207">
        <v>252714.16</v>
      </c>
      <c r="AV50" s="207">
        <v>231966.22999999998</v>
      </c>
      <c r="AW50" s="207">
        <v>-20747.930000000022</v>
      </c>
      <c r="AX50" s="207">
        <v>155903.64000000001</v>
      </c>
      <c r="AY50" s="207">
        <v>387869.87</v>
      </c>
      <c r="AZ50" s="448">
        <v>182619.98</v>
      </c>
      <c r="BA50" s="448">
        <v>205249.88999999998</v>
      </c>
      <c r="BB50" s="511">
        <v>0.78726968145320131</v>
      </c>
      <c r="BC50" s="511">
        <v>0.47082796093442375</v>
      </c>
      <c r="BD50" s="632">
        <v>73404.789999999994</v>
      </c>
      <c r="BE50" s="636">
        <v>18.68</v>
      </c>
      <c r="BF50" s="529">
        <v>1.53</v>
      </c>
    </row>
    <row r="51" spans="1:58">
      <c r="A51" s="508">
        <v>13073076</v>
      </c>
      <c r="B51" s="202">
        <v>5355</v>
      </c>
      <c r="C51" s="202" t="s">
        <v>73</v>
      </c>
      <c r="D51" s="206">
        <v>1362</v>
      </c>
      <c r="E51" s="206">
        <v>-313300</v>
      </c>
      <c r="F51" s="207">
        <v>-122756</v>
      </c>
      <c r="G51" s="389">
        <v>0</v>
      </c>
      <c r="H51" s="207" t="s">
        <v>166</v>
      </c>
      <c r="I51" s="207">
        <v>-123077</v>
      </c>
      <c r="J51" s="389">
        <v>1</v>
      </c>
      <c r="K51" s="207">
        <v>162019.03</v>
      </c>
      <c r="L51" s="388">
        <v>2018</v>
      </c>
      <c r="M51" s="389">
        <v>1</v>
      </c>
      <c r="N51" s="207">
        <v>3060862</v>
      </c>
      <c r="O51" s="389">
        <v>0</v>
      </c>
      <c r="P51" s="207">
        <v>0</v>
      </c>
      <c r="Q51" s="389">
        <v>1</v>
      </c>
      <c r="R51" s="207">
        <v>164566.37</v>
      </c>
      <c r="S51" s="206">
        <v>270</v>
      </c>
      <c r="T51" s="388">
        <v>1</v>
      </c>
      <c r="U51" s="206">
        <v>325</v>
      </c>
      <c r="V51" s="388">
        <v>1</v>
      </c>
      <c r="W51" s="206">
        <v>300</v>
      </c>
      <c r="X51" s="389">
        <v>1</v>
      </c>
      <c r="Y51" s="389">
        <v>1</v>
      </c>
      <c r="Z51" s="207">
        <v>1426543.21</v>
      </c>
      <c r="AA51" s="207">
        <v>1047.3885535976506</v>
      </c>
      <c r="AB51" s="397" t="s">
        <v>32</v>
      </c>
      <c r="AC51" s="397" t="s">
        <v>28</v>
      </c>
      <c r="AD51" s="397" t="s">
        <v>28</v>
      </c>
      <c r="AE51" s="397" t="s">
        <v>32</v>
      </c>
      <c r="AF51" s="397" t="s">
        <v>32</v>
      </c>
      <c r="AG51" s="397" t="s">
        <v>32</v>
      </c>
      <c r="AH51" s="627">
        <v>43221</v>
      </c>
      <c r="AI51" s="627">
        <v>43435</v>
      </c>
      <c r="AJ51" s="627">
        <v>43617</v>
      </c>
      <c r="AK51" s="207">
        <v>-846913</v>
      </c>
      <c r="AL51" s="207">
        <v>-217981</v>
      </c>
      <c r="AM51" s="510">
        <v>-119600</v>
      </c>
      <c r="AN51" s="510">
        <v>162019.03</v>
      </c>
      <c r="AO51" s="206">
        <v>5600</v>
      </c>
      <c r="AP51" s="509">
        <v>4875.3900000000003</v>
      </c>
      <c r="AQ51" s="206" t="s">
        <v>202</v>
      </c>
      <c r="AR51" s="207" t="s">
        <v>202</v>
      </c>
      <c r="AS51" s="206" t="s">
        <v>202</v>
      </c>
      <c r="AT51" s="207" t="s">
        <v>202</v>
      </c>
      <c r="AU51" s="207">
        <v>644250.53</v>
      </c>
      <c r="AV51" s="207">
        <v>685461.64999999991</v>
      </c>
      <c r="AW51" s="207">
        <v>41211.119999999879</v>
      </c>
      <c r="AX51" s="207">
        <v>363341.48</v>
      </c>
      <c r="AY51" s="207">
        <v>1048803.1299999999</v>
      </c>
      <c r="AZ51" s="448">
        <v>514818.38</v>
      </c>
      <c r="BA51" s="448">
        <v>533984.74999999988</v>
      </c>
      <c r="BB51" s="511">
        <v>0.75105351262174924</v>
      </c>
      <c r="BC51" s="511">
        <v>0.49086274179978856</v>
      </c>
      <c r="BD51" s="632">
        <v>206932.85</v>
      </c>
      <c r="BE51" s="636">
        <v>18.68</v>
      </c>
      <c r="BF51" s="529">
        <v>4.87</v>
      </c>
    </row>
    <row r="52" spans="1:58">
      <c r="A52" s="508">
        <v>13073086</v>
      </c>
      <c r="B52" s="202">
        <v>5355</v>
      </c>
      <c r="C52" s="202" t="s">
        <v>74</v>
      </c>
      <c r="D52" s="206">
        <v>451</v>
      </c>
      <c r="E52" s="206">
        <v>-211750</v>
      </c>
      <c r="F52" s="207">
        <v>-237493</v>
      </c>
      <c r="G52" s="389">
        <v>0</v>
      </c>
      <c r="H52" s="207" t="s">
        <v>166</v>
      </c>
      <c r="I52" s="207">
        <v>-237942</v>
      </c>
      <c r="J52" s="389">
        <v>1</v>
      </c>
      <c r="K52" s="207">
        <v>591881.86</v>
      </c>
      <c r="L52" s="390" t="s">
        <v>166</v>
      </c>
      <c r="M52" s="389">
        <v>1</v>
      </c>
      <c r="N52" s="207">
        <v>3121508</v>
      </c>
      <c r="O52" s="389">
        <v>0</v>
      </c>
      <c r="P52" s="207">
        <v>0</v>
      </c>
      <c r="Q52" s="389">
        <v>1</v>
      </c>
      <c r="R52" s="207">
        <v>580589.71</v>
      </c>
      <c r="S52" s="206">
        <v>300</v>
      </c>
      <c r="T52" s="388">
        <v>0</v>
      </c>
      <c r="U52" s="206">
        <v>300</v>
      </c>
      <c r="V52" s="388">
        <v>1</v>
      </c>
      <c r="W52" s="206">
        <v>200</v>
      </c>
      <c r="X52" s="389">
        <v>1</v>
      </c>
      <c r="Y52" s="389">
        <v>0</v>
      </c>
      <c r="Z52" s="207">
        <v>0</v>
      </c>
      <c r="AA52" s="207">
        <v>0</v>
      </c>
      <c r="AB52" s="397" t="s">
        <v>32</v>
      </c>
      <c r="AC52" s="397" t="s">
        <v>28</v>
      </c>
      <c r="AD52" s="397" t="s">
        <v>28</v>
      </c>
      <c r="AE52" s="397" t="s">
        <v>32</v>
      </c>
      <c r="AF52" s="397" t="s">
        <v>32</v>
      </c>
      <c r="AG52" s="397" t="s">
        <v>32</v>
      </c>
      <c r="AH52" s="627">
        <v>43221</v>
      </c>
      <c r="AI52" s="627">
        <v>43435</v>
      </c>
      <c r="AJ52" s="627">
        <v>43617</v>
      </c>
      <c r="AK52" s="207">
        <v>-868768</v>
      </c>
      <c r="AL52" s="207">
        <v>0</v>
      </c>
      <c r="AM52" s="510">
        <v>-211750</v>
      </c>
      <c r="AN52" s="510">
        <v>591881.86</v>
      </c>
      <c r="AO52" s="206">
        <v>1300</v>
      </c>
      <c r="AP52" s="509">
        <v>1681.54</v>
      </c>
      <c r="AQ52" s="206" t="s">
        <v>202</v>
      </c>
      <c r="AR52" s="207" t="s">
        <v>202</v>
      </c>
      <c r="AS52" s="206" t="s">
        <v>202</v>
      </c>
      <c r="AT52" s="207" t="s">
        <v>202</v>
      </c>
      <c r="AU52" s="207">
        <v>419122.15</v>
      </c>
      <c r="AV52" s="207">
        <v>367256.29</v>
      </c>
      <c r="AW52" s="207">
        <v>-51865.860000000044</v>
      </c>
      <c r="AX52" s="207">
        <v>15508.5</v>
      </c>
      <c r="AY52" s="207">
        <v>382764.79</v>
      </c>
      <c r="AZ52" s="448">
        <v>233227.66</v>
      </c>
      <c r="BA52" s="448">
        <v>149537.12999999998</v>
      </c>
      <c r="BB52" s="511">
        <v>0.6350542287512625</v>
      </c>
      <c r="BC52" s="511">
        <v>0.60932370503566957</v>
      </c>
      <c r="BD52" s="632">
        <v>93745.83</v>
      </c>
      <c r="BE52" s="636">
        <v>18.68</v>
      </c>
      <c r="BF52" s="529">
        <v>0.91</v>
      </c>
    </row>
    <row r="53" spans="1:58">
      <c r="A53" s="508">
        <v>13073096</v>
      </c>
      <c r="B53" s="202">
        <v>5355</v>
      </c>
      <c r="C53" s="202" t="s">
        <v>75</v>
      </c>
      <c r="D53" s="206">
        <v>1792</v>
      </c>
      <c r="E53" s="206">
        <v>239730</v>
      </c>
      <c r="F53" s="207">
        <v>449943</v>
      </c>
      <c r="G53" s="389">
        <v>1</v>
      </c>
      <c r="H53" s="207">
        <v>77614</v>
      </c>
      <c r="I53" s="207" t="s">
        <v>166</v>
      </c>
      <c r="J53" s="389">
        <v>0</v>
      </c>
      <c r="K53" s="207" t="s">
        <v>166</v>
      </c>
      <c r="L53" s="388">
        <v>2015</v>
      </c>
      <c r="M53" s="389">
        <v>1</v>
      </c>
      <c r="N53" s="207">
        <v>7034025</v>
      </c>
      <c r="O53" s="389">
        <v>1</v>
      </c>
      <c r="P53" s="207">
        <v>141860</v>
      </c>
      <c r="Q53" s="389">
        <v>0</v>
      </c>
      <c r="R53" s="207">
        <v>-141860.79999999999</v>
      </c>
      <c r="S53" s="206">
        <v>400</v>
      </c>
      <c r="T53" s="388">
        <v>0</v>
      </c>
      <c r="U53" s="206">
        <v>350</v>
      </c>
      <c r="V53" s="388">
        <v>1</v>
      </c>
      <c r="W53" s="206">
        <v>350</v>
      </c>
      <c r="X53" s="389">
        <v>0</v>
      </c>
      <c r="Y53" s="389">
        <v>0</v>
      </c>
      <c r="Z53" s="207">
        <v>1371960.4300000002</v>
      </c>
      <c r="AA53" s="207">
        <v>765.60291852678586</v>
      </c>
      <c r="AB53" s="397" t="s">
        <v>32</v>
      </c>
      <c r="AC53" s="397" t="s">
        <v>28</v>
      </c>
      <c r="AD53" s="397" t="s">
        <v>28</v>
      </c>
      <c r="AE53" s="397" t="s">
        <v>32</v>
      </c>
      <c r="AF53" s="397" t="s">
        <v>32</v>
      </c>
      <c r="AG53" s="627">
        <v>42979</v>
      </c>
      <c r="AH53" s="627">
        <v>43221</v>
      </c>
      <c r="AI53" s="627">
        <v>43435</v>
      </c>
      <c r="AJ53" s="627">
        <v>43617</v>
      </c>
      <c r="AK53" s="207">
        <v>-1001370</v>
      </c>
      <c r="AL53" s="207">
        <v>-141861</v>
      </c>
      <c r="AM53" s="510">
        <v>449942.63</v>
      </c>
      <c r="AN53" s="510">
        <v>-141860.79</v>
      </c>
      <c r="AO53" s="206">
        <v>9500</v>
      </c>
      <c r="AP53" s="509">
        <v>9485.5300000000007</v>
      </c>
      <c r="AQ53" s="206" t="s">
        <v>202</v>
      </c>
      <c r="AR53" s="207" t="s">
        <v>202</v>
      </c>
      <c r="AS53" s="206" t="s">
        <v>202</v>
      </c>
      <c r="AT53" s="207" t="s">
        <v>202</v>
      </c>
      <c r="AU53" s="207">
        <v>640188.5</v>
      </c>
      <c r="AV53" s="207">
        <v>679215.77999999991</v>
      </c>
      <c r="AW53" s="207">
        <v>39027.279999999912</v>
      </c>
      <c r="AX53" s="207">
        <v>620206.27</v>
      </c>
      <c r="AY53" s="207">
        <v>1299422.0499999998</v>
      </c>
      <c r="AZ53" s="448">
        <v>584472.22</v>
      </c>
      <c r="BA53" s="448">
        <v>714949.82999999984</v>
      </c>
      <c r="BB53" s="511">
        <v>0.86051036682333859</v>
      </c>
      <c r="BC53" s="511">
        <v>0.44979398340977828</v>
      </c>
      <c r="BD53" s="632">
        <v>234931.26</v>
      </c>
      <c r="BE53" s="636">
        <v>18.68</v>
      </c>
      <c r="BF53" s="529">
        <v>3.96</v>
      </c>
    </row>
    <row r="54" spans="1:58">
      <c r="A54" s="508">
        <v>13073097</v>
      </c>
      <c r="B54" s="202">
        <v>5355</v>
      </c>
      <c r="C54" s="202" t="s">
        <v>76</v>
      </c>
      <c r="D54" s="206">
        <v>233</v>
      </c>
      <c r="E54" s="206">
        <v>-250850</v>
      </c>
      <c r="F54" s="207">
        <v>-97924</v>
      </c>
      <c r="G54" s="389">
        <v>0</v>
      </c>
      <c r="H54" s="207" t="s">
        <v>166</v>
      </c>
      <c r="I54" s="207">
        <v>-124793</v>
      </c>
      <c r="J54" s="389">
        <v>0</v>
      </c>
      <c r="K54" s="207" t="s">
        <v>166</v>
      </c>
      <c r="L54" s="388">
        <v>2014</v>
      </c>
      <c r="M54" s="389">
        <v>1</v>
      </c>
      <c r="N54" s="207">
        <v>731266</v>
      </c>
      <c r="O54" s="389">
        <v>1</v>
      </c>
      <c r="P54" s="207">
        <v>194183</v>
      </c>
      <c r="Q54" s="389">
        <v>0</v>
      </c>
      <c r="R54" s="207">
        <v>-127833.71</v>
      </c>
      <c r="S54" s="206">
        <v>300</v>
      </c>
      <c r="T54" s="388">
        <v>0</v>
      </c>
      <c r="U54" s="206">
        <v>300</v>
      </c>
      <c r="V54" s="388">
        <v>1</v>
      </c>
      <c r="W54" s="206">
        <v>250</v>
      </c>
      <c r="X54" s="389">
        <v>1</v>
      </c>
      <c r="Y54" s="389">
        <v>0</v>
      </c>
      <c r="Z54" s="207">
        <v>241278.82</v>
      </c>
      <c r="AA54" s="207">
        <v>1035.5314163090129</v>
      </c>
      <c r="AB54" s="397" t="s">
        <v>32</v>
      </c>
      <c r="AC54" s="397" t="s">
        <v>28</v>
      </c>
      <c r="AD54" s="397" t="s">
        <v>28</v>
      </c>
      <c r="AE54" s="397" t="s">
        <v>32</v>
      </c>
      <c r="AF54" s="397" t="s">
        <v>32</v>
      </c>
      <c r="AG54" s="397" t="s">
        <v>32</v>
      </c>
      <c r="AH54" s="627">
        <v>43221</v>
      </c>
      <c r="AI54" s="627">
        <v>43435</v>
      </c>
      <c r="AJ54" s="627">
        <v>43617</v>
      </c>
      <c r="AK54" s="207">
        <v>-462000</v>
      </c>
      <c r="AL54" s="207">
        <v>-127834</v>
      </c>
      <c r="AM54" s="510">
        <v>-97424.21</v>
      </c>
      <c r="AN54" s="510">
        <v>-127833.71</v>
      </c>
      <c r="AO54" s="206">
        <v>1100</v>
      </c>
      <c r="AP54" s="509">
        <v>1327.57</v>
      </c>
      <c r="AQ54" s="206" t="s">
        <v>202</v>
      </c>
      <c r="AR54" s="207" t="s">
        <v>202</v>
      </c>
      <c r="AS54" s="206" t="s">
        <v>202</v>
      </c>
      <c r="AT54" s="207" t="s">
        <v>202</v>
      </c>
      <c r="AU54" s="207">
        <v>160572.29</v>
      </c>
      <c r="AV54" s="207">
        <v>116446.97</v>
      </c>
      <c r="AW54" s="207">
        <v>-44125.320000000007</v>
      </c>
      <c r="AX54" s="207">
        <v>40149.72</v>
      </c>
      <c r="AY54" s="207">
        <v>156596.69</v>
      </c>
      <c r="AZ54" s="448">
        <v>110809.21</v>
      </c>
      <c r="BA54" s="448">
        <v>45787.479999999996</v>
      </c>
      <c r="BB54" s="511">
        <v>0.95158517220327854</v>
      </c>
      <c r="BC54" s="511">
        <v>0.7076088900729639</v>
      </c>
      <c r="BD54" s="632">
        <v>44539.97</v>
      </c>
      <c r="BE54" s="636">
        <v>18.68</v>
      </c>
      <c r="BF54" s="529">
        <v>1.81</v>
      </c>
    </row>
    <row r="55" spans="1:58">
      <c r="A55" s="508">
        <v>13073098</v>
      </c>
      <c r="B55" s="202">
        <v>5355</v>
      </c>
      <c r="C55" s="202" t="s">
        <v>77</v>
      </c>
      <c r="D55" s="206">
        <v>548</v>
      </c>
      <c r="E55" s="206">
        <v>-193500</v>
      </c>
      <c r="F55" s="207">
        <v>-56263</v>
      </c>
      <c r="G55" s="389">
        <v>0</v>
      </c>
      <c r="H55" s="207" t="s">
        <v>166</v>
      </c>
      <c r="I55" s="207">
        <v>-87805</v>
      </c>
      <c r="J55" s="389">
        <v>0</v>
      </c>
      <c r="K55" s="207" t="s">
        <v>166</v>
      </c>
      <c r="L55" s="388">
        <v>2016</v>
      </c>
      <c r="M55" s="389">
        <v>1</v>
      </c>
      <c r="N55" s="207">
        <v>2103291</v>
      </c>
      <c r="O55" s="389">
        <v>1</v>
      </c>
      <c r="P55" s="207">
        <v>1846</v>
      </c>
      <c r="Q55" s="389">
        <v>1</v>
      </c>
      <c r="R55" s="207">
        <v>171448.91</v>
      </c>
      <c r="S55" s="206">
        <v>300</v>
      </c>
      <c r="T55" s="388">
        <v>0</v>
      </c>
      <c r="U55" s="206">
        <v>300</v>
      </c>
      <c r="V55" s="388">
        <v>1</v>
      </c>
      <c r="W55" s="206">
        <v>300</v>
      </c>
      <c r="X55" s="389">
        <v>1</v>
      </c>
      <c r="Y55" s="389">
        <v>0</v>
      </c>
      <c r="Z55" s="207">
        <v>65532.61</v>
      </c>
      <c r="AA55" s="207">
        <v>119.58505474452555</v>
      </c>
      <c r="AB55" s="397" t="s">
        <v>32</v>
      </c>
      <c r="AC55" s="397" t="s">
        <v>28</v>
      </c>
      <c r="AD55" s="397" t="s">
        <v>28</v>
      </c>
      <c r="AE55" s="397" t="s">
        <v>32</v>
      </c>
      <c r="AF55" s="397" t="s">
        <v>32</v>
      </c>
      <c r="AG55" s="397" t="s">
        <v>32</v>
      </c>
      <c r="AH55" s="627">
        <v>43221</v>
      </c>
      <c r="AI55" s="627">
        <v>43435</v>
      </c>
      <c r="AJ55" s="627">
        <v>43617</v>
      </c>
      <c r="AK55" s="207">
        <v>-538254</v>
      </c>
      <c r="AL55" s="207">
        <v>-1846</v>
      </c>
      <c r="AM55" s="510">
        <v>-193500</v>
      </c>
      <c r="AN55" s="510">
        <v>-1845.76</v>
      </c>
      <c r="AO55" s="206">
        <v>3000</v>
      </c>
      <c r="AP55" s="509">
        <v>3069.14</v>
      </c>
      <c r="AQ55" s="206" t="s">
        <v>202</v>
      </c>
      <c r="AR55" s="207" t="s">
        <v>202</v>
      </c>
      <c r="AS55" s="206" t="s">
        <v>202</v>
      </c>
      <c r="AT55" s="207" t="s">
        <v>202</v>
      </c>
      <c r="AU55" s="207">
        <v>379165.9</v>
      </c>
      <c r="AV55" s="207">
        <v>385587.29000000004</v>
      </c>
      <c r="AW55" s="207">
        <v>6421.390000000014</v>
      </c>
      <c r="AX55" s="207">
        <v>78689.59</v>
      </c>
      <c r="AY55" s="207">
        <v>464276.88</v>
      </c>
      <c r="AZ55" s="448">
        <v>238969.16</v>
      </c>
      <c r="BA55" s="448">
        <v>225307.72</v>
      </c>
      <c r="BB55" s="511">
        <v>0.61975372684094432</v>
      </c>
      <c r="BC55" s="511">
        <v>0.51471259994682483</v>
      </c>
      <c r="BD55" s="632">
        <v>960533.8</v>
      </c>
      <c r="BE55" s="636">
        <v>18.68</v>
      </c>
      <c r="BF55" s="529">
        <v>2.95</v>
      </c>
    </row>
    <row r="56" spans="1:58">
      <c r="A56" s="508">
        <v>13073023</v>
      </c>
      <c r="B56" s="202">
        <v>5356</v>
      </c>
      <c r="C56" s="202" t="s">
        <v>78</v>
      </c>
      <c r="D56" s="206">
        <v>702</v>
      </c>
      <c r="E56" s="206">
        <v>-145800</v>
      </c>
      <c r="F56" s="207">
        <v>-84560.65</v>
      </c>
      <c r="G56" s="389">
        <v>0</v>
      </c>
      <c r="H56" s="207">
        <v>0</v>
      </c>
      <c r="I56" s="207">
        <v>-80729.97</v>
      </c>
      <c r="J56" s="389">
        <v>0</v>
      </c>
      <c r="K56" s="207">
        <v>0</v>
      </c>
      <c r="L56" s="388">
        <v>2012</v>
      </c>
      <c r="M56" s="389">
        <v>0</v>
      </c>
      <c r="N56" s="207">
        <v>0</v>
      </c>
      <c r="O56" s="389">
        <v>1</v>
      </c>
      <c r="P56" s="207">
        <v>902432.07</v>
      </c>
      <c r="Q56" s="389">
        <v>0</v>
      </c>
      <c r="R56" s="207">
        <v>0</v>
      </c>
      <c r="S56" s="206">
        <v>300</v>
      </c>
      <c r="T56" s="388">
        <v>0</v>
      </c>
      <c r="U56" s="206">
        <v>350</v>
      </c>
      <c r="V56" s="388">
        <v>1</v>
      </c>
      <c r="W56" s="206">
        <v>305</v>
      </c>
      <c r="X56" s="389">
        <v>1</v>
      </c>
      <c r="Y56" s="389">
        <v>0</v>
      </c>
      <c r="Z56" s="207">
        <v>86919.55</v>
      </c>
      <c r="AA56" s="207">
        <v>123.8170227920228</v>
      </c>
      <c r="AB56" s="397" t="s">
        <v>32</v>
      </c>
      <c r="AC56" s="397" t="s">
        <v>28</v>
      </c>
      <c r="AD56" s="397" t="s">
        <v>28</v>
      </c>
      <c r="AE56" s="397" t="s">
        <v>32</v>
      </c>
      <c r="AF56" s="397" t="s">
        <v>32</v>
      </c>
      <c r="AG56" s="397" t="s">
        <v>32</v>
      </c>
      <c r="AH56" s="625" t="s">
        <v>32</v>
      </c>
      <c r="AI56" s="625" t="s">
        <v>32</v>
      </c>
      <c r="AJ56" s="625" t="s">
        <v>32</v>
      </c>
      <c r="AK56" s="207">
        <v>-735153.75</v>
      </c>
      <c r="AL56" s="207">
        <v>-902432.07</v>
      </c>
      <c r="AM56" s="510">
        <v>-84560.65</v>
      </c>
      <c r="AN56" s="510">
        <v>-902432.07</v>
      </c>
      <c r="AO56" s="206">
        <v>8800</v>
      </c>
      <c r="AP56" s="509">
        <v>6710.58</v>
      </c>
      <c r="AQ56" s="206">
        <v>0</v>
      </c>
      <c r="AR56" s="207">
        <v>0</v>
      </c>
      <c r="AS56" s="206">
        <v>0</v>
      </c>
      <c r="AT56" s="510">
        <v>0</v>
      </c>
      <c r="AU56" s="207">
        <v>261228.41</v>
      </c>
      <c r="AV56" s="207">
        <v>272201.61</v>
      </c>
      <c r="AW56" s="207">
        <v>10973.199999999983</v>
      </c>
      <c r="AX56" s="207">
        <v>249266.81</v>
      </c>
      <c r="AY56" s="207">
        <v>521468.42</v>
      </c>
      <c r="AZ56" s="207">
        <v>240750.75</v>
      </c>
      <c r="BA56" s="207">
        <v>280717.67</v>
      </c>
      <c r="BB56" s="207">
        <v>88.445747988044602</v>
      </c>
      <c r="BC56" s="207">
        <v>46.167848476807094</v>
      </c>
      <c r="BD56" s="207">
        <v>110564.58</v>
      </c>
      <c r="BE56" s="637">
        <v>21.346</v>
      </c>
      <c r="BF56" s="529">
        <v>0.85</v>
      </c>
    </row>
    <row r="57" spans="1:58">
      <c r="A57" s="508">
        <v>13073090</v>
      </c>
      <c r="B57" s="202">
        <v>5356</v>
      </c>
      <c r="C57" s="202" t="s">
        <v>79</v>
      </c>
      <c r="D57" s="206">
        <v>5108</v>
      </c>
      <c r="E57" s="206">
        <v>-156000</v>
      </c>
      <c r="F57" s="207">
        <v>687219.88</v>
      </c>
      <c r="G57" s="389">
        <v>1</v>
      </c>
      <c r="H57" s="207">
        <v>1107283.5900000001</v>
      </c>
      <c r="I57" s="207">
        <v>0</v>
      </c>
      <c r="J57" s="389">
        <v>1</v>
      </c>
      <c r="K57" s="207">
        <v>2072495.59</v>
      </c>
      <c r="L57" s="388" t="s">
        <v>202</v>
      </c>
      <c r="M57" s="389">
        <v>1</v>
      </c>
      <c r="N57" s="207">
        <v>448025.14</v>
      </c>
      <c r="O57" s="389">
        <v>0</v>
      </c>
      <c r="P57" s="207">
        <v>0</v>
      </c>
      <c r="Q57" s="389">
        <v>1</v>
      </c>
      <c r="R57" s="207">
        <v>2072495.59</v>
      </c>
      <c r="S57" s="206">
        <v>350</v>
      </c>
      <c r="T57" s="388">
        <v>0</v>
      </c>
      <c r="U57" s="206">
        <v>400</v>
      </c>
      <c r="V57" s="388">
        <v>0</v>
      </c>
      <c r="W57" s="206">
        <v>350</v>
      </c>
      <c r="X57" s="389">
        <v>0</v>
      </c>
      <c r="Y57" s="389">
        <v>0</v>
      </c>
      <c r="Z57" s="207">
        <v>508926.59</v>
      </c>
      <c r="AA57" s="207">
        <v>99.633240015661713</v>
      </c>
      <c r="AB57" s="397" t="s">
        <v>32</v>
      </c>
      <c r="AC57" s="397" t="s">
        <v>32</v>
      </c>
      <c r="AD57" s="397" t="s">
        <v>28</v>
      </c>
      <c r="AE57" s="397" t="s">
        <v>32</v>
      </c>
      <c r="AF57" s="397" t="s">
        <v>32</v>
      </c>
      <c r="AG57" s="397" t="s">
        <v>32</v>
      </c>
      <c r="AH57" s="625" t="s">
        <v>32</v>
      </c>
      <c r="AI57" s="625" t="s">
        <v>32</v>
      </c>
      <c r="AJ57" s="625" t="s">
        <v>32</v>
      </c>
      <c r="AK57" s="207">
        <v>0</v>
      </c>
      <c r="AL57" s="207">
        <v>2072495.59</v>
      </c>
      <c r="AM57" s="638">
        <v>687219.88</v>
      </c>
      <c r="AN57" s="510">
        <v>2072495.59</v>
      </c>
      <c r="AO57" s="206">
        <v>41000</v>
      </c>
      <c r="AP57" s="509">
        <v>40866.65</v>
      </c>
      <c r="AQ57" s="206">
        <v>0</v>
      </c>
      <c r="AR57" s="207">
        <v>0</v>
      </c>
      <c r="AS57" s="206">
        <v>0</v>
      </c>
      <c r="AT57" s="510">
        <v>0</v>
      </c>
      <c r="AU57" s="207">
        <v>2747741.91</v>
      </c>
      <c r="AV57" s="207">
        <v>2845380.26</v>
      </c>
      <c r="AW57" s="207">
        <v>97638.349999999627</v>
      </c>
      <c r="AX57" s="207">
        <v>1209466.0900000001</v>
      </c>
      <c r="AY57" s="207">
        <v>4054846.3499999996</v>
      </c>
      <c r="AZ57" s="207">
        <v>1965599.32</v>
      </c>
      <c r="BA57" s="207">
        <v>2089247.0299999996</v>
      </c>
      <c r="BB57" s="207">
        <v>69.080373812672775</v>
      </c>
      <c r="BC57" s="207">
        <v>48.475309551495094</v>
      </c>
      <c r="BD57" s="207">
        <v>902699.8</v>
      </c>
      <c r="BE57" s="637">
        <v>21.346</v>
      </c>
      <c r="BF57" s="529">
        <v>1.37</v>
      </c>
    </row>
    <row r="58" spans="1:58">
      <c r="A58" s="508">
        <v>13073102</v>
      </c>
      <c r="B58" s="202">
        <v>5356</v>
      </c>
      <c r="C58" s="202" t="s">
        <v>80</v>
      </c>
      <c r="D58" s="206">
        <v>1148</v>
      </c>
      <c r="E58" s="206">
        <v>81800</v>
      </c>
      <c r="F58" s="207">
        <v>29093.14</v>
      </c>
      <c r="G58" s="389">
        <v>1</v>
      </c>
      <c r="H58" s="207">
        <v>145960.68</v>
      </c>
      <c r="I58" s="207">
        <v>0</v>
      </c>
      <c r="J58" s="389">
        <v>0</v>
      </c>
      <c r="K58" s="207">
        <v>0</v>
      </c>
      <c r="L58" s="388">
        <v>2014</v>
      </c>
      <c r="M58" s="389">
        <v>0</v>
      </c>
      <c r="N58" s="207">
        <v>0</v>
      </c>
      <c r="O58" s="389">
        <v>1</v>
      </c>
      <c r="P58" s="207">
        <v>57477.08</v>
      </c>
      <c r="Q58" s="389">
        <v>0</v>
      </c>
      <c r="R58" s="207">
        <v>0</v>
      </c>
      <c r="S58" s="206">
        <v>300</v>
      </c>
      <c r="T58" s="388">
        <v>0</v>
      </c>
      <c r="U58" s="206">
        <v>350</v>
      </c>
      <c r="V58" s="388">
        <v>1</v>
      </c>
      <c r="W58" s="206">
        <v>315</v>
      </c>
      <c r="X58" s="389">
        <v>1</v>
      </c>
      <c r="Y58" s="389">
        <v>0</v>
      </c>
      <c r="Z58" s="207">
        <v>44546.36</v>
      </c>
      <c r="AA58" s="207">
        <v>38.803449477351919</v>
      </c>
      <c r="AB58" s="397" t="s">
        <v>32</v>
      </c>
      <c r="AC58" s="397" t="s">
        <v>28</v>
      </c>
      <c r="AD58" s="397" t="s">
        <v>28</v>
      </c>
      <c r="AE58" s="397" t="s">
        <v>32</v>
      </c>
      <c r="AF58" s="397" t="s">
        <v>32</v>
      </c>
      <c r="AG58" s="397" t="s">
        <v>32</v>
      </c>
      <c r="AH58" s="625" t="s">
        <v>32</v>
      </c>
      <c r="AI58" s="625" t="s">
        <v>32</v>
      </c>
      <c r="AJ58" s="625" t="s">
        <v>32</v>
      </c>
      <c r="AK58" s="207">
        <v>-1114716.56</v>
      </c>
      <c r="AL58" s="207">
        <v>-57477.08</v>
      </c>
      <c r="AM58" s="510">
        <v>29093.14</v>
      </c>
      <c r="AN58" s="510">
        <v>-57477.08</v>
      </c>
      <c r="AO58" s="206">
        <v>5000</v>
      </c>
      <c r="AP58" s="509">
        <v>4646.57</v>
      </c>
      <c r="AQ58" s="206">
        <v>0</v>
      </c>
      <c r="AR58" s="207">
        <v>0</v>
      </c>
      <c r="AS58" s="206">
        <v>0</v>
      </c>
      <c r="AT58" s="510">
        <v>0</v>
      </c>
      <c r="AU58" s="207">
        <v>521711.81</v>
      </c>
      <c r="AV58" s="207">
        <v>561300.43999999994</v>
      </c>
      <c r="AW58" s="207">
        <v>39588.629999999946</v>
      </c>
      <c r="AX58" s="207">
        <v>316374.76</v>
      </c>
      <c r="AY58" s="207">
        <v>877675.2</v>
      </c>
      <c r="AZ58" s="207">
        <v>413182.15</v>
      </c>
      <c r="BA58" s="207">
        <v>464493.04999999993</v>
      </c>
      <c r="BB58" s="207">
        <v>73.611584911638417</v>
      </c>
      <c r="BC58" s="207">
        <v>47.076885617823088</v>
      </c>
      <c r="BD58" s="207">
        <v>189753.55</v>
      </c>
      <c r="BE58" s="637">
        <v>21.346</v>
      </c>
      <c r="BF58" s="529">
        <v>0.83</v>
      </c>
    </row>
    <row r="59" spans="1:58">
      <c r="A59" s="508">
        <v>13073006</v>
      </c>
      <c r="B59" s="202">
        <v>5357</v>
      </c>
      <c r="C59" s="202" t="s">
        <v>81</v>
      </c>
      <c r="D59" s="474">
        <v>883</v>
      </c>
      <c r="E59" s="474">
        <v>223380</v>
      </c>
      <c r="F59" s="288">
        <v>328851.5</v>
      </c>
      <c r="G59" s="477">
        <v>1</v>
      </c>
      <c r="H59" s="288">
        <v>144180</v>
      </c>
      <c r="I59" s="288" t="s">
        <v>202</v>
      </c>
      <c r="J59" s="477">
        <v>1</v>
      </c>
      <c r="K59" s="288">
        <v>680987</v>
      </c>
      <c r="L59" s="480" t="s">
        <v>202</v>
      </c>
      <c r="M59" s="477">
        <v>0</v>
      </c>
      <c r="N59" s="288">
        <v>0</v>
      </c>
      <c r="O59" s="477">
        <v>0</v>
      </c>
      <c r="P59" s="288">
        <v>0</v>
      </c>
      <c r="Q59" s="477">
        <v>1</v>
      </c>
      <c r="R59" s="288">
        <v>660370.41</v>
      </c>
      <c r="S59" s="474">
        <v>300</v>
      </c>
      <c r="T59" s="480">
        <v>0</v>
      </c>
      <c r="U59" s="474">
        <v>350</v>
      </c>
      <c r="V59" s="480">
        <v>1</v>
      </c>
      <c r="W59" s="474">
        <v>400</v>
      </c>
      <c r="X59" s="477">
        <v>0</v>
      </c>
      <c r="Y59" s="477">
        <v>0</v>
      </c>
      <c r="Z59" s="288">
        <v>815801</v>
      </c>
      <c r="AA59" s="288">
        <v>923.9</v>
      </c>
      <c r="AB59" s="288" t="s">
        <v>82</v>
      </c>
      <c r="AC59" s="288" t="s">
        <v>82</v>
      </c>
      <c r="AD59" s="288" t="s">
        <v>82</v>
      </c>
      <c r="AE59" s="639">
        <v>2018</v>
      </c>
      <c r="AF59" s="639">
        <v>2020</v>
      </c>
      <c r="AG59" s="639">
        <v>2020</v>
      </c>
      <c r="AH59" s="639">
        <v>2019</v>
      </c>
      <c r="AI59" s="639">
        <v>2019</v>
      </c>
      <c r="AJ59" s="639">
        <v>2020</v>
      </c>
      <c r="AK59" s="207" t="s">
        <v>202</v>
      </c>
      <c r="AL59" s="207" t="s">
        <v>202</v>
      </c>
      <c r="AM59" s="548">
        <v>328851.5</v>
      </c>
      <c r="AN59" s="548">
        <v>933706.88</v>
      </c>
      <c r="AO59" s="474">
        <v>1500</v>
      </c>
      <c r="AP59" s="553">
        <v>1550</v>
      </c>
      <c r="AQ59" s="474">
        <v>0</v>
      </c>
      <c r="AR59" s="288">
        <v>0</v>
      </c>
      <c r="AS59" s="474">
        <v>22400</v>
      </c>
      <c r="AT59" s="548">
        <v>35704.720000000001</v>
      </c>
      <c r="AU59" s="288">
        <v>501571</v>
      </c>
      <c r="AV59" s="288">
        <v>707018.54</v>
      </c>
      <c r="AW59" s="288">
        <v>205447.54000000004</v>
      </c>
      <c r="AX59" s="288">
        <v>218809.56000000006</v>
      </c>
      <c r="AY59" s="288">
        <v>925828.10000000009</v>
      </c>
      <c r="AZ59" s="288">
        <v>315357.10427200003</v>
      </c>
      <c r="BA59" s="288">
        <v>610470.99572800007</v>
      </c>
      <c r="BB59" s="554">
        <v>0.44603795576845834</v>
      </c>
      <c r="BC59" s="554">
        <v>0.34062165997337951</v>
      </c>
      <c r="BD59" s="548">
        <v>156881.99794974495</v>
      </c>
      <c r="BE59" s="640">
        <v>23.1225971</v>
      </c>
      <c r="BF59" s="529">
        <v>4.92</v>
      </c>
    </row>
    <row r="60" spans="1:58">
      <c r="A60" s="508">
        <v>13073026</v>
      </c>
      <c r="B60" s="202">
        <v>5357</v>
      </c>
      <c r="C60" s="202" t="s">
        <v>83</v>
      </c>
      <c r="D60" s="474">
        <v>388</v>
      </c>
      <c r="E60" s="474">
        <v>22950</v>
      </c>
      <c r="F60" s="288">
        <v>84814.33</v>
      </c>
      <c r="G60" s="477">
        <v>1</v>
      </c>
      <c r="H60" s="288">
        <v>22150</v>
      </c>
      <c r="I60" s="288" t="s">
        <v>202</v>
      </c>
      <c r="J60" s="477">
        <v>0</v>
      </c>
      <c r="K60" s="288" t="s">
        <v>202</v>
      </c>
      <c r="L60" s="480">
        <v>2012</v>
      </c>
      <c r="M60" s="477">
        <v>0</v>
      </c>
      <c r="N60" s="288">
        <v>0</v>
      </c>
      <c r="O60" s="477">
        <v>0</v>
      </c>
      <c r="P60" s="288">
        <v>0</v>
      </c>
      <c r="Q60" s="477">
        <v>1</v>
      </c>
      <c r="R60" s="288">
        <v>199652.67</v>
      </c>
      <c r="S60" s="474">
        <v>400</v>
      </c>
      <c r="T60" s="480">
        <v>0</v>
      </c>
      <c r="U60" s="474">
        <v>450</v>
      </c>
      <c r="V60" s="480">
        <v>0</v>
      </c>
      <c r="W60" s="474">
        <v>400</v>
      </c>
      <c r="X60" s="477">
        <v>0</v>
      </c>
      <c r="Y60" s="477">
        <v>0</v>
      </c>
      <c r="Z60" s="288">
        <v>6938.11</v>
      </c>
      <c r="AA60" s="288">
        <v>17.88</v>
      </c>
      <c r="AB60" s="288" t="s">
        <v>179</v>
      </c>
      <c r="AC60" s="288" t="s">
        <v>179</v>
      </c>
      <c r="AD60" s="288" t="s">
        <v>82</v>
      </c>
      <c r="AE60" s="639">
        <v>2018</v>
      </c>
      <c r="AF60" s="639">
        <v>2019</v>
      </c>
      <c r="AG60" s="639">
        <v>2019</v>
      </c>
      <c r="AH60" s="639">
        <v>2019</v>
      </c>
      <c r="AI60" s="639">
        <v>2019</v>
      </c>
      <c r="AJ60" s="639">
        <v>2019</v>
      </c>
      <c r="AK60" s="207">
        <v>150786.07</v>
      </c>
      <c r="AL60" s="207">
        <v>142324.43</v>
      </c>
      <c r="AM60" s="548">
        <v>84814.33</v>
      </c>
      <c r="AN60" s="548">
        <v>215147.56</v>
      </c>
      <c r="AO60" s="474">
        <v>1700</v>
      </c>
      <c r="AP60" s="553">
        <v>1742.51</v>
      </c>
      <c r="AQ60" s="474">
        <v>0</v>
      </c>
      <c r="AR60" s="288">
        <v>0</v>
      </c>
      <c r="AS60" s="474">
        <v>25900</v>
      </c>
      <c r="AT60" s="548">
        <v>35710.83</v>
      </c>
      <c r="AU60" s="288">
        <v>200853</v>
      </c>
      <c r="AV60" s="288">
        <v>260940.49</v>
      </c>
      <c r="AW60" s="288">
        <v>60087.489999999991</v>
      </c>
      <c r="AX60" s="288">
        <v>96963.03</v>
      </c>
      <c r="AY60" s="288">
        <v>366745.81</v>
      </c>
      <c r="AZ60" s="288">
        <v>131971.17063200002</v>
      </c>
      <c r="BA60" s="288">
        <v>234774.63936799997</v>
      </c>
      <c r="BB60" s="554">
        <v>0.50575198441606373</v>
      </c>
      <c r="BC60" s="554">
        <v>0.35984370382309216</v>
      </c>
      <c r="BD60" s="548">
        <v>65652.241982338397</v>
      </c>
      <c r="BE60" s="640">
        <v>23.1225971</v>
      </c>
      <c r="BF60" s="529">
        <v>0.21</v>
      </c>
    </row>
    <row r="61" spans="1:58">
      <c r="A61" s="508">
        <v>13073031</v>
      </c>
      <c r="B61" s="202">
        <v>5357</v>
      </c>
      <c r="C61" s="202" t="s">
        <v>84</v>
      </c>
      <c r="D61" s="474">
        <v>1238</v>
      </c>
      <c r="E61" s="474">
        <v>108880</v>
      </c>
      <c r="F61" s="288">
        <v>33204.28</v>
      </c>
      <c r="G61" s="389">
        <v>0</v>
      </c>
      <c r="H61" s="288">
        <v>69530</v>
      </c>
      <c r="I61" s="288" t="s">
        <v>202</v>
      </c>
      <c r="J61" s="477">
        <v>1</v>
      </c>
      <c r="K61" s="288">
        <v>296537</v>
      </c>
      <c r="L61" s="480" t="s">
        <v>202</v>
      </c>
      <c r="M61" s="477">
        <v>0</v>
      </c>
      <c r="N61" s="288">
        <v>0</v>
      </c>
      <c r="O61" s="477">
        <v>1</v>
      </c>
      <c r="P61" s="288">
        <v>258545</v>
      </c>
      <c r="Q61" s="477">
        <v>1</v>
      </c>
      <c r="R61" s="288">
        <v>60197.31</v>
      </c>
      <c r="S61" s="474">
        <v>300</v>
      </c>
      <c r="T61" s="480">
        <v>0</v>
      </c>
      <c r="U61" s="474">
        <v>400</v>
      </c>
      <c r="V61" s="480">
        <v>0</v>
      </c>
      <c r="W61" s="474">
        <v>400</v>
      </c>
      <c r="X61" s="477">
        <v>0</v>
      </c>
      <c r="Y61" s="477">
        <v>0</v>
      </c>
      <c r="Z61" s="288">
        <v>1219218</v>
      </c>
      <c r="AA61" s="288">
        <v>984.83</v>
      </c>
      <c r="AB61" s="288" t="s">
        <v>179</v>
      </c>
      <c r="AC61" s="288" t="s">
        <v>179</v>
      </c>
      <c r="AD61" s="288" t="s">
        <v>82</v>
      </c>
      <c r="AE61" s="639">
        <v>2018</v>
      </c>
      <c r="AF61" s="639">
        <v>2020</v>
      </c>
      <c r="AG61" s="639">
        <v>2020</v>
      </c>
      <c r="AH61" s="639">
        <v>2021</v>
      </c>
      <c r="AI61" s="639">
        <v>2021</v>
      </c>
      <c r="AJ61" s="639">
        <v>2021</v>
      </c>
      <c r="AK61" s="207" t="s">
        <v>202</v>
      </c>
      <c r="AL61" s="207" t="s">
        <v>202</v>
      </c>
      <c r="AM61" s="548">
        <v>33204.28</v>
      </c>
      <c r="AN61" s="548">
        <v>61156.32</v>
      </c>
      <c r="AO61" s="474">
        <v>3600</v>
      </c>
      <c r="AP61" s="553">
        <v>3221.51</v>
      </c>
      <c r="AQ61" s="474">
        <v>0</v>
      </c>
      <c r="AR61" s="288">
        <v>0</v>
      </c>
      <c r="AS61" s="474">
        <v>17000</v>
      </c>
      <c r="AT61" s="548">
        <v>8160.65</v>
      </c>
      <c r="AU61" s="288">
        <v>881195</v>
      </c>
      <c r="AV61" s="288">
        <v>1187943.0699999998</v>
      </c>
      <c r="AW61" s="288">
        <v>306748.06999999983</v>
      </c>
      <c r="AX61" s="288">
        <v>185376.48</v>
      </c>
      <c r="AY61" s="288">
        <v>1373319.5499999998</v>
      </c>
      <c r="AZ61" s="288">
        <v>459808.14560799999</v>
      </c>
      <c r="BA61" s="288">
        <v>913511.40439199982</v>
      </c>
      <c r="BB61" s="554">
        <v>0.38706244198048989</v>
      </c>
      <c r="BC61" s="554">
        <v>0.33481511685171894</v>
      </c>
      <c r="BD61" s="548">
        <v>228742.6526289139</v>
      </c>
      <c r="BE61" s="640">
        <v>23.1225971</v>
      </c>
      <c r="BF61" s="529" t="s">
        <v>202</v>
      </c>
    </row>
    <row r="62" spans="1:58">
      <c r="A62" s="508">
        <v>13073048</v>
      </c>
      <c r="B62" s="202">
        <v>5357</v>
      </c>
      <c r="C62" s="202" t="s">
        <v>85</v>
      </c>
      <c r="D62" s="474">
        <v>405</v>
      </c>
      <c r="E62" s="474">
        <v>-78750</v>
      </c>
      <c r="F62" s="288">
        <v>34280.230000000003</v>
      </c>
      <c r="G62" s="389">
        <v>1</v>
      </c>
      <c r="H62" s="288" t="s">
        <v>202</v>
      </c>
      <c r="I62" s="288">
        <v>87450</v>
      </c>
      <c r="J62" s="477">
        <v>0</v>
      </c>
      <c r="K62" s="288" t="s">
        <v>202</v>
      </c>
      <c r="L62" s="480">
        <v>2015</v>
      </c>
      <c r="M62" s="477">
        <v>0</v>
      </c>
      <c r="N62" s="288">
        <v>0</v>
      </c>
      <c r="O62" s="477">
        <v>1</v>
      </c>
      <c r="P62" s="288">
        <v>62047</v>
      </c>
      <c r="Q62" s="477">
        <v>0</v>
      </c>
      <c r="R62" s="288" t="s">
        <v>202</v>
      </c>
      <c r="S62" s="474">
        <v>350</v>
      </c>
      <c r="T62" s="480">
        <v>0</v>
      </c>
      <c r="U62" s="474">
        <v>400</v>
      </c>
      <c r="V62" s="480">
        <v>0</v>
      </c>
      <c r="W62" s="474">
        <v>400</v>
      </c>
      <c r="X62" s="477">
        <v>0</v>
      </c>
      <c r="Y62" s="477">
        <v>0</v>
      </c>
      <c r="Z62" s="288">
        <v>247505.77</v>
      </c>
      <c r="AA62" s="288">
        <v>611.13</v>
      </c>
      <c r="AB62" s="288" t="s">
        <v>179</v>
      </c>
      <c r="AC62" s="288" t="s">
        <v>179</v>
      </c>
      <c r="AD62" s="288" t="s">
        <v>82</v>
      </c>
      <c r="AE62" s="639">
        <v>2018</v>
      </c>
      <c r="AF62" s="639">
        <v>2020</v>
      </c>
      <c r="AG62" s="639">
        <v>2020</v>
      </c>
      <c r="AH62" s="639">
        <v>2020</v>
      </c>
      <c r="AI62" s="639">
        <v>2021</v>
      </c>
      <c r="AJ62" s="639">
        <v>2021</v>
      </c>
      <c r="AK62" s="207" t="s">
        <v>202</v>
      </c>
      <c r="AL62" s="207" t="s">
        <v>202</v>
      </c>
      <c r="AM62" s="548">
        <v>34280.230000000003</v>
      </c>
      <c r="AN62" s="548">
        <v>-3248.84</v>
      </c>
      <c r="AO62" s="474">
        <v>1000</v>
      </c>
      <c r="AP62" s="553">
        <v>1934.46</v>
      </c>
      <c r="AQ62" s="474">
        <v>0</v>
      </c>
      <c r="AR62" s="288">
        <v>0</v>
      </c>
      <c r="AS62" s="474">
        <v>19600</v>
      </c>
      <c r="AT62" s="548">
        <v>15091.12</v>
      </c>
      <c r="AU62" s="288">
        <v>131993</v>
      </c>
      <c r="AV62" s="288">
        <v>171553.24</v>
      </c>
      <c r="AW62" s="288">
        <v>39560.239999999991</v>
      </c>
      <c r="AX62" s="288">
        <v>156110.28000000003</v>
      </c>
      <c r="AY62" s="288">
        <v>327663.52</v>
      </c>
      <c r="AZ62" s="288">
        <v>120007.19539199999</v>
      </c>
      <c r="BA62" s="288">
        <v>207656.32460800002</v>
      </c>
      <c r="BB62" s="554">
        <v>0.69953324922338977</v>
      </c>
      <c r="BC62" s="554">
        <v>0.36625131595973814</v>
      </c>
      <c r="BD62" s="548">
        <v>59700.473927499843</v>
      </c>
      <c r="BE62" s="640">
        <v>23.1225971</v>
      </c>
      <c r="BF62" s="529">
        <v>0.7</v>
      </c>
    </row>
    <row r="63" spans="1:58">
      <c r="A63" s="508">
        <v>13073056</v>
      </c>
      <c r="B63" s="202">
        <v>5357</v>
      </c>
      <c r="C63" s="202" t="s">
        <v>86</v>
      </c>
      <c r="D63" s="474">
        <v>603</v>
      </c>
      <c r="E63" s="474">
        <v>-192700</v>
      </c>
      <c r="F63" s="288">
        <v>80643.960000000006</v>
      </c>
      <c r="G63" s="389">
        <v>1</v>
      </c>
      <c r="H63" s="288" t="s">
        <v>202</v>
      </c>
      <c r="I63" s="288">
        <v>201400</v>
      </c>
      <c r="J63" s="477">
        <v>0</v>
      </c>
      <c r="K63" s="288" t="s">
        <v>202</v>
      </c>
      <c r="L63" s="480">
        <v>2016</v>
      </c>
      <c r="M63" s="477">
        <v>0</v>
      </c>
      <c r="N63" s="288">
        <v>0</v>
      </c>
      <c r="O63" s="477">
        <v>1</v>
      </c>
      <c r="P63" s="288">
        <v>248107</v>
      </c>
      <c r="Q63" s="477">
        <v>0</v>
      </c>
      <c r="R63" s="288" t="s">
        <v>202</v>
      </c>
      <c r="S63" s="474">
        <v>350</v>
      </c>
      <c r="T63" s="480">
        <v>0</v>
      </c>
      <c r="U63" s="474">
        <v>400</v>
      </c>
      <c r="V63" s="480">
        <v>0</v>
      </c>
      <c r="W63" s="474">
        <v>320</v>
      </c>
      <c r="X63" s="477">
        <v>1</v>
      </c>
      <c r="Y63" s="477">
        <v>0</v>
      </c>
      <c r="Z63" s="288">
        <v>218765.83</v>
      </c>
      <c r="AA63" s="288">
        <v>362.8</v>
      </c>
      <c r="AB63" s="288" t="s">
        <v>82</v>
      </c>
      <c r="AC63" s="288" t="s">
        <v>82</v>
      </c>
      <c r="AD63" s="288" t="s">
        <v>82</v>
      </c>
      <c r="AE63" s="639">
        <v>2018</v>
      </c>
      <c r="AF63" s="639">
        <v>2019</v>
      </c>
      <c r="AG63" s="639">
        <v>2019</v>
      </c>
      <c r="AH63" s="639">
        <v>2019</v>
      </c>
      <c r="AI63" s="639">
        <v>2019</v>
      </c>
      <c r="AJ63" s="639">
        <v>2019</v>
      </c>
      <c r="AK63" s="207">
        <v>168949.14</v>
      </c>
      <c r="AL63" s="207">
        <v>-123308.08</v>
      </c>
      <c r="AM63" s="548">
        <v>80643.960000000006</v>
      </c>
      <c r="AN63" s="548">
        <v>-859591.47</v>
      </c>
      <c r="AO63" s="474">
        <v>800</v>
      </c>
      <c r="AP63" s="553">
        <v>840.5</v>
      </c>
      <c r="AQ63" s="474">
        <v>0</v>
      </c>
      <c r="AR63" s="288">
        <v>0</v>
      </c>
      <c r="AS63" s="474">
        <v>3800</v>
      </c>
      <c r="AT63" s="548">
        <v>13655.28</v>
      </c>
      <c r="AU63" s="288">
        <v>345267</v>
      </c>
      <c r="AV63" s="288">
        <v>451517.23</v>
      </c>
      <c r="AW63" s="288">
        <v>106250.22999999998</v>
      </c>
      <c r="AX63" s="288">
        <v>130118.47</v>
      </c>
      <c r="AY63" s="288">
        <v>607949.76</v>
      </c>
      <c r="AZ63" s="288">
        <v>217133.24427200001</v>
      </c>
      <c r="BA63" s="288">
        <v>390816.51572799997</v>
      </c>
      <c r="BB63" s="554">
        <v>0.48089691786955729</v>
      </c>
      <c r="BC63" s="554">
        <v>0.35715655891039416</v>
      </c>
      <c r="BD63" s="548">
        <v>108018.16962816994</v>
      </c>
      <c r="BE63" s="640">
        <v>23.1225971</v>
      </c>
      <c r="BF63" s="529">
        <v>0.41</v>
      </c>
    </row>
    <row r="64" spans="1:58">
      <c r="A64" s="508">
        <v>13073084</v>
      </c>
      <c r="B64" s="202">
        <v>5357</v>
      </c>
      <c r="C64" s="202" t="s">
        <v>87</v>
      </c>
      <c r="D64" s="474">
        <v>2639</v>
      </c>
      <c r="E64" s="474">
        <v>-567550</v>
      </c>
      <c r="F64" s="288">
        <v>-959673.1</v>
      </c>
      <c r="G64" s="477">
        <v>0</v>
      </c>
      <c r="H64" s="288" t="s">
        <v>202</v>
      </c>
      <c r="I64" s="288">
        <v>688700</v>
      </c>
      <c r="J64" s="477">
        <v>0</v>
      </c>
      <c r="K64" s="288" t="s">
        <v>202</v>
      </c>
      <c r="L64" s="480">
        <v>2009</v>
      </c>
      <c r="M64" s="477">
        <v>0</v>
      </c>
      <c r="N64" s="288">
        <v>0</v>
      </c>
      <c r="O64" s="477">
        <v>1</v>
      </c>
      <c r="P64" s="288">
        <v>1503473</v>
      </c>
      <c r="Q64" s="477">
        <v>0</v>
      </c>
      <c r="R64" s="288" t="s">
        <v>202</v>
      </c>
      <c r="S64" s="474">
        <v>400</v>
      </c>
      <c r="T64" s="480">
        <v>0</v>
      </c>
      <c r="U64" s="474">
        <v>400</v>
      </c>
      <c r="V64" s="480">
        <v>0</v>
      </c>
      <c r="W64" s="474">
        <v>400</v>
      </c>
      <c r="X64" s="477">
        <v>0</v>
      </c>
      <c r="Y64" s="477">
        <v>0</v>
      </c>
      <c r="Z64" s="288">
        <v>2618281</v>
      </c>
      <c r="AA64" s="288">
        <v>992.15</v>
      </c>
      <c r="AB64" s="288" t="s">
        <v>179</v>
      </c>
      <c r="AC64" s="288" t="s">
        <v>179</v>
      </c>
      <c r="AD64" s="288" t="s">
        <v>82</v>
      </c>
      <c r="AE64" s="639">
        <v>2018</v>
      </c>
      <c r="AF64" s="639">
        <v>2020</v>
      </c>
      <c r="AG64" s="639">
        <v>2020</v>
      </c>
      <c r="AH64" s="639">
        <v>2021</v>
      </c>
      <c r="AI64" s="639">
        <v>2021</v>
      </c>
      <c r="AJ64" s="639">
        <v>2021</v>
      </c>
      <c r="AK64" s="207" t="s">
        <v>202</v>
      </c>
      <c r="AL64" s="207" t="s">
        <v>202</v>
      </c>
      <c r="AM64" s="548">
        <v>-959673.1</v>
      </c>
      <c r="AN64" s="548">
        <v>-2203561.98</v>
      </c>
      <c r="AO64" s="474">
        <v>4300</v>
      </c>
      <c r="AP64" s="553">
        <v>6264.12</v>
      </c>
      <c r="AQ64" s="474">
        <v>800</v>
      </c>
      <c r="AR64" s="288">
        <v>840</v>
      </c>
      <c r="AS64" s="474">
        <v>38000</v>
      </c>
      <c r="AT64" s="548">
        <v>25473.08</v>
      </c>
      <c r="AU64" s="288">
        <v>1579502</v>
      </c>
      <c r="AV64" s="288">
        <v>2119641.3899999997</v>
      </c>
      <c r="AW64" s="288">
        <v>540139.38999999966</v>
      </c>
      <c r="AX64" s="288">
        <v>505483.32000000007</v>
      </c>
      <c r="AY64" s="288">
        <v>2625124.71</v>
      </c>
      <c r="AZ64" s="288">
        <v>941134.02129599999</v>
      </c>
      <c r="BA64" s="288">
        <v>1683990.6887039999</v>
      </c>
      <c r="BB64" s="554">
        <v>0.44400624829089608</v>
      </c>
      <c r="BC64" s="554">
        <v>0.35851021389989507</v>
      </c>
      <c r="BD64" s="548">
        <v>468189.81909488444</v>
      </c>
      <c r="BE64" s="640">
        <v>23.1225971</v>
      </c>
      <c r="BF64" s="529" t="s">
        <v>202</v>
      </c>
    </row>
    <row r="65" spans="1:58">
      <c r="A65" s="508">
        <v>13073091</v>
      </c>
      <c r="B65" s="202">
        <v>5357</v>
      </c>
      <c r="C65" s="202" t="s">
        <v>88</v>
      </c>
      <c r="D65" s="474">
        <v>354</v>
      </c>
      <c r="E65" s="474">
        <v>-35500</v>
      </c>
      <c r="F65" s="288">
        <v>90973.68</v>
      </c>
      <c r="G65" s="389">
        <v>1</v>
      </c>
      <c r="H65" s="288" t="s">
        <v>202</v>
      </c>
      <c r="I65" s="288">
        <v>34600</v>
      </c>
      <c r="J65" s="477">
        <v>1</v>
      </c>
      <c r="K65" s="288">
        <v>324590</v>
      </c>
      <c r="L65" s="480" t="s">
        <v>202</v>
      </c>
      <c r="M65" s="477">
        <v>0</v>
      </c>
      <c r="N65" s="288">
        <v>0</v>
      </c>
      <c r="O65" s="477">
        <v>0</v>
      </c>
      <c r="P65" s="288">
        <v>0</v>
      </c>
      <c r="Q65" s="477">
        <v>1</v>
      </c>
      <c r="R65" s="288">
        <v>242667.85</v>
      </c>
      <c r="S65" s="474">
        <v>335</v>
      </c>
      <c r="T65" s="480">
        <v>0</v>
      </c>
      <c r="U65" s="474">
        <v>385</v>
      </c>
      <c r="V65" s="480">
        <v>0</v>
      </c>
      <c r="W65" s="474">
        <v>400</v>
      </c>
      <c r="X65" s="477">
        <v>0</v>
      </c>
      <c r="Y65" s="477">
        <v>0</v>
      </c>
      <c r="Z65" s="288">
        <v>0</v>
      </c>
      <c r="AA65" s="288">
        <v>0</v>
      </c>
      <c r="AB65" s="288" t="s">
        <v>82</v>
      </c>
      <c r="AC65" s="288" t="s">
        <v>82</v>
      </c>
      <c r="AD65" s="288" t="s">
        <v>82</v>
      </c>
      <c r="AE65" s="639">
        <v>2018</v>
      </c>
      <c r="AF65" s="639">
        <v>2019</v>
      </c>
      <c r="AG65" s="639">
        <v>2019</v>
      </c>
      <c r="AH65" s="639">
        <v>2019</v>
      </c>
      <c r="AI65" s="639">
        <v>2019</v>
      </c>
      <c r="AJ65" s="639">
        <v>2019</v>
      </c>
      <c r="AK65" s="207">
        <v>73352.820000000007</v>
      </c>
      <c r="AL65" s="207">
        <v>103174.39</v>
      </c>
      <c r="AM65" s="548">
        <v>90973.68</v>
      </c>
      <c r="AN65" s="548">
        <v>238639.92</v>
      </c>
      <c r="AO65" s="474">
        <v>700</v>
      </c>
      <c r="AP65" s="553">
        <v>677.75</v>
      </c>
      <c r="AQ65" s="474">
        <v>0</v>
      </c>
      <c r="AR65" s="288">
        <v>0</v>
      </c>
      <c r="AS65" s="474">
        <v>7400</v>
      </c>
      <c r="AT65" s="548">
        <v>33931.86</v>
      </c>
      <c r="AU65" s="288">
        <v>186500</v>
      </c>
      <c r="AV65" s="288">
        <v>211400.16</v>
      </c>
      <c r="AW65" s="288">
        <v>24900.160000000003</v>
      </c>
      <c r="AX65" s="288">
        <v>93708.75</v>
      </c>
      <c r="AY65" s="288">
        <v>313662.36</v>
      </c>
      <c r="AZ65" s="288">
        <v>131643.65396</v>
      </c>
      <c r="BA65" s="288">
        <v>182018.70603999999</v>
      </c>
      <c r="BB65" s="554">
        <v>0.62272258431592475</v>
      </c>
      <c r="BC65" s="554">
        <v>0.41969860189791341</v>
      </c>
      <c r="BD65" s="548">
        <v>65489.310914132955</v>
      </c>
      <c r="BE65" s="640">
        <v>23.1225971</v>
      </c>
      <c r="BF65" s="529">
        <v>5.13</v>
      </c>
    </row>
    <row r="66" spans="1:58" ht="17.25" thickBot="1">
      <c r="A66" s="508">
        <v>13073106</v>
      </c>
      <c r="B66" s="202">
        <v>5357</v>
      </c>
      <c r="C66" s="202" t="s">
        <v>89</v>
      </c>
      <c r="D66" s="474">
        <v>665</v>
      </c>
      <c r="E66" s="474">
        <v>92850</v>
      </c>
      <c r="F66" s="288">
        <v>212190.75</v>
      </c>
      <c r="G66" s="477">
        <v>1</v>
      </c>
      <c r="H66" s="288">
        <v>34650</v>
      </c>
      <c r="I66" s="288" t="s">
        <v>202</v>
      </c>
      <c r="J66" s="477">
        <v>1</v>
      </c>
      <c r="K66" s="288">
        <v>207068</v>
      </c>
      <c r="L66" s="480" t="s">
        <v>202</v>
      </c>
      <c r="M66" s="477">
        <v>0</v>
      </c>
      <c r="N66" s="288">
        <v>0</v>
      </c>
      <c r="O66" s="477">
        <v>0</v>
      </c>
      <c r="P66" s="288">
        <v>0</v>
      </c>
      <c r="Q66" s="477">
        <v>1</v>
      </c>
      <c r="R66" s="288">
        <v>788761.29</v>
      </c>
      <c r="S66" s="474">
        <v>300</v>
      </c>
      <c r="T66" s="480">
        <v>0</v>
      </c>
      <c r="U66" s="474">
        <v>375</v>
      </c>
      <c r="V66" s="480">
        <v>0</v>
      </c>
      <c r="W66" s="474">
        <v>350</v>
      </c>
      <c r="X66" s="477">
        <v>0</v>
      </c>
      <c r="Y66" s="477">
        <v>0</v>
      </c>
      <c r="Z66" s="288">
        <v>724116.76</v>
      </c>
      <c r="AA66" s="288">
        <v>1084.01</v>
      </c>
      <c r="AB66" s="288" t="s">
        <v>179</v>
      </c>
      <c r="AC66" s="288" t="s">
        <v>179</v>
      </c>
      <c r="AD66" s="288" t="s">
        <v>82</v>
      </c>
      <c r="AE66" s="639">
        <v>2018</v>
      </c>
      <c r="AF66" s="639">
        <v>2020</v>
      </c>
      <c r="AG66" s="639">
        <v>2020</v>
      </c>
      <c r="AH66" s="639">
        <v>2020</v>
      </c>
      <c r="AI66" s="639">
        <v>2021</v>
      </c>
      <c r="AJ66" s="639">
        <v>2021</v>
      </c>
      <c r="AK66" s="207" t="s">
        <v>202</v>
      </c>
      <c r="AL66" s="207" t="s">
        <v>202</v>
      </c>
      <c r="AM66" s="548">
        <v>212190.75</v>
      </c>
      <c r="AN66" s="548">
        <v>788162.46</v>
      </c>
      <c r="AO66" s="474">
        <v>4000</v>
      </c>
      <c r="AP66" s="553">
        <v>3598.82</v>
      </c>
      <c r="AQ66" s="474">
        <v>0</v>
      </c>
      <c r="AR66" s="288">
        <v>0</v>
      </c>
      <c r="AS66" s="474">
        <v>5000</v>
      </c>
      <c r="AT66" s="548">
        <v>15007.2</v>
      </c>
      <c r="AU66" s="288">
        <v>295846</v>
      </c>
      <c r="AV66" s="288">
        <v>528384</v>
      </c>
      <c r="AW66" s="288">
        <v>232538</v>
      </c>
      <c r="AX66" s="288">
        <v>209204.75999999998</v>
      </c>
      <c r="AY66" s="288">
        <v>737588.76</v>
      </c>
      <c r="AZ66" s="288">
        <v>230482.825496</v>
      </c>
      <c r="BA66" s="288">
        <v>507105.934504</v>
      </c>
      <c r="BB66" s="554">
        <v>0.43620326409580912</v>
      </c>
      <c r="BC66" s="554">
        <v>0.31248147747804617</v>
      </c>
      <c r="BD66" s="548">
        <v>114659.24080063717</v>
      </c>
      <c r="BE66" s="640">
        <v>23.1225971</v>
      </c>
      <c r="BF66" s="529">
        <v>0.94</v>
      </c>
    </row>
    <row r="67" spans="1:58" ht="33">
      <c r="A67" s="508">
        <v>13073036</v>
      </c>
      <c r="B67" s="202">
        <v>5358</v>
      </c>
      <c r="C67" s="202" t="s">
        <v>90</v>
      </c>
      <c r="D67" s="206">
        <v>354</v>
      </c>
      <c r="E67" s="206">
        <v>-138500</v>
      </c>
      <c r="F67" s="207">
        <v>-43758.31</v>
      </c>
      <c r="G67" s="389">
        <v>0</v>
      </c>
      <c r="H67" s="207" t="s">
        <v>202</v>
      </c>
      <c r="I67" s="207">
        <v>-31301.96</v>
      </c>
      <c r="J67" s="389">
        <v>1</v>
      </c>
      <c r="K67" s="207">
        <v>228078.81</v>
      </c>
      <c r="L67" s="388" t="s">
        <v>205</v>
      </c>
      <c r="M67" s="1087" t="s">
        <v>252</v>
      </c>
      <c r="N67" s="1039"/>
      <c r="O67" s="389">
        <v>0</v>
      </c>
      <c r="P67" s="288">
        <v>0</v>
      </c>
      <c r="Q67" s="389">
        <v>1</v>
      </c>
      <c r="R67" s="207">
        <v>228078.81</v>
      </c>
      <c r="S67" s="641">
        <v>300</v>
      </c>
      <c r="T67" s="388">
        <v>0</v>
      </c>
      <c r="U67" s="641">
        <v>375</v>
      </c>
      <c r="V67" s="388">
        <v>0</v>
      </c>
      <c r="W67" s="641">
        <v>340</v>
      </c>
      <c r="X67" s="389">
        <v>0</v>
      </c>
      <c r="Y67" s="389">
        <v>0</v>
      </c>
      <c r="Z67" s="207">
        <v>0</v>
      </c>
      <c r="AA67" s="207">
        <v>0</v>
      </c>
      <c r="AB67" s="397" t="s">
        <v>28</v>
      </c>
      <c r="AC67" s="397" t="s">
        <v>28</v>
      </c>
      <c r="AD67" s="397" t="s">
        <v>28</v>
      </c>
      <c r="AE67" s="397" t="s">
        <v>32</v>
      </c>
      <c r="AF67" s="642" t="s">
        <v>32</v>
      </c>
      <c r="AG67" s="643" t="s">
        <v>284</v>
      </c>
      <c r="AH67" s="643" t="s">
        <v>285</v>
      </c>
      <c r="AI67" s="643" t="s">
        <v>286</v>
      </c>
      <c r="AJ67" s="643" t="s">
        <v>287</v>
      </c>
      <c r="AK67" s="207" t="s">
        <v>202</v>
      </c>
      <c r="AL67" s="207">
        <v>-31301.96</v>
      </c>
      <c r="AM67" s="510">
        <v>-43758.31</v>
      </c>
      <c r="AN67" s="510">
        <v>228078.81</v>
      </c>
      <c r="AO67" s="206">
        <v>1800</v>
      </c>
      <c r="AP67" s="509">
        <v>2123.3429999999998</v>
      </c>
      <c r="AQ67" s="206">
        <v>0</v>
      </c>
      <c r="AR67" s="207">
        <v>0</v>
      </c>
      <c r="AS67" s="206">
        <v>0</v>
      </c>
      <c r="AT67" s="510">
        <v>0</v>
      </c>
      <c r="AU67" s="207">
        <v>123480.18</v>
      </c>
      <c r="AV67" s="207">
        <v>115741.32</v>
      </c>
      <c r="AW67" s="207">
        <v>-7738.859999999986</v>
      </c>
      <c r="AX67" s="207">
        <v>127695.95</v>
      </c>
      <c r="AY67" s="207">
        <v>243437.27000000002</v>
      </c>
      <c r="AZ67" s="448">
        <v>115945.26</v>
      </c>
      <c r="BA67" s="448">
        <v>-127899.88999999998</v>
      </c>
      <c r="BB67" s="511">
        <v>1.0017620327813783</v>
      </c>
      <c r="BC67" s="511">
        <v>0.47628393137994024</v>
      </c>
      <c r="BD67" s="632">
        <v>45001.13</v>
      </c>
      <c r="BE67" s="632">
        <v>18.04</v>
      </c>
      <c r="BF67" s="529">
        <v>2.0099999999999998</v>
      </c>
    </row>
    <row r="68" spans="1:58" ht="33">
      <c r="A68" s="508">
        <v>13073041</v>
      </c>
      <c r="B68" s="202">
        <v>5358</v>
      </c>
      <c r="C68" s="202" t="s">
        <v>91</v>
      </c>
      <c r="D68" s="206">
        <v>487</v>
      </c>
      <c r="E68" s="206">
        <v>-96100</v>
      </c>
      <c r="F68" s="207">
        <v>29393.41</v>
      </c>
      <c r="G68" s="389">
        <v>1</v>
      </c>
      <c r="H68" s="207">
        <v>11319.22</v>
      </c>
      <c r="I68" s="207" t="s">
        <v>202</v>
      </c>
      <c r="J68" s="389">
        <v>1</v>
      </c>
      <c r="K68" s="207">
        <v>268775.87</v>
      </c>
      <c r="L68" s="388">
        <v>2017</v>
      </c>
      <c r="M68" s="1088"/>
      <c r="N68" s="1041"/>
      <c r="O68" s="389">
        <v>0</v>
      </c>
      <c r="P68" s="288">
        <v>0</v>
      </c>
      <c r="Q68" s="389">
        <v>1</v>
      </c>
      <c r="R68" s="207">
        <v>268775.87</v>
      </c>
      <c r="S68" s="641">
        <v>325</v>
      </c>
      <c r="T68" s="388">
        <v>0</v>
      </c>
      <c r="U68" s="641">
        <v>390</v>
      </c>
      <c r="V68" s="388">
        <v>0</v>
      </c>
      <c r="W68" s="641">
        <v>345</v>
      </c>
      <c r="X68" s="389">
        <v>0</v>
      </c>
      <c r="Y68" s="389">
        <v>0</v>
      </c>
      <c r="Z68" s="207">
        <v>0</v>
      </c>
      <c r="AA68" s="207">
        <v>0</v>
      </c>
      <c r="AB68" s="397" t="s">
        <v>28</v>
      </c>
      <c r="AC68" s="397" t="s">
        <v>28</v>
      </c>
      <c r="AD68" s="397" t="s">
        <v>28</v>
      </c>
      <c r="AE68" s="397" t="s">
        <v>32</v>
      </c>
      <c r="AF68" s="642" t="s">
        <v>32</v>
      </c>
      <c r="AG68" s="643" t="s">
        <v>284</v>
      </c>
      <c r="AH68" s="643" t="s">
        <v>285</v>
      </c>
      <c r="AI68" s="643" t="s">
        <v>286</v>
      </c>
      <c r="AJ68" s="643" t="s">
        <v>287</v>
      </c>
      <c r="AK68" s="207" t="s">
        <v>202</v>
      </c>
      <c r="AL68" s="207">
        <v>11319.22</v>
      </c>
      <c r="AM68" s="510">
        <v>29393.41</v>
      </c>
      <c r="AN68" s="510">
        <v>268775.87</v>
      </c>
      <c r="AO68" s="206">
        <v>4000</v>
      </c>
      <c r="AP68" s="509">
        <v>4490</v>
      </c>
      <c r="AQ68" s="206">
        <v>0</v>
      </c>
      <c r="AR68" s="207">
        <v>0</v>
      </c>
      <c r="AS68" s="206">
        <v>0</v>
      </c>
      <c r="AT68" s="510">
        <v>0</v>
      </c>
      <c r="AU68" s="207">
        <v>199945.37</v>
      </c>
      <c r="AV68" s="207">
        <v>309376.41000000003</v>
      </c>
      <c r="AW68" s="207">
        <v>109431.04000000004</v>
      </c>
      <c r="AX68" s="207">
        <v>157195.94</v>
      </c>
      <c r="AY68" s="207">
        <v>466572.35000000003</v>
      </c>
      <c r="AZ68" s="448">
        <v>169150.28</v>
      </c>
      <c r="BA68" s="448">
        <v>-16969.809999999969</v>
      </c>
      <c r="BB68" s="511">
        <v>0.54674588796217516</v>
      </c>
      <c r="BC68" s="511">
        <v>0.36253815726542732</v>
      </c>
      <c r="BD68" s="632">
        <v>65651.27</v>
      </c>
      <c r="BE68" s="632">
        <v>18.04</v>
      </c>
      <c r="BF68" s="529">
        <v>2.29</v>
      </c>
    </row>
    <row r="69" spans="1:58" ht="33">
      <c r="A69" s="508">
        <v>13073047</v>
      </c>
      <c r="B69" s="202">
        <v>5358</v>
      </c>
      <c r="C69" s="202" t="s">
        <v>92</v>
      </c>
      <c r="D69" s="206">
        <v>305</v>
      </c>
      <c r="E69" s="206">
        <v>-46600</v>
      </c>
      <c r="F69" s="207">
        <v>-23132.94</v>
      </c>
      <c r="G69" s="389">
        <v>0</v>
      </c>
      <c r="H69" s="207">
        <v>17618.11</v>
      </c>
      <c r="I69" s="207" t="s">
        <v>202</v>
      </c>
      <c r="J69" s="389">
        <v>1</v>
      </c>
      <c r="K69" s="207">
        <v>240521.51</v>
      </c>
      <c r="L69" s="388">
        <v>2019</v>
      </c>
      <c r="M69" s="1088"/>
      <c r="N69" s="1041"/>
      <c r="O69" s="389">
        <v>0</v>
      </c>
      <c r="P69" s="288">
        <v>0</v>
      </c>
      <c r="Q69" s="389">
        <v>1</v>
      </c>
      <c r="R69" s="207">
        <v>240521.51</v>
      </c>
      <c r="S69" s="641">
        <v>320</v>
      </c>
      <c r="T69" s="388">
        <v>0</v>
      </c>
      <c r="U69" s="641">
        <v>380</v>
      </c>
      <c r="V69" s="388">
        <v>0</v>
      </c>
      <c r="W69" s="641">
        <v>350</v>
      </c>
      <c r="X69" s="389">
        <v>0</v>
      </c>
      <c r="Y69" s="389">
        <v>0</v>
      </c>
      <c r="Z69" s="207">
        <v>0</v>
      </c>
      <c r="AA69" s="207">
        <v>0</v>
      </c>
      <c r="AB69" s="397" t="s">
        <v>28</v>
      </c>
      <c r="AC69" s="397" t="s">
        <v>28</v>
      </c>
      <c r="AD69" s="397" t="s">
        <v>28</v>
      </c>
      <c r="AE69" s="397" t="s">
        <v>32</v>
      </c>
      <c r="AF69" s="642" t="s">
        <v>32</v>
      </c>
      <c r="AG69" s="643" t="s">
        <v>284</v>
      </c>
      <c r="AH69" s="643" t="s">
        <v>285</v>
      </c>
      <c r="AI69" s="643" t="s">
        <v>286</v>
      </c>
      <c r="AJ69" s="643" t="s">
        <v>287</v>
      </c>
      <c r="AK69" s="207" t="s">
        <v>202</v>
      </c>
      <c r="AL69" s="207">
        <v>17618.11</v>
      </c>
      <c r="AM69" s="510">
        <v>-23132.94</v>
      </c>
      <c r="AN69" s="510">
        <v>240521.51</v>
      </c>
      <c r="AO69" s="206">
        <v>1900</v>
      </c>
      <c r="AP69" s="509">
        <v>1897.92</v>
      </c>
      <c r="AQ69" s="206">
        <v>0</v>
      </c>
      <c r="AR69" s="207">
        <v>0</v>
      </c>
      <c r="AS69" s="206">
        <v>0</v>
      </c>
      <c r="AT69" s="510">
        <v>0</v>
      </c>
      <c r="AU69" s="207">
        <v>109358.06</v>
      </c>
      <c r="AV69" s="207">
        <v>127787.02</v>
      </c>
      <c r="AW69" s="207">
        <v>18428.960000000006</v>
      </c>
      <c r="AX69" s="207">
        <v>117614.37</v>
      </c>
      <c r="AY69" s="207">
        <v>245401.39</v>
      </c>
      <c r="AZ69" s="448">
        <v>103423.53</v>
      </c>
      <c r="BA69" s="448">
        <v>-93250.87999999999</v>
      </c>
      <c r="BB69" s="511">
        <v>0.80934299899942885</v>
      </c>
      <c r="BC69" s="511">
        <v>0.42144639034033177</v>
      </c>
      <c r="BD69" s="632">
        <v>40141.15</v>
      </c>
      <c r="BE69" s="632">
        <v>18.04</v>
      </c>
      <c r="BF69" s="529">
        <v>4.24</v>
      </c>
    </row>
    <row r="70" spans="1:58" ht="33">
      <c r="A70" s="508">
        <v>13073054</v>
      </c>
      <c r="B70" s="202">
        <v>5358</v>
      </c>
      <c r="C70" s="202" t="s">
        <v>93</v>
      </c>
      <c r="D70" s="206">
        <v>844</v>
      </c>
      <c r="E70" s="206">
        <v>137100</v>
      </c>
      <c r="F70" s="207">
        <v>257667.20000000001</v>
      </c>
      <c r="G70" s="389">
        <v>1</v>
      </c>
      <c r="H70" s="207">
        <v>376137.85</v>
      </c>
      <c r="I70" s="207" t="s">
        <v>202</v>
      </c>
      <c r="J70" s="389">
        <v>1</v>
      </c>
      <c r="K70" s="207">
        <v>2659987.94</v>
      </c>
      <c r="L70" s="388" t="s">
        <v>207</v>
      </c>
      <c r="M70" s="1088"/>
      <c r="N70" s="1041"/>
      <c r="O70" s="389">
        <v>0</v>
      </c>
      <c r="P70" s="288">
        <v>0</v>
      </c>
      <c r="Q70" s="389">
        <v>1</v>
      </c>
      <c r="R70" s="207">
        <v>2659987.94</v>
      </c>
      <c r="S70" s="641">
        <v>300</v>
      </c>
      <c r="T70" s="388">
        <v>0</v>
      </c>
      <c r="U70" s="641">
        <v>380</v>
      </c>
      <c r="V70" s="388">
        <v>0</v>
      </c>
      <c r="W70" s="641">
        <v>350</v>
      </c>
      <c r="X70" s="389">
        <v>0</v>
      </c>
      <c r="Y70" s="389">
        <v>0</v>
      </c>
      <c r="Z70" s="207">
        <v>0</v>
      </c>
      <c r="AA70" s="207">
        <v>0</v>
      </c>
      <c r="AB70" s="397" t="s">
        <v>28</v>
      </c>
      <c r="AC70" s="397" t="s">
        <v>28</v>
      </c>
      <c r="AD70" s="397" t="s">
        <v>28</v>
      </c>
      <c r="AE70" s="397" t="s">
        <v>32</v>
      </c>
      <c r="AF70" s="644" t="s">
        <v>288</v>
      </c>
      <c r="AG70" s="643" t="s">
        <v>284</v>
      </c>
      <c r="AH70" s="643" t="s">
        <v>285</v>
      </c>
      <c r="AI70" s="643" t="s">
        <v>286</v>
      </c>
      <c r="AJ70" s="643" t="s">
        <v>287</v>
      </c>
      <c r="AK70" s="207" t="s">
        <v>202</v>
      </c>
      <c r="AL70" s="207">
        <v>376137.85</v>
      </c>
      <c r="AM70" s="510">
        <v>257667.20000000001</v>
      </c>
      <c r="AN70" s="510">
        <v>2659987.94</v>
      </c>
      <c r="AO70" s="206">
        <v>3200</v>
      </c>
      <c r="AP70" s="509">
        <v>3414</v>
      </c>
      <c r="AQ70" s="206">
        <v>0</v>
      </c>
      <c r="AR70" s="207">
        <v>0</v>
      </c>
      <c r="AS70" s="206">
        <v>0</v>
      </c>
      <c r="AT70" s="510">
        <v>0</v>
      </c>
      <c r="AU70" s="207">
        <v>1423920.59</v>
      </c>
      <c r="AV70" s="207">
        <v>1504635.49</v>
      </c>
      <c r="AW70" s="207">
        <v>80714.899999999907</v>
      </c>
      <c r="AX70" s="207">
        <v>0</v>
      </c>
      <c r="AY70" s="207">
        <v>1504635.49</v>
      </c>
      <c r="AZ70" s="448">
        <v>588500.81000000006</v>
      </c>
      <c r="BA70" s="448">
        <v>916134.67999999993</v>
      </c>
      <c r="BB70" s="511">
        <v>0.39112516879420417</v>
      </c>
      <c r="BC70" s="511">
        <v>0.39112516879420417</v>
      </c>
      <c r="BD70" s="632">
        <v>228411.24</v>
      </c>
      <c r="BE70" s="632">
        <v>18.04</v>
      </c>
      <c r="BF70" s="529">
        <v>3.96</v>
      </c>
    </row>
    <row r="71" spans="1:58" ht="33">
      <c r="A71" s="508">
        <v>13073058</v>
      </c>
      <c r="B71" s="202">
        <v>5358</v>
      </c>
      <c r="C71" s="202" t="s">
        <v>94</v>
      </c>
      <c r="D71" s="206">
        <v>303</v>
      </c>
      <c r="E71" s="206">
        <v>-87400</v>
      </c>
      <c r="F71" s="207">
        <v>-61904.2</v>
      </c>
      <c r="G71" s="389">
        <v>0</v>
      </c>
      <c r="H71" s="207" t="s">
        <v>202</v>
      </c>
      <c r="I71" s="207">
        <v>-50421.58</v>
      </c>
      <c r="J71" s="389">
        <v>1</v>
      </c>
      <c r="K71" s="207">
        <v>255498.43</v>
      </c>
      <c r="L71" s="388">
        <v>2017</v>
      </c>
      <c r="M71" s="1088"/>
      <c r="N71" s="1041"/>
      <c r="O71" s="389">
        <v>0</v>
      </c>
      <c r="P71" s="288">
        <v>0</v>
      </c>
      <c r="Q71" s="389">
        <v>1</v>
      </c>
      <c r="R71" s="207">
        <v>255498.43</v>
      </c>
      <c r="S71" s="641">
        <v>300</v>
      </c>
      <c r="T71" s="388">
        <v>0</v>
      </c>
      <c r="U71" s="641">
        <v>373</v>
      </c>
      <c r="V71" s="388">
        <v>0</v>
      </c>
      <c r="W71" s="641">
        <v>336</v>
      </c>
      <c r="X71" s="389">
        <v>0</v>
      </c>
      <c r="Y71" s="389">
        <v>0</v>
      </c>
      <c r="Z71" s="207">
        <v>27927.84</v>
      </c>
      <c r="AA71" s="207">
        <v>92.171089108910891</v>
      </c>
      <c r="AB71" s="397" t="s">
        <v>28</v>
      </c>
      <c r="AC71" s="397" t="s">
        <v>28</v>
      </c>
      <c r="AD71" s="397" t="s">
        <v>28</v>
      </c>
      <c r="AE71" s="397" t="s">
        <v>32</v>
      </c>
      <c r="AF71" s="642" t="s">
        <v>32</v>
      </c>
      <c r="AG71" s="643" t="s">
        <v>284</v>
      </c>
      <c r="AH71" s="643" t="s">
        <v>285</v>
      </c>
      <c r="AI71" s="643" t="s">
        <v>286</v>
      </c>
      <c r="AJ71" s="643" t="s">
        <v>287</v>
      </c>
      <c r="AK71" s="207" t="s">
        <v>202</v>
      </c>
      <c r="AL71" s="207">
        <v>-50421.58</v>
      </c>
      <c r="AM71" s="510">
        <v>-61904.2</v>
      </c>
      <c r="AN71" s="510">
        <v>255498.43</v>
      </c>
      <c r="AO71" s="206">
        <v>2100</v>
      </c>
      <c r="AP71" s="509">
        <v>2497.5100000000002</v>
      </c>
      <c r="AQ71" s="206">
        <v>0</v>
      </c>
      <c r="AR71" s="207">
        <v>0</v>
      </c>
      <c r="AS71" s="206">
        <v>8000</v>
      </c>
      <c r="AT71" s="510">
        <v>5200</v>
      </c>
      <c r="AU71" s="207">
        <v>120064.36</v>
      </c>
      <c r="AV71" s="207">
        <v>144695.13999999998</v>
      </c>
      <c r="AW71" s="207">
        <v>24630.779999999984</v>
      </c>
      <c r="AX71" s="207">
        <v>110610.74</v>
      </c>
      <c r="AY71" s="207">
        <v>255305.88</v>
      </c>
      <c r="AZ71" s="448">
        <v>110373.16</v>
      </c>
      <c r="BA71" s="448">
        <v>-76288.760000000024</v>
      </c>
      <c r="BB71" s="511">
        <v>0.76279797649043368</v>
      </c>
      <c r="BC71" s="511">
        <v>0.43231734419904472</v>
      </c>
      <c r="BD71" s="632">
        <v>42838.47</v>
      </c>
      <c r="BE71" s="632">
        <v>18.04</v>
      </c>
      <c r="BF71" s="529">
        <v>3.05</v>
      </c>
    </row>
    <row r="72" spans="1:58" ht="33">
      <c r="A72" s="508">
        <v>13073060</v>
      </c>
      <c r="B72" s="202">
        <v>5358</v>
      </c>
      <c r="C72" s="202" t="s">
        <v>95</v>
      </c>
      <c r="D72" s="206">
        <v>1810</v>
      </c>
      <c r="E72" s="206">
        <v>-304300</v>
      </c>
      <c r="F72" s="207">
        <v>97460.37</v>
      </c>
      <c r="G72" s="389">
        <v>1</v>
      </c>
      <c r="H72" s="207">
        <v>206423.18</v>
      </c>
      <c r="I72" s="207" t="s">
        <v>202</v>
      </c>
      <c r="J72" s="389">
        <v>1</v>
      </c>
      <c r="K72" s="207">
        <v>1133324.46</v>
      </c>
      <c r="L72" s="388">
        <v>2018</v>
      </c>
      <c r="M72" s="1088"/>
      <c r="N72" s="1041"/>
      <c r="O72" s="389">
        <v>0</v>
      </c>
      <c r="P72" s="288">
        <v>0</v>
      </c>
      <c r="Q72" s="389">
        <v>1</v>
      </c>
      <c r="R72" s="207">
        <v>1133324.46</v>
      </c>
      <c r="S72" s="641">
        <v>325</v>
      </c>
      <c r="T72" s="388">
        <v>0</v>
      </c>
      <c r="U72" s="641">
        <v>365</v>
      </c>
      <c r="V72" s="388">
        <v>0</v>
      </c>
      <c r="W72" s="641">
        <v>330</v>
      </c>
      <c r="X72" s="389">
        <v>0</v>
      </c>
      <c r="Y72" s="389">
        <v>0</v>
      </c>
      <c r="Z72" s="207">
        <v>145260.98000000001</v>
      </c>
      <c r="AA72" s="207">
        <v>80.254685082872939</v>
      </c>
      <c r="AB72" s="397" t="s">
        <v>32</v>
      </c>
      <c r="AC72" s="397" t="s">
        <v>28</v>
      </c>
      <c r="AD72" s="397" t="s">
        <v>28</v>
      </c>
      <c r="AE72" s="397" t="s">
        <v>32</v>
      </c>
      <c r="AF72" s="644" t="s">
        <v>288</v>
      </c>
      <c r="AG72" s="643" t="s">
        <v>284</v>
      </c>
      <c r="AH72" s="643" t="s">
        <v>285</v>
      </c>
      <c r="AI72" s="643" t="s">
        <v>286</v>
      </c>
      <c r="AJ72" s="643" t="s">
        <v>287</v>
      </c>
      <c r="AK72" s="207" t="s">
        <v>202</v>
      </c>
      <c r="AL72" s="207">
        <v>206423.18</v>
      </c>
      <c r="AM72" s="510">
        <v>97460.37</v>
      </c>
      <c r="AN72" s="510">
        <v>1133324.46</v>
      </c>
      <c r="AO72" s="206">
        <v>9500</v>
      </c>
      <c r="AP72" s="509">
        <v>10858.02</v>
      </c>
      <c r="AQ72" s="206">
        <v>0</v>
      </c>
      <c r="AR72" s="207">
        <v>0</v>
      </c>
      <c r="AS72" s="206">
        <v>0</v>
      </c>
      <c r="AT72" s="510">
        <v>0</v>
      </c>
      <c r="AU72" s="207">
        <v>902248.74</v>
      </c>
      <c r="AV72" s="207">
        <v>1045692.88</v>
      </c>
      <c r="AW72" s="207">
        <v>143444.14000000001</v>
      </c>
      <c r="AX72" s="207">
        <v>498302.51</v>
      </c>
      <c r="AY72" s="207">
        <v>1543995.3900000001</v>
      </c>
      <c r="AZ72" s="448">
        <v>617130.19999999995</v>
      </c>
      <c r="BA72" s="448">
        <v>-69739.829999999958</v>
      </c>
      <c r="BB72" s="511">
        <v>0.59016391122410616</v>
      </c>
      <c r="BC72" s="511">
        <v>0.399696918784194</v>
      </c>
      <c r="BD72" s="632">
        <v>239523</v>
      </c>
      <c r="BE72" s="632">
        <v>18.04</v>
      </c>
      <c r="BF72" s="529">
        <v>4.3</v>
      </c>
    </row>
    <row r="73" spans="1:58" ht="33">
      <c r="A73" s="508">
        <v>13073061</v>
      </c>
      <c r="B73" s="202">
        <v>5358</v>
      </c>
      <c r="C73" s="202" t="s">
        <v>96</v>
      </c>
      <c r="D73" s="206">
        <v>759</v>
      </c>
      <c r="E73" s="206">
        <v>-127000</v>
      </c>
      <c r="F73" s="207">
        <v>17751.310000000001</v>
      </c>
      <c r="G73" s="389">
        <v>1</v>
      </c>
      <c r="H73" s="207" t="s">
        <v>202</v>
      </c>
      <c r="I73" s="207">
        <v>-44817.01</v>
      </c>
      <c r="J73" s="389">
        <v>1</v>
      </c>
      <c r="K73" s="207">
        <v>361770.49</v>
      </c>
      <c r="L73" s="388">
        <v>2017</v>
      </c>
      <c r="M73" s="1088"/>
      <c r="N73" s="1041"/>
      <c r="O73" s="389">
        <v>0</v>
      </c>
      <c r="P73" s="288">
        <v>0</v>
      </c>
      <c r="Q73" s="389">
        <v>1</v>
      </c>
      <c r="R73" s="207">
        <v>361770.49</v>
      </c>
      <c r="S73" s="641">
        <v>286</v>
      </c>
      <c r="T73" s="388">
        <v>0</v>
      </c>
      <c r="U73" s="641">
        <v>365</v>
      </c>
      <c r="V73" s="388">
        <v>0</v>
      </c>
      <c r="W73" s="641">
        <v>330</v>
      </c>
      <c r="X73" s="389">
        <v>0</v>
      </c>
      <c r="Y73" s="389">
        <v>0</v>
      </c>
      <c r="Z73" s="207">
        <v>19143.48</v>
      </c>
      <c r="AA73" s="207">
        <v>25.221976284584979</v>
      </c>
      <c r="AB73" s="397" t="s">
        <v>28</v>
      </c>
      <c r="AC73" s="397" t="s">
        <v>28</v>
      </c>
      <c r="AD73" s="397" t="s">
        <v>28</v>
      </c>
      <c r="AE73" s="397" t="s">
        <v>32</v>
      </c>
      <c r="AF73" s="642" t="s">
        <v>32</v>
      </c>
      <c r="AG73" s="643" t="s">
        <v>284</v>
      </c>
      <c r="AH73" s="643" t="s">
        <v>285</v>
      </c>
      <c r="AI73" s="643" t="s">
        <v>286</v>
      </c>
      <c r="AJ73" s="643" t="s">
        <v>287</v>
      </c>
      <c r="AK73" s="207" t="s">
        <v>202</v>
      </c>
      <c r="AL73" s="207">
        <v>-44817.01</v>
      </c>
      <c r="AM73" s="510">
        <v>17751.310000000001</v>
      </c>
      <c r="AN73" s="510">
        <v>361770.49</v>
      </c>
      <c r="AO73" s="206">
        <v>5500</v>
      </c>
      <c r="AP73" s="509">
        <v>6165.02</v>
      </c>
      <c r="AQ73" s="206">
        <v>0</v>
      </c>
      <c r="AR73" s="207">
        <v>0</v>
      </c>
      <c r="AS73" s="206">
        <v>0</v>
      </c>
      <c r="AT73" s="510">
        <v>0</v>
      </c>
      <c r="AU73" s="207">
        <v>365679.09</v>
      </c>
      <c r="AV73" s="207">
        <v>555882.45000000007</v>
      </c>
      <c r="AW73" s="207">
        <v>190203.36000000004</v>
      </c>
      <c r="AX73" s="207">
        <v>221850.21</v>
      </c>
      <c r="AY73" s="207">
        <v>777732.66</v>
      </c>
      <c r="AZ73" s="448">
        <v>278157.12</v>
      </c>
      <c r="BA73" s="448">
        <v>55875.120000000112</v>
      </c>
      <c r="BB73" s="511">
        <v>0.50038838247186967</v>
      </c>
      <c r="BC73" s="511">
        <v>0.35765132969984825</v>
      </c>
      <c r="BD73" s="632">
        <v>107959.43</v>
      </c>
      <c r="BE73" s="632">
        <v>18.04</v>
      </c>
      <c r="BF73" s="529">
        <v>4.51</v>
      </c>
    </row>
    <row r="74" spans="1:58" ht="33">
      <c r="A74" s="508">
        <v>13073087</v>
      </c>
      <c r="B74" s="202">
        <v>5358</v>
      </c>
      <c r="C74" s="202" t="s">
        <v>97</v>
      </c>
      <c r="D74" s="206">
        <v>2610</v>
      </c>
      <c r="E74" s="206">
        <v>-286500</v>
      </c>
      <c r="F74" s="207">
        <v>121953.98</v>
      </c>
      <c r="G74" s="389">
        <v>1</v>
      </c>
      <c r="H74" s="207">
        <v>58127.37</v>
      </c>
      <c r="I74" s="207" t="s">
        <v>202</v>
      </c>
      <c r="J74" s="389">
        <v>1</v>
      </c>
      <c r="K74" s="207">
        <v>545137.06000000006</v>
      </c>
      <c r="L74" s="388">
        <v>2017</v>
      </c>
      <c r="M74" s="1088"/>
      <c r="N74" s="1041"/>
      <c r="O74" s="389">
        <v>0</v>
      </c>
      <c r="P74" s="288">
        <v>0</v>
      </c>
      <c r="Q74" s="389">
        <v>1</v>
      </c>
      <c r="R74" s="207">
        <v>545137.06000000006</v>
      </c>
      <c r="S74" s="641">
        <v>400</v>
      </c>
      <c r="T74" s="388">
        <v>0</v>
      </c>
      <c r="U74" s="641">
        <v>350</v>
      </c>
      <c r="V74" s="388">
        <v>1</v>
      </c>
      <c r="W74" s="641">
        <v>325</v>
      </c>
      <c r="X74" s="389">
        <v>0</v>
      </c>
      <c r="Y74" s="389">
        <v>0</v>
      </c>
      <c r="Z74" s="207">
        <v>664787.31999999995</v>
      </c>
      <c r="AA74" s="207">
        <v>254.70778544061301</v>
      </c>
      <c r="AB74" s="397" t="s">
        <v>32</v>
      </c>
      <c r="AC74" s="397" t="s">
        <v>28</v>
      </c>
      <c r="AD74" s="397" t="s">
        <v>28</v>
      </c>
      <c r="AE74" s="397" t="s">
        <v>32</v>
      </c>
      <c r="AF74" s="642" t="s">
        <v>32</v>
      </c>
      <c r="AG74" s="643" t="s">
        <v>284</v>
      </c>
      <c r="AH74" s="643" t="s">
        <v>285</v>
      </c>
      <c r="AI74" s="643" t="s">
        <v>286</v>
      </c>
      <c r="AJ74" s="643" t="s">
        <v>287</v>
      </c>
      <c r="AK74" s="207" t="s">
        <v>202</v>
      </c>
      <c r="AL74" s="207">
        <v>58127.37</v>
      </c>
      <c r="AM74" s="510">
        <v>121953.98</v>
      </c>
      <c r="AN74" s="510">
        <v>545137.06000000006</v>
      </c>
      <c r="AO74" s="206">
        <v>14300</v>
      </c>
      <c r="AP74" s="509">
        <v>13865.16</v>
      </c>
      <c r="AQ74" s="206">
        <v>0</v>
      </c>
      <c r="AR74" s="207">
        <v>0</v>
      </c>
      <c r="AS74" s="206">
        <v>0</v>
      </c>
      <c r="AT74" s="510">
        <v>0</v>
      </c>
      <c r="AU74" s="207">
        <v>1256600.1200000001</v>
      </c>
      <c r="AV74" s="207">
        <v>1535435.0899999999</v>
      </c>
      <c r="AW74" s="207">
        <v>278834.96999999974</v>
      </c>
      <c r="AX74" s="207">
        <v>713613.05</v>
      </c>
      <c r="AY74" s="207">
        <v>2249048.1399999997</v>
      </c>
      <c r="AZ74" s="448">
        <v>882653.59</v>
      </c>
      <c r="BA74" s="448">
        <v>-60831.550000000163</v>
      </c>
      <c r="BB74" s="511">
        <v>0.57485568471670145</v>
      </c>
      <c r="BC74" s="511">
        <v>0.39245651273609472</v>
      </c>
      <c r="BD74" s="632">
        <v>342578.98</v>
      </c>
      <c r="BE74" s="632">
        <v>18.04</v>
      </c>
      <c r="BF74" s="529">
        <v>8.35</v>
      </c>
    </row>
    <row r="75" spans="1:58" ht="33">
      <c r="A75" s="508">
        <v>13073099</v>
      </c>
      <c r="B75" s="202">
        <v>5358</v>
      </c>
      <c r="C75" s="202" t="s">
        <v>98</v>
      </c>
      <c r="D75" s="206">
        <v>900</v>
      </c>
      <c r="E75" s="206">
        <v>-134100</v>
      </c>
      <c r="F75" s="207">
        <v>17023.189999999999</v>
      </c>
      <c r="G75" s="389">
        <v>1</v>
      </c>
      <c r="H75" s="207" t="s">
        <v>202</v>
      </c>
      <c r="I75" s="207">
        <v>-151123.19</v>
      </c>
      <c r="J75" s="389">
        <v>0</v>
      </c>
      <c r="K75" s="207">
        <v>0</v>
      </c>
      <c r="L75" s="388">
        <v>0</v>
      </c>
      <c r="M75" s="1088"/>
      <c r="N75" s="1041"/>
      <c r="O75" s="389">
        <v>1</v>
      </c>
      <c r="P75" s="288">
        <v>1690777.49</v>
      </c>
      <c r="Q75" s="389">
        <v>0</v>
      </c>
      <c r="R75" s="207">
        <v>0</v>
      </c>
      <c r="S75" s="641">
        <v>300</v>
      </c>
      <c r="T75" s="388">
        <v>0</v>
      </c>
      <c r="U75" s="641">
        <v>350</v>
      </c>
      <c r="V75" s="388">
        <v>1</v>
      </c>
      <c r="W75" s="641">
        <v>350</v>
      </c>
      <c r="X75" s="389">
        <v>0</v>
      </c>
      <c r="Y75" s="389">
        <v>0</v>
      </c>
      <c r="Z75" s="207">
        <v>662610.41</v>
      </c>
      <c r="AA75" s="207">
        <v>736.23378888888897</v>
      </c>
      <c r="AB75" s="397" t="s">
        <v>28</v>
      </c>
      <c r="AC75" s="397" t="s">
        <v>28</v>
      </c>
      <c r="AD75" s="397" t="s">
        <v>28</v>
      </c>
      <c r="AE75" s="397" t="s">
        <v>32</v>
      </c>
      <c r="AF75" s="644" t="s">
        <v>288</v>
      </c>
      <c r="AG75" s="643" t="s">
        <v>284</v>
      </c>
      <c r="AH75" s="643" t="s">
        <v>285</v>
      </c>
      <c r="AI75" s="643" t="s">
        <v>286</v>
      </c>
      <c r="AJ75" s="643" t="s">
        <v>287</v>
      </c>
      <c r="AK75" s="207" t="s">
        <v>202</v>
      </c>
      <c r="AL75" s="207">
        <v>374433.54</v>
      </c>
      <c r="AM75" s="510">
        <v>17023.189999999999</v>
      </c>
      <c r="AN75" s="510">
        <v>-1690777.49</v>
      </c>
      <c r="AO75" s="206">
        <v>4000</v>
      </c>
      <c r="AP75" s="509">
        <v>4101.67</v>
      </c>
      <c r="AQ75" s="206">
        <v>0</v>
      </c>
      <c r="AR75" s="207">
        <v>0</v>
      </c>
      <c r="AS75" s="206">
        <v>0</v>
      </c>
      <c r="AT75" s="510">
        <v>0</v>
      </c>
      <c r="AU75" s="207">
        <v>1137397.79</v>
      </c>
      <c r="AV75" s="207">
        <v>1088516.6600000001</v>
      </c>
      <c r="AW75" s="207">
        <v>-48881.129999999888</v>
      </c>
      <c r="AX75" s="207">
        <v>0</v>
      </c>
      <c r="AY75" s="207">
        <v>1088516.6600000001</v>
      </c>
      <c r="AZ75" s="448">
        <v>517886.43</v>
      </c>
      <c r="BA75" s="448">
        <v>570630.23000000021</v>
      </c>
      <c r="BB75" s="511">
        <v>0.47577262620858729</v>
      </c>
      <c r="BC75" s="511">
        <v>0.47577262620858729</v>
      </c>
      <c r="BD75" s="632">
        <v>201004.11</v>
      </c>
      <c r="BE75" s="632">
        <v>18.04</v>
      </c>
      <c r="BF75" s="529">
        <v>0.7</v>
      </c>
    </row>
    <row r="76" spans="1:58" ht="33">
      <c r="A76" s="508">
        <v>13073104</v>
      </c>
      <c r="B76" s="202">
        <v>5358</v>
      </c>
      <c r="C76" s="202" t="s">
        <v>99</v>
      </c>
      <c r="D76" s="206">
        <v>1056</v>
      </c>
      <c r="E76" s="206">
        <v>-154400</v>
      </c>
      <c r="F76" s="207">
        <v>-128798.01</v>
      </c>
      <c r="G76" s="389">
        <v>0</v>
      </c>
      <c r="H76" s="207" t="s">
        <v>202</v>
      </c>
      <c r="I76" s="207">
        <v>-168632.77</v>
      </c>
      <c r="J76" s="389">
        <v>1</v>
      </c>
      <c r="K76" s="207">
        <v>1124368</v>
      </c>
      <c r="L76" s="388" t="s">
        <v>205</v>
      </c>
      <c r="M76" s="1089"/>
      <c r="N76" s="1043"/>
      <c r="O76" s="389">
        <v>0</v>
      </c>
      <c r="P76" s="288">
        <v>0</v>
      </c>
      <c r="Q76" s="389">
        <v>1</v>
      </c>
      <c r="R76" s="207">
        <v>1124368</v>
      </c>
      <c r="S76" s="641">
        <v>286</v>
      </c>
      <c r="T76" s="388">
        <v>0</v>
      </c>
      <c r="U76" s="641">
        <v>365</v>
      </c>
      <c r="V76" s="388">
        <v>0</v>
      </c>
      <c r="W76" s="641">
        <v>330</v>
      </c>
      <c r="X76" s="389">
        <v>0</v>
      </c>
      <c r="Y76" s="389">
        <v>0</v>
      </c>
      <c r="Z76" s="207">
        <v>0</v>
      </c>
      <c r="AA76" s="207">
        <v>0</v>
      </c>
      <c r="AB76" s="397" t="s">
        <v>28</v>
      </c>
      <c r="AC76" s="397" t="s">
        <v>28</v>
      </c>
      <c r="AD76" s="397" t="s">
        <v>28</v>
      </c>
      <c r="AE76" s="397" t="s">
        <v>32</v>
      </c>
      <c r="AF76" s="642" t="s">
        <v>32</v>
      </c>
      <c r="AG76" s="643" t="s">
        <v>284</v>
      </c>
      <c r="AH76" s="643" t="s">
        <v>285</v>
      </c>
      <c r="AI76" s="643" t="s">
        <v>286</v>
      </c>
      <c r="AJ76" s="643" t="s">
        <v>287</v>
      </c>
      <c r="AK76" s="207" t="s">
        <v>202</v>
      </c>
      <c r="AL76" s="207">
        <v>-168632.77</v>
      </c>
      <c r="AM76" s="510">
        <v>-128798.01</v>
      </c>
      <c r="AN76" s="510">
        <v>1124368</v>
      </c>
      <c r="AO76" s="206">
        <v>3000</v>
      </c>
      <c r="AP76" s="509">
        <v>4520.3100000000004</v>
      </c>
      <c r="AQ76" s="206">
        <v>0</v>
      </c>
      <c r="AR76" s="207">
        <v>0</v>
      </c>
      <c r="AS76" s="206">
        <v>0</v>
      </c>
      <c r="AT76" s="510">
        <v>0</v>
      </c>
      <c r="AU76" s="207">
        <v>504055.38</v>
      </c>
      <c r="AV76" s="207">
        <v>524694.38</v>
      </c>
      <c r="AW76" s="207">
        <v>20639</v>
      </c>
      <c r="AX76" s="207">
        <v>301759.26</v>
      </c>
      <c r="AY76" s="207">
        <v>826453.64</v>
      </c>
      <c r="AZ76" s="448">
        <v>365103.68</v>
      </c>
      <c r="BA76" s="448">
        <v>-142168.56</v>
      </c>
      <c r="BB76" s="511">
        <v>0.69584065299117548</v>
      </c>
      <c r="BC76" s="511">
        <v>0.44177151908968543</v>
      </c>
      <c r="BD76" s="632">
        <v>141705.47</v>
      </c>
      <c r="BE76" s="632">
        <v>18.04</v>
      </c>
      <c r="BF76" s="529">
        <v>2.59</v>
      </c>
    </row>
    <row r="77" spans="1:58">
      <c r="A77" s="508">
        <v>13073004</v>
      </c>
      <c r="B77" s="202">
        <v>5359</v>
      </c>
      <c r="C77" s="202" t="s">
        <v>100</v>
      </c>
      <c r="D77" s="363">
        <v>953</v>
      </c>
      <c r="E77" s="363">
        <v>-4900</v>
      </c>
      <c r="F77" s="361">
        <v>-26962.91</v>
      </c>
      <c r="G77" s="389">
        <v>0</v>
      </c>
      <c r="H77" s="361">
        <v>0</v>
      </c>
      <c r="I77" s="361">
        <v>-26962.91</v>
      </c>
      <c r="J77" s="389">
        <v>0</v>
      </c>
      <c r="K77" s="361">
        <v>0</v>
      </c>
      <c r="L77" s="447">
        <v>2010</v>
      </c>
      <c r="M77" s="389">
        <v>0</v>
      </c>
      <c r="N77" s="361">
        <v>0</v>
      </c>
      <c r="O77" s="389">
        <v>1</v>
      </c>
      <c r="P77" s="361">
        <v>914072.48</v>
      </c>
      <c r="Q77" s="389">
        <v>0</v>
      </c>
      <c r="R77" s="361">
        <v>0</v>
      </c>
      <c r="S77" s="363">
        <v>400</v>
      </c>
      <c r="T77" s="389">
        <v>0</v>
      </c>
      <c r="U77" s="363">
        <v>400</v>
      </c>
      <c r="V77" s="389">
        <v>0</v>
      </c>
      <c r="W77" s="363">
        <v>400</v>
      </c>
      <c r="X77" s="389">
        <v>0</v>
      </c>
      <c r="Y77" s="389">
        <v>0</v>
      </c>
      <c r="Z77" s="361">
        <v>1261442.5900000001</v>
      </c>
      <c r="AA77" s="361">
        <v>1336.2739300847459</v>
      </c>
      <c r="AB77" s="207" t="s">
        <v>32</v>
      </c>
      <c r="AC77" s="207" t="s">
        <v>28</v>
      </c>
      <c r="AD77" s="207" t="s">
        <v>32</v>
      </c>
      <c r="AE77" s="207" t="s">
        <v>32</v>
      </c>
      <c r="AF77" s="207" t="s">
        <v>32</v>
      </c>
      <c r="AG77" s="207" t="s">
        <v>32</v>
      </c>
      <c r="AH77" s="625">
        <v>43465</v>
      </c>
      <c r="AI77" s="625">
        <v>43465</v>
      </c>
      <c r="AJ77" s="625">
        <v>43830</v>
      </c>
      <c r="AK77" s="361">
        <v>-326750.05</v>
      </c>
      <c r="AL77" s="361">
        <v>-867439.23</v>
      </c>
      <c r="AM77" s="607">
        <v>-1010832.81</v>
      </c>
      <c r="AN77" s="607">
        <v>-964351.22</v>
      </c>
      <c r="AO77" s="363">
        <v>6100</v>
      </c>
      <c r="AP77" s="645">
        <v>5793.33</v>
      </c>
      <c r="AQ77" s="361">
        <v>0</v>
      </c>
      <c r="AR77" s="361">
        <v>0</v>
      </c>
      <c r="AS77" s="363">
        <v>11200</v>
      </c>
      <c r="AT77" s="607">
        <v>9525</v>
      </c>
      <c r="AU77" s="245">
        <v>452900</v>
      </c>
      <c r="AV77" s="361">
        <v>555314.85</v>
      </c>
      <c r="AW77" s="361">
        <v>102414.84999999998</v>
      </c>
      <c r="AX77" s="361">
        <v>251642.92</v>
      </c>
      <c r="AY77" s="361">
        <v>806957.77</v>
      </c>
      <c r="AZ77" s="406">
        <v>336141.55</v>
      </c>
      <c r="BA77" s="450">
        <v>470816.22000000003</v>
      </c>
      <c r="BB77" s="460">
        <v>0.60531705572073213</v>
      </c>
      <c r="BC77" s="460">
        <v>0.41655407816446205</v>
      </c>
      <c r="BD77" s="450">
        <v>237304.8</v>
      </c>
      <c r="BE77" s="469">
        <v>23.341999999999999</v>
      </c>
      <c r="BF77" s="529">
        <v>1.79</v>
      </c>
    </row>
    <row r="78" spans="1:58">
      <c r="A78" s="508">
        <v>13073013</v>
      </c>
      <c r="B78" s="202">
        <v>5359</v>
      </c>
      <c r="C78" s="202" t="s">
        <v>101</v>
      </c>
      <c r="D78" s="363">
        <v>626</v>
      </c>
      <c r="E78" s="363">
        <v>220900</v>
      </c>
      <c r="F78" s="361">
        <v>354972.2</v>
      </c>
      <c r="G78" s="389">
        <v>1</v>
      </c>
      <c r="H78" s="361">
        <v>228763.74</v>
      </c>
      <c r="I78" s="361">
        <v>0</v>
      </c>
      <c r="J78" s="389">
        <v>1</v>
      </c>
      <c r="K78" s="361">
        <v>426251.05</v>
      </c>
      <c r="L78" s="447"/>
      <c r="M78" s="389">
        <v>1</v>
      </c>
      <c r="N78" s="361">
        <v>2915778.87</v>
      </c>
      <c r="O78" s="389">
        <v>1</v>
      </c>
      <c r="P78" s="361">
        <v>55541.87</v>
      </c>
      <c r="Q78" s="389">
        <v>0</v>
      </c>
      <c r="R78" s="361">
        <v>0</v>
      </c>
      <c r="S78" s="363">
        <v>400</v>
      </c>
      <c r="T78" s="389">
        <v>0</v>
      </c>
      <c r="U78" s="363">
        <v>400</v>
      </c>
      <c r="V78" s="389">
        <v>0</v>
      </c>
      <c r="W78" s="363">
        <v>350</v>
      </c>
      <c r="X78" s="389">
        <v>0</v>
      </c>
      <c r="Y78" s="389">
        <v>0</v>
      </c>
      <c r="Z78" s="361">
        <v>1146860.3500000001</v>
      </c>
      <c r="AA78" s="361">
        <v>1767.119183359014</v>
      </c>
      <c r="AB78" s="207" t="s">
        <v>28</v>
      </c>
      <c r="AC78" s="207" t="s">
        <v>28</v>
      </c>
      <c r="AD78" s="207" t="s">
        <v>28</v>
      </c>
      <c r="AE78" s="207" t="s">
        <v>32</v>
      </c>
      <c r="AF78" s="207" t="s">
        <v>32</v>
      </c>
      <c r="AG78" s="207" t="s">
        <v>32</v>
      </c>
      <c r="AH78" s="625">
        <v>43370</v>
      </c>
      <c r="AI78" s="625">
        <v>43370</v>
      </c>
      <c r="AJ78" s="625">
        <v>43830</v>
      </c>
      <c r="AK78" s="361">
        <v>120704</v>
      </c>
      <c r="AL78" s="361">
        <v>-106463</v>
      </c>
      <c r="AM78" s="607">
        <v>330332.82</v>
      </c>
      <c r="AN78" s="607">
        <v>-33318.160000000003</v>
      </c>
      <c r="AO78" s="363">
        <v>4000</v>
      </c>
      <c r="AP78" s="645">
        <v>3677.66</v>
      </c>
      <c r="AQ78" s="361">
        <v>0</v>
      </c>
      <c r="AR78" s="361">
        <v>0</v>
      </c>
      <c r="AS78" s="363">
        <v>28700</v>
      </c>
      <c r="AT78" s="607">
        <v>29107.5</v>
      </c>
      <c r="AU78" s="450">
        <v>562033</v>
      </c>
      <c r="AV78" s="361">
        <v>669051.25</v>
      </c>
      <c r="AW78" s="361">
        <v>107018.25</v>
      </c>
      <c r="AX78" s="361">
        <v>35686.089999999997</v>
      </c>
      <c r="AY78" s="361">
        <v>704737.34</v>
      </c>
      <c r="AZ78" s="450">
        <v>261240.09</v>
      </c>
      <c r="BA78" s="450">
        <v>443497.25</v>
      </c>
      <c r="BB78" s="460">
        <v>0.39046349588316293</v>
      </c>
      <c r="BC78" s="460">
        <v>0.37069142668103838</v>
      </c>
      <c r="BD78" s="450">
        <v>190021.68</v>
      </c>
      <c r="BE78" s="469">
        <v>23.341999999999999</v>
      </c>
      <c r="BF78" s="529">
        <v>2.81</v>
      </c>
    </row>
    <row r="79" spans="1:58">
      <c r="A79" s="508">
        <v>13073019</v>
      </c>
      <c r="B79" s="202">
        <v>5359</v>
      </c>
      <c r="C79" s="202" t="s">
        <v>102</v>
      </c>
      <c r="D79" s="363">
        <v>1185</v>
      </c>
      <c r="E79" s="363">
        <v>13500</v>
      </c>
      <c r="F79" s="361">
        <v>36017.870000000003</v>
      </c>
      <c r="G79" s="389">
        <v>0</v>
      </c>
      <c r="H79" s="361">
        <v>0</v>
      </c>
      <c r="I79" s="361">
        <v>-125402.13</v>
      </c>
      <c r="J79" s="389">
        <v>0</v>
      </c>
      <c r="K79" s="361">
        <v>0</v>
      </c>
      <c r="L79" s="447">
        <v>2012</v>
      </c>
      <c r="M79" s="389">
        <v>1</v>
      </c>
      <c r="N79" s="361">
        <v>865646.11</v>
      </c>
      <c r="O79" s="389">
        <v>0</v>
      </c>
      <c r="P79" s="361">
        <v>0</v>
      </c>
      <c r="Q79" s="389">
        <v>1</v>
      </c>
      <c r="R79" s="361">
        <v>1502048.82</v>
      </c>
      <c r="S79" s="363">
        <v>300</v>
      </c>
      <c r="T79" s="389">
        <v>0</v>
      </c>
      <c r="U79" s="363">
        <v>350</v>
      </c>
      <c r="V79" s="389">
        <v>0</v>
      </c>
      <c r="W79" s="363">
        <v>350</v>
      </c>
      <c r="X79" s="389">
        <v>0</v>
      </c>
      <c r="Y79" s="389">
        <v>0</v>
      </c>
      <c r="Z79" s="361">
        <v>2630980.9700000002</v>
      </c>
      <c r="AA79" s="361">
        <v>2210.9083781512609</v>
      </c>
      <c r="AB79" s="207" t="s">
        <v>32</v>
      </c>
      <c r="AC79" s="207" t="s">
        <v>32</v>
      </c>
      <c r="AD79" s="207" t="s">
        <v>32</v>
      </c>
      <c r="AE79" s="207" t="s">
        <v>32</v>
      </c>
      <c r="AF79" s="207" t="s">
        <v>32</v>
      </c>
      <c r="AG79" s="207" t="s">
        <v>32</v>
      </c>
      <c r="AH79" s="625">
        <v>43377</v>
      </c>
      <c r="AI79" s="625">
        <v>43377</v>
      </c>
      <c r="AJ79" s="625">
        <v>43830</v>
      </c>
      <c r="AK79" s="361">
        <v>322266</v>
      </c>
      <c r="AL79" s="361">
        <v>-125402.13</v>
      </c>
      <c r="AM79" s="607">
        <v>36017.870000000003</v>
      </c>
      <c r="AN79" s="607">
        <v>1426844.02</v>
      </c>
      <c r="AO79" s="363">
        <v>5000</v>
      </c>
      <c r="AP79" s="645">
        <v>4780.4799999999996</v>
      </c>
      <c r="AQ79" s="361">
        <v>0</v>
      </c>
      <c r="AR79" s="361">
        <v>0</v>
      </c>
      <c r="AS79" s="363">
        <v>22200</v>
      </c>
      <c r="AT79" s="607">
        <v>24889.8</v>
      </c>
      <c r="AU79" s="450">
        <v>819945</v>
      </c>
      <c r="AV79" s="361">
        <v>869170.86</v>
      </c>
      <c r="AW79" s="361">
        <v>49225.859999999986</v>
      </c>
      <c r="AX79" s="361">
        <v>180801.16</v>
      </c>
      <c r="AY79" s="361">
        <v>1049972.02</v>
      </c>
      <c r="AZ79" s="450">
        <v>500594.01</v>
      </c>
      <c r="BA79" s="450">
        <v>549378.01</v>
      </c>
      <c r="BB79" s="460">
        <v>0.5759443085793281</v>
      </c>
      <c r="BC79" s="460">
        <v>0.47676890475614769</v>
      </c>
      <c r="BD79" s="450">
        <v>341113.44</v>
      </c>
      <c r="BE79" s="469">
        <v>23.341999999999999</v>
      </c>
      <c r="BF79" s="529">
        <v>0.03</v>
      </c>
    </row>
    <row r="80" spans="1:58">
      <c r="A80" s="508">
        <v>13073030</v>
      </c>
      <c r="B80" s="202">
        <v>5359</v>
      </c>
      <c r="C80" s="202" t="s">
        <v>103</v>
      </c>
      <c r="D80" s="363">
        <v>975</v>
      </c>
      <c r="E80" s="363">
        <v>151100</v>
      </c>
      <c r="F80" s="361">
        <v>273498.06</v>
      </c>
      <c r="G80" s="389">
        <v>1</v>
      </c>
      <c r="H80" s="361">
        <v>207752.18</v>
      </c>
      <c r="I80" s="361">
        <v>0</v>
      </c>
      <c r="J80" s="389">
        <v>1</v>
      </c>
      <c r="K80" s="361">
        <v>841561.18</v>
      </c>
      <c r="L80" s="447"/>
      <c r="M80" s="389">
        <v>1</v>
      </c>
      <c r="N80" s="361">
        <v>7178464.3600000003</v>
      </c>
      <c r="O80" s="389">
        <v>0</v>
      </c>
      <c r="P80" s="361">
        <v>0</v>
      </c>
      <c r="Q80" s="389">
        <v>1</v>
      </c>
      <c r="R80" s="361">
        <v>744790.08</v>
      </c>
      <c r="S80" s="363">
        <v>300</v>
      </c>
      <c r="T80" s="389">
        <v>0</v>
      </c>
      <c r="U80" s="363">
        <v>350</v>
      </c>
      <c r="V80" s="389">
        <v>0</v>
      </c>
      <c r="W80" s="363">
        <v>300</v>
      </c>
      <c r="X80" s="389">
        <v>0</v>
      </c>
      <c r="Y80" s="389">
        <v>0</v>
      </c>
      <c r="Z80" s="361">
        <v>569143.1</v>
      </c>
      <c r="AA80" s="361">
        <v>578.39745934959342</v>
      </c>
      <c r="AB80" s="207" t="s">
        <v>28</v>
      </c>
      <c r="AC80" s="207" t="s">
        <v>28</v>
      </c>
      <c r="AD80" s="207" t="s">
        <v>28</v>
      </c>
      <c r="AE80" s="207" t="s">
        <v>32</v>
      </c>
      <c r="AF80" s="207" t="s">
        <v>32</v>
      </c>
      <c r="AG80" s="207" t="s">
        <v>32</v>
      </c>
      <c r="AH80" s="625">
        <v>43465</v>
      </c>
      <c r="AI80" s="625">
        <v>43465</v>
      </c>
      <c r="AJ80" s="625">
        <v>43830</v>
      </c>
      <c r="AK80" s="361">
        <v>-511869</v>
      </c>
      <c r="AL80" s="361">
        <v>207752.18</v>
      </c>
      <c r="AM80" s="607">
        <v>273498.06</v>
      </c>
      <c r="AN80" s="607">
        <v>744790.08</v>
      </c>
      <c r="AO80" s="363">
        <v>2700</v>
      </c>
      <c r="AP80" s="645">
        <v>2635</v>
      </c>
      <c r="AQ80" s="361">
        <v>0</v>
      </c>
      <c r="AR80" s="361">
        <v>0</v>
      </c>
      <c r="AS80" s="363">
        <v>52200</v>
      </c>
      <c r="AT80" s="607">
        <v>63859.01</v>
      </c>
      <c r="AU80" s="450">
        <v>582148</v>
      </c>
      <c r="AV80" s="361">
        <v>716875.34</v>
      </c>
      <c r="AW80" s="361">
        <v>134727.33999999997</v>
      </c>
      <c r="AX80" s="361">
        <v>202014.84</v>
      </c>
      <c r="AY80" s="361">
        <v>918890.17999999993</v>
      </c>
      <c r="AZ80" s="450">
        <v>374187.28</v>
      </c>
      <c r="BA80" s="450">
        <v>544702.89999999991</v>
      </c>
      <c r="BB80" s="460">
        <v>0.52196980300647533</v>
      </c>
      <c r="BC80" s="460">
        <v>0.4072165402834102</v>
      </c>
      <c r="BD80" s="450">
        <v>261322.32</v>
      </c>
      <c r="BE80" s="469">
        <v>23.341999999999999</v>
      </c>
      <c r="BF80" s="529">
        <v>0.05</v>
      </c>
    </row>
    <row r="81" spans="1:58">
      <c r="A81" s="508">
        <v>13073052</v>
      </c>
      <c r="B81" s="202">
        <v>5359</v>
      </c>
      <c r="C81" s="202" t="s">
        <v>104</v>
      </c>
      <c r="D81" s="363">
        <v>460</v>
      </c>
      <c r="E81" s="363">
        <v>223800</v>
      </c>
      <c r="F81" s="361">
        <v>445598.09</v>
      </c>
      <c r="G81" s="389">
        <v>1</v>
      </c>
      <c r="H81" s="361">
        <v>165341.54999999999</v>
      </c>
      <c r="I81" s="361">
        <v>0</v>
      </c>
      <c r="J81" s="389">
        <v>1</v>
      </c>
      <c r="K81" s="361">
        <v>728549.15</v>
      </c>
      <c r="L81" s="447"/>
      <c r="M81" s="389">
        <v>1</v>
      </c>
      <c r="N81" s="361">
        <v>3431599.28</v>
      </c>
      <c r="O81" s="389">
        <v>0</v>
      </c>
      <c r="P81" s="361">
        <v>0</v>
      </c>
      <c r="Q81" s="389">
        <v>1</v>
      </c>
      <c r="R81" s="361">
        <v>403048.9</v>
      </c>
      <c r="S81" s="363">
        <v>400</v>
      </c>
      <c r="T81" s="389">
        <v>0</v>
      </c>
      <c r="U81" s="363">
        <v>400</v>
      </c>
      <c r="V81" s="389">
        <v>0</v>
      </c>
      <c r="W81" s="363">
        <v>400</v>
      </c>
      <c r="X81" s="389">
        <v>0</v>
      </c>
      <c r="Y81" s="389">
        <v>0</v>
      </c>
      <c r="Z81" s="361">
        <v>4321495.37</v>
      </c>
      <c r="AA81" s="361">
        <v>9394.5551521739126</v>
      </c>
      <c r="AB81" s="207" t="s">
        <v>28</v>
      </c>
      <c r="AC81" s="207" t="s">
        <v>28</v>
      </c>
      <c r="AD81" s="207" t="s">
        <v>28</v>
      </c>
      <c r="AE81" s="207" t="s">
        <v>32</v>
      </c>
      <c r="AF81" s="207" t="s">
        <v>32</v>
      </c>
      <c r="AG81" s="207" t="s">
        <v>32</v>
      </c>
      <c r="AH81" s="625">
        <v>43465</v>
      </c>
      <c r="AI81" s="625">
        <v>43465</v>
      </c>
      <c r="AJ81" s="625">
        <v>43830</v>
      </c>
      <c r="AK81" s="361">
        <v>635598</v>
      </c>
      <c r="AL81" s="361">
        <v>165341.54999999999</v>
      </c>
      <c r="AM81" s="607">
        <v>445598.09</v>
      </c>
      <c r="AN81" s="607">
        <v>403048.9</v>
      </c>
      <c r="AO81" s="363">
        <v>2100</v>
      </c>
      <c r="AP81" s="645">
        <v>2433.42</v>
      </c>
      <c r="AQ81" s="361">
        <v>0</v>
      </c>
      <c r="AR81" s="361">
        <v>0</v>
      </c>
      <c r="AS81" s="363">
        <v>12200</v>
      </c>
      <c r="AT81" s="607">
        <v>15975</v>
      </c>
      <c r="AU81" s="450">
        <v>255710</v>
      </c>
      <c r="AV81" s="361">
        <v>465249</v>
      </c>
      <c r="AW81" s="361">
        <v>209539</v>
      </c>
      <c r="AX81" s="361">
        <v>103440.5</v>
      </c>
      <c r="AY81" s="361">
        <v>568689.5</v>
      </c>
      <c r="AZ81" s="450">
        <v>164281.73000000001</v>
      </c>
      <c r="BA81" s="450">
        <v>404407.77</v>
      </c>
      <c r="BB81" s="460">
        <v>0.35310496099937883</v>
      </c>
      <c r="BC81" s="460">
        <v>0.28887772677357332</v>
      </c>
      <c r="BD81" s="450">
        <v>128814.24</v>
      </c>
      <c r="BE81" s="469">
        <v>23.341999999999999</v>
      </c>
      <c r="BF81" s="529" t="s">
        <v>202</v>
      </c>
    </row>
    <row r="82" spans="1:58">
      <c r="A82" s="508">
        <v>13073071</v>
      </c>
      <c r="B82" s="202">
        <v>5359</v>
      </c>
      <c r="C82" s="202" t="s">
        <v>105</v>
      </c>
      <c r="D82" s="363">
        <v>210</v>
      </c>
      <c r="E82" s="363">
        <v>216800</v>
      </c>
      <c r="F82" s="361">
        <v>303605.37</v>
      </c>
      <c r="G82" s="389">
        <v>1</v>
      </c>
      <c r="H82" s="361">
        <v>162049.1</v>
      </c>
      <c r="I82" s="361">
        <v>0</v>
      </c>
      <c r="J82" s="389">
        <v>1</v>
      </c>
      <c r="K82" s="361">
        <v>422229.58</v>
      </c>
      <c r="L82" s="447"/>
      <c r="M82" s="389">
        <v>1</v>
      </c>
      <c r="N82" s="361">
        <v>657886.38</v>
      </c>
      <c r="O82" s="389">
        <v>1</v>
      </c>
      <c r="P82" s="361">
        <v>59744.480000000003</v>
      </c>
      <c r="Q82" s="389">
        <v>0</v>
      </c>
      <c r="R82" s="361">
        <v>1458.87</v>
      </c>
      <c r="S82" s="363">
        <v>350</v>
      </c>
      <c r="T82" s="389">
        <v>0</v>
      </c>
      <c r="U82" s="363">
        <v>350</v>
      </c>
      <c r="V82" s="389">
        <v>0</v>
      </c>
      <c r="W82" s="363">
        <v>400</v>
      </c>
      <c r="X82" s="389">
        <v>0</v>
      </c>
      <c r="Y82" s="389">
        <v>0</v>
      </c>
      <c r="Z82" s="361">
        <v>1430248.21</v>
      </c>
      <c r="AA82" s="361">
        <v>6714.7803286384978</v>
      </c>
      <c r="AB82" s="207" t="s">
        <v>28</v>
      </c>
      <c r="AC82" s="207" t="s">
        <v>28</v>
      </c>
      <c r="AD82" s="207" t="s">
        <v>28</v>
      </c>
      <c r="AE82" s="207" t="s">
        <v>32</v>
      </c>
      <c r="AF82" s="207" t="s">
        <v>32</v>
      </c>
      <c r="AG82" s="207" t="s">
        <v>32</v>
      </c>
      <c r="AH82" s="625">
        <v>43465</v>
      </c>
      <c r="AI82" s="625">
        <v>43465</v>
      </c>
      <c r="AJ82" s="625">
        <v>43830</v>
      </c>
      <c r="AK82" s="361">
        <v>243399</v>
      </c>
      <c r="AL82" s="361">
        <v>162049.1</v>
      </c>
      <c r="AM82" s="607">
        <v>303605.37</v>
      </c>
      <c r="AN82" s="607">
        <v>-59744.480000000003</v>
      </c>
      <c r="AO82" s="363">
        <v>700</v>
      </c>
      <c r="AP82" s="645">
        <v>776.33</v>
      </c>
      <c r="AQ82" s="361">
        <v>0</v>
      </c>
      <c r="AR82" s="361">
        <v>0</v>
      </c>
      <c r="AS82" s="363">
        <v>6000</v>
      </c>
      <c r="AT82" s="607">
        <v>6680.25</v>
      </c>
      <c r="AU82" s="450">
        <v>200513</v>
      </c>
      <c r="AV82" s="361">
        <v>272634.94</v>
      </c>
      <c r="AW82" s="361">
        <v>72121.94</v>
      </c>
      <c r="AX82" s="361">
        <v>2916.76</v>
      </c>
      <c r="AY82" s="361">
        <v>275551.7</v>
      </c>
      <c r="AZ82" s="450">
        <v>94828.03</v>
      </c>
      <c r="BA82" s="450">
        <v>180723.67</v>
      </c>
      <c r="BB82" s="460">
        <v>0.34782053246733524</v>
      </c>
      <c r="BC82" s="460">
        <v>0.34413879500652689</v>
      </c>
      <c r="BD82" s="450">
        <v>84970.2</v>
      </c>
      <c r="BE82" s="469">
        <v>23.341999999999999</v>
      </c>
      <c r="BF82" s="529">
        <v>0.06</v>
      </c>
    </row>
    <row r="83" spans="1:58">
      <c r="A83" s="508">
        <v>13073078</v>
      </c>
      <c r="B83" s="202">
        <v>5359</v>
      </c>
      <c r="C83" s="202" t="s">
        <v>106</v>
      </c>
      <c r="D83" s="363">
        <v>2511</v>
      </c>
      <c r="E83" s="363">
        <v>406800</v>
      </c>
      <c r="F83" s="361">
        <v>593339</v>
      </c>
      <c r="G83" s="389">
        <v>1</v>
      </c>
      <c r="H83" s="361">
        <v>0</v>
      </c>
      <c r="I83" s="361">
        <v>-464205.64</v>
      </c>
      <c r="J83" s="389">
        <v>0</v>
      </c>
      <c r="K83" s="361">
        <v>-510387.82</v>
      </c>
      <c r="L83" s="447">
        <v>2014</v>
      </c>
      <c r="M83" s="389">
        <v>1</v>
      </c>
      <c r="N83" s="361">
        <v>9094956.7300000004</v>
      </c>
      <c r="O83" s="389">
        <v>0</v>
      </c>
      <c r="P83" s="361">
        <v>0</v>
      </c>
      <c r="Q83" s="389">
        <v>1</v>
      </c>
      <c r="R83" s="361">
        <v>399233.83</v>
      </c>
      <c r="S83" s="363">
        <v>300</v>
      </c>
      <c r="T83" s="389">
        <v>0</v>
      </c>
      <c r="U83" s="363">
        <v>375</v>
      </c>
      <c r="V83" s="389">
        <v>0</v>
      </c>
      <c r="W83" s="363">
        <v>300</v>
      </c>
      <c r="X83" s="389">
        <v>0</v>
      </c>
      <c r="Y83" s="389">
        <v>0</v>
      </c>
      <c r="Z83" s="361">
        <v>1272586.6100000001</v>
      </c>
      <c r="AA83" s="361">
        <v>517.52200488003257</v>
      </c>
      <c r="AB83" s="207" t="s">
        <v>28</v>
      </c>
      <c r="AC83" s="207" t="s">
        <v>28</v>
      </c>
      <c r="AD83" s="207" t="s">
        <v>28</v>
      </c>
      <c r="AE83" s="207" t="s">
        <v>32</v>
      </c>
      <c r="AF83" s="207" t="s">
        <v>32</v>
      </c>
      <c r="AG83" s="207" t="s">
        <v>32</v>
      </c>
      <c r="AH83" s="625">
        <v>43555</v>
      </c>
      <c r="AI83" s="625">
        <v>43554</v>
      </c>
      <c r="AJ83" s="625">
        <v>43830</v>
      </c>
      <c r="AK83" s="361">
        <v>-496786</v>
      </c>
      <c r="AL83" s="361">
        <v>-464205.64</v>
      </c>
      <c r="AM83" s="607">
        <v>593339</v>
      </c>
      <c r="AN83" s="607">
        <v>399233.83</v>
      </c>
      <c r="AO83" s="363">
        <v>8800</v>
      </c>
      <c r="AP83" s="645">
        <v>7905.89</v>
      </c>
      <c r="AQ83" s="361">
        <v>0</v>
      </c>
      <c r="AR83" s="361">
        <v>0</v>
      </c>
      <c r="AS83" s="363">
        <v>0</v>
      </c>
      <c r="AT83" s="607">
        <v>0</v>
      </c>
      <c r="AU83" s="450">
        <v>1291484</v>
      </c>
      <c r="AV83" s="361">
        <v>2058243.52</v>
      </c>
      <c r="AW83" s="361">
        <v>766759.52</v>
      </c>
      <c r="AX83" s="361">
        <v>594289.59</v>
      </c>
      <c r="AY83" s="361">
        <v>2652533.11</v>
      </c>
      <c r="AZ83" s="450">
        <v>750655.65</v>
      </c>
      <c r="BA83" s="450">
        <v>1901877.46</v>
      </c>
      <c r="BB83" s="460">
        <v>0.36470691767318186</v>
      </c>
      <c r="BC83" s="460">
        <v>0.28299577003206572</v>
      </c>
      <c r="BD83" s="450">
        <v>498976.32</v>
      </c>
      <c r="BE83" s="469">
        <v>23.341999999999999</v>
      </c>
      <c r="BF83" s="529">
        <v>0.84</v>
      </c>
    </row>
    <row r="84" spans="1:58">
      <c r="A84" s="508">
        <v>13073101</v>
      </c>
      <c r="B84" s="202">
        <v>5359</v>
      </c>
      <c r="C84" s="202" t="s">
        <v>107</v>
      </c>
      <c r="D84" s="363">
        <v>1092</v>
      </c>
      <c r="E84" s="363">
        <v>198600</v>
      </c>
      <c r="F84" s="361">
        <v>199713.82</v>
      </c>
      <c r="G84" s="389">
        <v>0</v>
      </c>
      <c r="H84" s="361">
        <v>0</v>
      </c>
      <c r="I84" s="361">
        <v>-218806.89</v>
      </c>
      <c r="J84" s="389">
        <v>0</v>
      </c>
      <c r="K84" s="361">
        <v>0</v>
      </c>
      <c r="L84" s="447">
        <v>2016</v>
      </c>
      <c r="M84" s="389">
        <v>1</v>
      </c>
      <c r="N84" s="361">
        <v>667036.94999999995</v>
      </c>
      <c r="O84" s="389">
        <v>0</v>
      </c>
      <c r="P84" s="361">
        <v>0</v>
      </c>
      <c r="Q84" s="389">
        <v>1</v>
      </c>
      <c r="R84" s="361">
        <v>55935.14</v>
      </c>
      <c r="S84" s="363">
        <v>400</v>
      </c>
      <c r="T84" s="389">
        <v>0</v>
      </c>
      <c r="U84" s="363">
        <v>400</v>
      </c>
      <c r="V84" s="389">
        <v>0</v>
      </c>
      <c r="W84" s="363">
        <v>375</v>
      </c>
      <c r="X84" s="389">
        <v>0</v>
      </c>
      <c r="Y84" s="389">
        <v>0</v>
      </c>
      <c r="Z84" s="361">
        <v>8901390.8599999994</v>
      </c>
      <c r="AA84" s="361">
        <v>8136.5547166361966</v>
      </c>
      <c r="AB84" s="207" t="s">
        <v>28</v>
      </c>
      <c r="AC84" s="207" t="s">
        <v>28</v>
      </c>
      <c r="AD84" s="207" t="s">
        <v>28</v>
      </c>
      <c r="AE84" s="207" t="s">
        <v>32</v>
      </c>
      <c r="AF84" s="207" t="s">
        <v>32</v>
      </c>
      <c r="AG84" s="207" t="s">
        <v>32</v>
      </c>
      <c r="AH84" s="625">
        <v>43362</v>
      </c>
      <c r="AI84" s="625">
        <v>43362</v>
      </c>
      <c r="AJ84" s="625">
        <v>43830</v>
      </c>
      <c r="AK84" s="361">
        <v>229519</v>
      </c>
      <c r="AL84" s="361">
        <v>-172200</v>
      </c>
      <c r="AM84" s="607">
        <v>199713.82</v>
      </c>
      <c r="AN84" s="607">
        <v>55875.14</v>
      </c>
      <c r="AO84" s="363">
        <v>4900</v>
      </c>
      <c r="AP84" s="645">
        <v>6796.33</v>
      </c>
      <c r="AQ84" s="361">
        <v>0</v>
      </c>
      <c r="AR84" s="361">
        <v>0</v>
      </c>
      <c r="AS84" s="363">
        <v>10800</v>
      </c>
      <c r="AT84" s="607">
        <v>12345</v>
      </c>
      <c r="AU84" s="450">
        <v>627055</v>
      </c>
      <c r="AV84" s="361">
        <v>686297.99</v>
      </c>
      <c r="AW84" s="361">
        <v>59242.989999999991</v>
      </c>
      <c r="AX84" s="361">
        <v>235647.51</v>
      </c>
      <c r="AY84" s="361">
        <v>921945.5</v>
      </c>
      <c r="AZ84" s="450">
        <v>381301.03</v>
      </c>
      <c r="BA84" s="450">
        <v>540644.47</v>
      </c>
      <c r="BB84" s="460">
        <v>0.55559106329307484</v>
      </c>
      <c r="BC84" s="460">
        <v>0.41358304802181911</v>
      </c>
      <c r="BD84" s="450">
        <v>265812.96000000002</v>
      </c>
      <c r="BE84" s="469">
        <v>23.341999999999999</v>
      </c>
      <c r="BF84" s="529">
        <v>0.14000000000000001</v>
      </c>
    </row>
    <row r="85" spans="1:58">
      <c r="A85" s="508">
        <v>13073007</v>
      </c>
      <c r="B85" s="202">
        <v>5360</v>
      </c>
      <c r="C85" s="202" t="s">
        <v>108</v>
      </c>
      <c r="D85" s="206">
        <v>1738</v>
      </c>
      <c r="E85" s="473">
        <v>152810</v>
      </c>
      <c r="F85" s="380">
        <v>330752.44</v>
      </c>
      <c r="G85" s="389">
        <v>1</v>
      </c>
      <c r="H85" s="646">
        <v>92347.60999999987</v>
      </c>
      <c r="I85" s="380">
        <v>0</v>
      </c>
      <c r="J85" s="389">
        <v>0</v>
      </c>
      <c r="K85" s="207" t="s">
        <v>202</v>
      </c>
      <c r="L85" s="388">
        <v>2012</v>
      </c>
      <c r="M85" s="389">
        <v>0</v>
      </c>
      <c r="N85" s="380">
        <v>0</v>
      </c>
      <c r="O85" s="389">
        <v>0</v>
      </c>
      <c r="P85" s="380">
        <v>0</v>
      </c>
      <c r="Q85" s="389">
        <v>1</v>
      </c>
      <c r="R85" s="380">
        <v>311577.43000000005</v>
      </c>
      <c r="S85" s="206">
        <v>900</v>
      </c>
      <c r="T85" s="388">
        <v>0</v>
      </c>
      <c r="U85" s="206">
        <v>400</v>
      </c>
      <c r="V85" s="388">
        <v>0</v>
      </c>
      <c r="W85" s="206">
        <v>450</v>
      </c>
      <c r="X85" s="389">
        <v>0</v>
      </c>
      <c r="Y85" s="389">
        <v>0</v>
      </c>
      <c r="Z85" s="380">
        <v>1390596.28</v>
      </c>
      <c r="AA85" s="380">
        <v>799.19326436781614</v>
      </c>
      <c r="AB85" s="397" t="s">
        <v>32</v>
      </c>
      <c r="AC85" s="397" t="s">
        <v>32</v>
      </c>
      <c r="AD85" s="397" t="s">
        <v>28</v>
      </c>
      <c r="AE85" s="397" t="s">
        <v>179</v>
      </c>
      <c r="AF85" s="397" t="s">
        <v>179</v>
      </c>
      <c r="AG85" s="647" t="s">
        <v>179</v>
      </c>
      <c r="AH85" s="625">
        <v>43465</v>
      </c>
      <c r="AI85" s="625">
        <v>43830</v>
      </c>
      <c r="AJ85" s="625">
        <v>44196</v>
      </c>
      <c r="AK85" s="207" t="s">
        <v>208</v>
      </c>
      <c r="AL85" s="207" t="s">
        <v>208</v>
      </c>
      <c r="AM85" s="207" t="s">
        <v>202</v>
      </c>
      <c r="AN85" s="604">
        <v>-1609128.59</v>
      </c>
      <c r="AO85" s="473">
        <v>7800</v>
      </c>
      <c r="AP85" s="603">
        <v>7990.11</v>
      </c>
      <c r="AQ85" s="473">
        <v>4000</v>
      </c>
      <c r="AR85" s="380">
        <v>4200</v>
      </c>
      <c r="AS85" s="473">
        <v>0</v>
      </c>
      <c r="AT85" s="604">
        <v>0</v>
      </c>
      <c r="AU85" s="207">
        <v>731420.12</v>
      </c>
      <c r="AV85" s="380">
        <v>896984.87</v>
      </c>
      <c r="AW85" s="380">
        <v>165564.75</v>
      </c>
      <c r="AX85" s="207">
        <v>570060.78</v>
      </c>
      <c r="AY85" s="380">
        <v>1467045.65</v>
      </c>
      <c r="AZ85" s="380">
        <v>589041.68000000005</v>
      </c>
      <c r="BA85" s="380">
        <v>878003.96999999986</v>
      </c>
      <c r="BB85" s="626">
        <v>0.65669076447186903</v>
      </c>
      <c r="BC85" s="626">
        <v>0.40151557656027959</v>
      </c>
      <c r="BD85" s="207" t="s">
        <v>202</v>
      </c>
      <c r="BE85" s="207">
        <v>23.59</v>
      </c>
      <c r="BF85" s="529">
        <v>2.79</v>
      </c>
    </row>
    <row r="86" spans="1:58">
      <c r="A86" s="508">
        <v>13073015</v>
      </c>
      <c r="B86" s="202">
        <v>5360</v>
      </c>
      <c r="C86" s="202" t="s">
        <v>109</v>
      </c>
      <c r="D86" s="206">
        <v>986</v>
      </c>
      <c r="E86" s="473">
        <v>166910</v>
      </c>
      <c r="F86" s="380">
        <v>205194.81</v>
      </c>
      <c r="G86" s="389">
        <v>1</v>
      </c>
      <c r="H86" s="380">
        <v>65813.88</v>
      </c>
      <c r="I86" s="380">
        <v>0</v>
      </c>
      <c r="J86" s="389">
        <v>0</v>
      </c>
      <c r="K86" s="207" t="s">
        <v>202</v>
      </c>
      <c r="L86" s="388">
        <v>2014</v>
      </c>
      <c r="M86" s="389">
        <v>0</v>
      </c>
      <c r="N86" s="380">
        <v>0</v>
      </c>
      <c r="O86" s="389">
        <v>1</v>
      </c>
      <c r="P86" s="380">
        <v>-424940.04</v>
      </c>
      <c r="Q86" s="389">
        <v>0</v>
      </c>
      <c r="R86" s="646" t="s">
        <v>202</v>
      </c>
      <c r="S86" s="206">
        <v>400</v>
      </c>
      <c r="T86" s="388">
        <v>0</v>
      </c>
      <c r="U86" s="206">
        <v>400</v>
      </c>
      <c r="V86" s="388">
        <v>0</v>
      </c>
      <c r="W86" s="206">
        <v>400</v>
      </c>
      <c r="X86" s="389">
        <v>0</v>
      </c>
      <c r="Y86" s="389">
        <v>0</v>
      </c>
      <c r="Z86" s="380">
        <v>1124675.23</v>
      </c>
      <c r="AA86" s="380">
        <v>1138.3352530364373</v>
      </c>
      <c r="AB86" s="397" t="s">
        <v>179</v>
      </c>
      <c r="AC86" s="397" t="s">
        <v>28</v>
      </c>
      <c r="AD86" s="397" t="s">
        <v>28</v>
      </c>
      <c r="AE86" s="397" t="s">
        <v>179</v>
      </c>
      <c r="AF86" s="397" t="s">
        <v>179</v>
      </c>
      <c r="AG86" s="647" t="s">
        <v>179</v>
      </c>
      <c r="AH86" s="625">
        <v>43465</v>
      </c>
      <c r="AI86" s="625">
        <v>43830</v>
      </c>
      <c r="AJ86" s="625">
        <v>44196</v>
      </c>
      <c r="AK86" s="207" t="s">
        <v>208</v>
      </c>
      <c r="AL86" s="207" t="s">
        <v>208</v>
      </c>
      <c r="AM86" s="207" t="s">
        <v>202</v>
      </c>
      <c r="AN86" s="604">
        <v>-387162.52</v>
      </c>
      <c r="AO86" s="473">
        <v>3000</v>
      </c>
      <c r="AP86" s="603">
        <v>3067.55</v>
      </c>
      <c r="AQ86" s="473">
        <v>0</v>
      </c>
      <c r="AR86" s="380">
        <v>0</v>
      </c>
      <c r="AS86" s="473">
        <v>0</v>
      </c>
      <c r="AT86" s="604">
        <v>0</v>
      </c>
      <c r="AU86" s="207">
        <v>468173.6</v>
      </c>
      <c r="AV86" s="380">
        <v>554445.73</v>
      </c>
      <c r="AW86" s="380">
        <v>86272.13</v>
      </c>
      <c r="AX86" s="207">
        <v>291971.15999999997</v>
      </c>
      <c r="AY86" s="380">
        <v>846416.8899999999</v>
      </c>
      <c r="AZ86" s="380">
        <v>288551.96000000002</v>
      </c>
      <c r="BA86" s="380">
        <v>557864.92999999993</v>
      </c>
      <c r="BB86" s="626">
        <v>0.52043319009779376</v>
      </c>
      <c r="BC86" s="626">
        <v>0.34090997404364187</v>
      </c>
      <c r="BD86" s="207" t="s">
        <v>202</v>
      </c>
      <c r="BE86" s="207">
        <v>23.59</v>
      </c>
      <c r="BF86" s="529" t="s">
        <v>202</v>
      </c>
    </row>
    <row r="87" spans="1:58" ht="49.5">
      <c r="A87" s="508">
        <v>13073016</v>
      </c>
      <c r="B87" s="202">
        <v>5360</v>
      </c>
      <c r="C87" s="202" t="s">
        <v>110</v>
      </c>
      <c r="D87" s="206">
        <v>493</v>
      </c>
      <c r="E87" s="473">
        <v>-148610</v>
      </c>
      <c r="F87" s="380">
        <v>-62242.19</v>
      </c>
      <c r="G87" s="389">
        <v>0</v>
      </c>
      <c r="H87" s="380" t="s">
        <v>202</v>
      </c>
      <c r="I87" s="380">
        <v>68035.73000000001</v>
      </c>
      <c r="J87" s="389">
        <v>1</v>
      </c>
      <c r="K87" s="207" t="s">
        <v>202</v>
      </c>
      <c r="L87" s="388" t="s">
        <v>202</v>
      </c>
      <c r="M87" s="389">
        <v>0</v>
      </c>
      <c r="N87" s="380">
        <v>0</v>
      </c>
      <c r="O87" s="389">
        <v>0</v>
      </c>
      <c r="P87" s="380">
        <v>0</v>
      </c>
      <c r="Q87" s="389">
        <v>1</v>
      </c>
      <c r="R87" s="380">
        <v>364896.12</v>
      </c>
      <c r="S87" s="206">
        <v>340</v>
      </c>
      <c r="T87" s="388">
        <v>0</v>
      </c>
      <c r="U87" s="206">
        <v>354</v>
      </c>
      <c r="V87" s="388">
        <v>0</v>
      </c>
      <c r="W87" s="206">
        <v>300</v>
      </c>
      <c r="X87" s="389">
        <v>1</v>
      </c>
      <c r="Y87" s="389">
        <v>0</v>
      </c>
      <c r="Z87" s="380">
        <v>56616.71</v>
      </c>
      <c r="AA87" s="380">
        <v>115.07461382113821</v>
      </c>
      <c r="AB87" s="397" t="s">
        <v>28</v>
      </c>
      <c r="AC87" s="397" t="s">
        <v>28</v>
      </c>
      <c r="AD87" s="397" t="s">
        <v>28</v>
      </c>
      <c r="AE87" s="397" t="s">
        <v>179</v>
      </c>
      <c r="AF87" s="397" t="s">
        <v>179</v>
      </c>
      <c r="AG87" s="647" t="s">
        <v>289</v>
      </c>
      <c r="AH87" s="625">
        <v>43465</v>
      </c>
      <c r="AI87" s="625">
        <v>43830</v>
      </c>
      <c r="AJ87" s="625">
        <v>44196</v>
      </c>
      <c r="AK87" s="207" t="s">
        <v>208</v>
      </c>
      <c r="AL87" s="207" t="s">
        <v>208</v>
      </c>
      <c r="AM87" s="207" t="s">
        <v>202</v>
      </c>
      <c r="AN87" s="604">
        <v>160192.95999999999</v>
      </c>
      <c r="AO87" s="473">
        <v>1800</v>
      </c>
      <c r="AP87" s="603">
        <v>1837.17</v>
      </c>
      <c r="AQ87" s="473">
        <v>0</v>
      </c>
      <c r="AR87" s="380">
        <v>0</v>
      </c>
      <c r="AS87" s="473">
        <v>0</v>
      </c>
      <c r="AT87" s="604">
        <v>0</v>
      </c>
      <c r="AU87" s="207">
        <v>170010.26</v>
      </c>
      <c r="AV87" s="380">
        <v>207442.98</v>
      </c>
      <c r="AW87" s="380">
        <v>37432.720000000001</v>
      </c>
      <c r="AX87" s="207">
        <v>183272.93</v>
      </c>
      <c r="AY87" s="380">
        <v>390715.91000000003</v>
      </c>
      <c r="AZ87" s="380">
        <v>161751.67999999999</v>
      </c>
      <c r="BA87" s="380">
        <v>228964.23000000004</v>
      </c>
      <c r="BB87" s="626">
        <v>0.779740437589163</v>
      </c>
      <c r="BC87" s="626">
        <v>0.41398795354916562</v>
      </c>
      <c r="BD87" s="207" t="s">
        <v>202</v>
      </c>
      <c r="BE87" s="207">
        <v>23.59</v>
      </c>
      <c r="BF87" s="529">
        <v>0.28000000000000003</v>
      </c>
    </row>
    <row r="88" spans="1:58">
      <c r="A88" s="508">
        <v>13073020</v>
      </c>
      <c r="B88" s="202">
        <v>5360</v>
      </c>
      <c r="C88" s="202" t="s">
        <v>111</v>
      </c>
      <c r="D88" s="206">
        <v>232</v>
      </c>
      <c r="E88" s="473">
        <v>-75690</v>
      </c>
      <c r="F88" s="380">
        <v>-8523.2199999999993</v>
      </c>
      <c r="G88" s="389">
        <v>0</v>
      </c>
      <c r="H88" s="380" t="s">
        <v>202</v>
      </c>
      <c r="I88" s="380">
        <v>10753.169999999984</v>
      </c>
      <c r="J88" s="389">
        <v>0</v>
      </c>
      <c r="K88" s="207" t="s">
        <v>202</v>
      </c>
      <c r="L88" s="388" t="s">
        <v>202</v>
      </c>
      <c r="M88" s="389">
        <v>0</v>
      </c>
      <c r="N88" s="380">
        <v>0</v>
      </c>
      <c r="O88" s="389">
        <v>0</v>
      </c>
      <c r="P88" s="380">
        <v>0</v>
      </c>
      <c r="Q88" s="389">
        <v>1</v>
      </c>
      <c r="R88" s="380">
        <v>167100.32</v>
      </c>
      <c r="S88" s="206">
        <v>282</v>
      </c>
      <c r="T88" s="388">
        <v>0</v>
      </c>
      <c r="U88" s="206">
        <v>300</v>
      </c>
      <c r="V88" s="388">
        <v>1</v>
      </c>
      <c r="W88" s="206">
        <v>322</v>
      </c>
      <c r="X88" s="389">
        <v>0</v>
      </c>
      <c r="Y88" s="389">
        <v>0</v>
      </c>
      <c r="Z88" s="380">
        <v>59328.65</v>
      </c>
      <c r="AA88" s="380">
        <v>246.17697095435685</v>
      </c>
      <c r="AB88" s="397" t="s">
        <v>28</v>
      </c>
      <c r="AC88" s="397" t="s">
        <v>28</v>
      </c>
      <c r="AD88" s="397" t="s">
        <v>28</v>
      </c>
      <c r="AE88" s="397" t="s">
        <v>179</v>
      </c>
      <c r="AF88" s="397" t="s">
        <v>179</v>
      </c>
      <c r="AG88" s="647" t="s">
        <v>179</v>
      </c>
      <c r="AH88" s="625">
        <v>43465</v>
      </c>
      <c r="AI88" s="625">
        <v>43830</v>
      </c>
      <c r="AJ88" s="625">
        <v>44196</v>
      </c>
      <c r="AK88" s="207" t="s">
        <v>209</v>
      </c>
      <c r="AL88" s="207" t="s">
        <v>209</v>
      </c>
      <c r="AM88" s="207" t="s">
        <v>202</v>
      </c>
      <c r="AN88" s="604">
        <v>236734.07</v>
      </c>
      <c r="AO88" s="473">
        <v>1400</v>
      </c>
      <c r="AP88" s="603">
        <v>1485.94</v>
      </c>
      <c r="AQ88" s="473">
        <v>0</v>
      </c>
      <c r="AR88" s="380">
        <v>0</v>
      </c>
      <c r="AS88" s="473">
        <v>0</v>
      </c>
      <c r="AT88" s="604">
        <v>0</v>
      </c>
      <c r="AU88" s="207">
        <v>135348.12</v>
      </c>
      <c r="AV88" s="380">
        <v>139900.82</v>
      </c>
      <c r="AW88" s="380">
        <v>4552.7000000000116</v>
      </c>
      <c r="AX88" s="207">
        <v>58530.87</v>
      </c>
      <c r="AY88" s="380">
        <v>198431.69</v>
      </c>
      <c r="AZ88" s="380">
        <v>95264.95</v>
      </c>
      <c r="BA88" s="380">
        <v>103166.74</v>
      </c>
      <c r="BB88" s="626">
        <v>0.68094633040749863</v>
      </c>
      <c r="BC88" s="626">
        <v>0.4800893949953256</v>
      </c>
      <c r="BD88" s="207" t="s">
        <v>202</v>
      </c>
      <c r="BE88" s="207">
        <v>23.59</v>
      </c>
      <c r="BF88" s="529">
        <v>7.17</v>
      </c>
    </row>
    <row r="89" spans="1:58" ht="49.5">
      <c r="A89" s="508">
        <v>13073022</v>
      </c>
      <c r="B89" s="202">
        <v>5360</v>
      </c>
      <c r="C89" s="202" t="s">
        <v>112</v>
      </c>
      <c r="D89" s="206">
        <v>777</v>
      </c>
      <c r="E89" s="473">
        <v>42290</v>
      </c>
      <c r="F89" s="380">
        <v>221964.38</v>
      </c>
      <c r="G89" s="389">
        <v>1</v>
      </c>
      <c r="H89" s="380">
        <v>191023.44999999998</v>
      </c>
      <c r="I89" s="380" t="s">
        <v>202</v>
      </c>
      <c r="J89" s="389">
        <v>0</v>
      </c>
      <c r="K89" s="207" t="s">
        <v>202</v>
      </c>
      <c r="L89" s="388" t="s">
        <v>202</v>
      </c>
      <c r="M89" s="389">
        <v>0</v>
      </c>
      <c r="N89" s="380">
        <v>0</v>
      </c>
      <c r="O89" s="389">
        <v>0</v>
      </c>
      <c r="P89" s="380">
        <v>0</v>
      </c>
      <c r="Q89" s="389">
        <v>1</v>
      </c>
      <c r="R89" s="380">
        <v>468794.6</v>
      </c>
      <c r="S89" s="206">
        <v>300</v>
      </c>
      <c r="T89" s="388">
        <v>0</v>
      </c>
      <c r="U89" s="206">
        <v>350</v>
      </c>
      <c r="V89" s="388">
        <v>1</v>
      </c>
      <c r="W89" s="206">
        <v>318</v>
      </c>
      <c r="X89" s="389">
        <v>1</v>
      </c>
      <c r="Y89" s="389">
        <v>0</v>
      </c>
      <c r="Z89" s="380">
        <v>173581.91</v>
      </c>
      <c r="AA89" s="380">
        <v>221.40549744897959</v>
      </c>
      <c r="AB89" s="397" t="s">
        <v>28</v>
      </c>
      <c r="AC89" s="397" t="s">
        <v>28</v>
      </c>
      <c r="AD89" s="397" t="s">
        <v>28</v>
      </c>
      <c r="AE89" s="397" t="s">
        <v>179</v>
      </c>
      <c r="AF89" s="397" t="s">
        <v>179</v>
      </c>
      <c r="AG89" s="647" t="s">
        <v>289</v>
      </c>
      <c r="AH89" s="625">
        <v>43465</v>
      </c>
      <c r="AI89" s="625">
        <v>43830</v>
      </c>
      <c r="AJ89" s="625">
        <v>44196</v>
      </c>
      <c r="AK89" s="207" t="s">
        <v>208</v>
      </c>
      <c r="AL89" s="207" t="s">
        <v>208</v>
      </c>
      <c r="AM89" s="207" t="s">
        <v>202</v>
      </c>
      <c r="AN89" s="604">
        <v>374618.99</v>
      </c>
      <c r="AO89" s="473">
        <v>3500</v>
      </c>
      <c r="AP89" s="603">
        <v>3094.23</v>
      </c>
      <c r="AQ89" s="473">
        <v>0</v>
      </c>
      <c r="AR89" s="380">
        <v>0</v>
      </c>
      <c r="AS89" s="473">
        <v>900</v>
      </c>
      <c r="AT89" s="604">
        <v>989</v>
      </c>
      <c r="AU89" s="207">
        <v>248370</v>
      </c>
      <c r="AV89" s="380">
        <v>450766.36</v>
      </c>
      <c r="AW89" s="380">
        <v>202396.36</v>
      </c>
      <c r="AX89" s="207">
        <v>305569.43</v>
      </c>
      <c r="AY89" s="380">
        <v>756335.79</v>
      </c>
      <c r="AZ89" s="380">
        <v>219700.65</v>
      </c>
      <c r="BA89" s="380">
        <v>536635.14</v>
      </c>
      <c r="BB89" s="626">
        <v>0.48739362449318535</v>
      </c>
      <c r="BC89" s="626">
        <v>0.29048030372858591</v>
      </c>
      <c r="BD89" s="207" t="s">
        <v>202</v>
      </c>
      <c r="BE89" s="207">
        <v>23.59</v>
      </c>
      <c r="BF89" s="529">
        <v>2.71</v>
      </c>
    </row>
    <row r="90" spans="1:58">
      <c r="A90" s="508">
        <v>13073032</v>
      </c>
      <c r="B90" s="202">
        <v>5360</v>
      </c>
      <c r="C90" s="202" t="s">
        <v>113</v>
      </c>
      <c r="D90" s="206">
        <v>529</v>
      </c>
      <c r="E90" s="473">
        <v>-63010</v>
      </c>
      <c r="F90" s="380">
        <v>-35756.089999999997</v>
      </c>
      <c r="G90" s="389">
        <v>0</v>
      </c>
      <c r="H90" s="380" t="s">
        <v>202</v>
      </c>
      <c r="I90" s="380">
        <v>48192.379999999976</v>
      </c>
      <c r="J90" s="389">
        <v>0</v>
      </c>
      <c r="K90" s="207" t="s">
        <v>202</v>
      </c>
      <c r="L90" s="388" t="s">
        <v>202</v>
      </c>
      <c r="M90" s="389">
        <v>0</v>
      </c>
      <c r="N90" s="380">
        <v>0</v>
      </c>
      <c r="O90" s="389">
        <v>0</v>
      </c>
      <c r="P90" s="380">
        <v>0</v>
      </c>
      <c r="Q90" s="389">
        <v>1</v>
      </c>
      <c r="R90" s="380">
        <v>94302.969999999972</v>
      </c>
      <c r="S90" s="206">
        <v>300</v>
      </c>
      <c r="T90" s="388">
        <v>0</v>
      </c>
      <c r="U90" s="206">
        <v>354</v>
      </c>
      <c r="V90" s="388">
        <v>0</v>
      </c>
      <c r="W90" s="206">
        <v>3.22</v>
      </c>
      <c r="X90" s="389">
        <v>0</v>
      </c>
      <c r="Y90" s="389">
        <v>0</v>
      </c>
      <c r="Z90" s="380">
        <v>5429.41</v>
      </c>
      <c r="AA90" s="380">
        <v>10.282973484848485</v>
      </c>
      <c r="AB90" s="397" t="s">
        <v>28</v>
      </c>
      <c r="AC90" s="397" t="s">
        <v>28</v>
      </c>
      <c r="AD90" s="397" t="s">
        <v>28</v>
      </c>
      <c r="AE90" s="397" t="s">
        <v>179</v>
      </c>
      <c r="AF90" s="397" t="s">
        <v>179</v>
      </c>
      <c r="AG90" s="648">
        <v>43220</v>
      </c>
      <c r="AH90" s="625">
        <v>43465</v>
      </c>
      <c r="AI90" s="625">
        <v>43830</v>
      </c>
      <c r="AJ90" s="625">
        <v>44196</v>
      </c>
      <c r="AK90" s="207" t="s">
        <v>209</v>
      </c>
      <c r="AL90" s="207" t="s">
        <v>209</v>
      </c>
      <c r="AM90" s="207" t="s">
        <v>202</v>
      </c>
      <c r="AN90" s="604">
        <v>244918.72</v>
      </c>
      <c r="AO90" s="473">
        <v>2500</v>
      </c>
      <c r="AP90" s="603">
        <v>2956.1</v>
      </c>
      <c r="AQ90" s="473">
        <v>0</v>
      </c>
      <c r="AR90" s="380">
        <v>0</v>
      </c>
      <c r="AS90" s="473">
        <v>0</v>
      </c>
      <c r="AT90" s="604">
        <v>0</v>
      </c>
      <c r="AU90" s="207">
        <v>282533.18</v>
      </c>
      <c r="AV90" s="380">
        <v>308686.96999999997</v>
      </c>
      <c r="AW90" s="380">
        <v>26153.789999999979</v>
      </c>
      <c r="AX90" s="207">
        <v>136631.39000000001</v>
      </c>
      <c r="AY90" s="380">
        <v>445318.36</v>
      </c>
      <c r="AZ90" s="380">
        <v>190350.71</v>
      </c>
      <c r="BA90" s="380">
        <v>254967.65</v>
      </c>
      <c r="BB90" s="626">
        <v>0.61664640396062076</v>
      </c>
      <c r="BC90" s="626">
        <v>0.42744860104128651</v>
      </c>
      <c r="BD90" s="207" t="s">
        <v>202</v>
      </c>
      <c r="BE90" s="207">
        <v>23.59</v>
      </c>
      <c r="BF90" s="529">
        <v>0.72</v>
      </c>
    </row>
    <row r="91" spans="1:58">
      <c r="A91" s="508">
        <v>13073033</v>
      </c>
      <c r="B91" s="202">
        <v>5360</v>
      </c>
      <c r="C91" s="202" t="s">
        <v>114</v>
      </c>
      <c r="D91" s="206">
        <v>563</v>
      </c>
      <c r="E91" s="473">
        <v>-52060</v>
      </c>
      <c r="F91" s="380">
        <v>33736.83</v>
      </c>
      <c r="G91" s="389">
        <v>1</v>
      </c>
      <c r="H91" s="380" t="s">
        <v>202</v>
      </c>
      <c r="I91" s="380">
        <v>7787</v>
      </c>
      <c r="J91" s="389">
        <v>1</v>
      </c>
      <c r="K91" s="207" t="s">
        <v>202</v>
      </c>
      <c r="L91" s="388">
        <v>2015</v>
      </c>
      <c r="M91" s="389">
        <v>0</v>
      </c>
      <c r="N91" s="380">
        <v>0</v>
      </c>
      <c r="O91" s="389">
        <v>1</v>
      </c>
      <c r="P91" s="380">
        <v>-302027.61</v>
      </c>
      <c r="Q91" s="389">
        <v>0</v>
      </c>
      <c r="R91" s="207" t="s">
        <v>202</v>
      </c>
      <c r="S91" s="206">
        <v>320</v>
      </c>
      <c r="T91" s="388">
        <v>0</v>
      </c>
      <c r="U91" s="206">
        <v>320</v>
      </c>
      <c r="V91" s="388">
        <v>1</v>
      </c>
      <c r="W91" s="206">
        <v>300</v>
      </c>
      <c r="X91" s="389">
        <v>1</v>
      </c>
      <c r="Y91" s="389">
        <v>0</v>
      </c>
      <c r="Z91" s="380">
        <v>144073.65</v>
      </c>
      <c r="AA91" s="380">
        <v>252.31812609457091</v>
      </c>
      <c r="AB91" s="397" t="s">
        <v>179</v>
      </c>
      <c r="AC91" s="397" t="s">
        <v>28</v>
      </c>
      <c r="AD91" s="397" t="s">
        <v>28</v>
      </c>
      <c r="AE91" s="397" t="s">
        <v>179</v>
      </c>
      <c r="AF91" s="397" t="s">
        <v>179</v>
      </c>
      <c r="AG91" s="647" t="s">
        <v>179</v>
      </c>
      <c r="AH91" s="625">
        <v>43465</v>
      </c>
      <c r="AI91" s="625">
        <v>43830</v>
      </c>
      <c r="AJ91" s="625">
        <v>44196</v>
      </c>
      <c r="AK91" s="207" t="s">
        <v>208</v>
      </c>
      <c r="AL91" s="207" t="s">
        <v>209</v>
      </c>
      <c r="AM91" s="207" t="s">
        <v>202</v>
      </c>
      <c r="AN91" s="604">
        <v>-55766</v>
      </c>
      <c r="AO91" s="473">
        <v>2400</v>
      </c>
      <c r="AP91" s="603">
        <v>2095.0300000000002</v>
      </c>
      <c r="AQ91" s="473">
        <v>0</v>
      </c>
      <c r="AR91" s="380">
        <v>0</v>
      </c>
      <c r="AS91" s="473">
        <v>0</v>
      </c>
      <c r="AT91" s="604">
        <v>0</v>
      </c>
      <c r="AU91" s="207">
        <v>202284.15</v>
      </c>
      <c r="AV91" s="380">
        <v>223856.05</v>
      </c>
      <c r="AW91" s="380">
        <v>21571.899999999994</v>
      </c>
      <c r="AX91" s="207">
        <v>209715.72</v>
      </c>
      <c r="AY91" s="380">
        <v>433571.77</v>
      </c>
      <c r="AZ91" s="380">
        <v>181072.77</v>
      </c>
      <c r="BA91" s="380">
        <v>252499.00000000003</v>
      </c>
      <c r="BB91" s="626">
        <v>0.80888039434270376</v>
      </c>
      <c r="BC91" s="626">
        <v>0.4176304421295694</v>
      </c>
      <c r="BD91" s="207" t="s">
        <v>202</v>
      </c>
      <c r="BE91" s="207">
        <v>23.59</v>
      </c>
      <c r="BF91" s="529">
        <v>0.18</v>
      </c>
    </row>
    <row r="92" spans="1:58">
      <c r="A92" s="508">
        <v>13073039</v>
      </c>
      <c r="B92" s="202">
        <v>5360</v>
      </c>
      <c r="C92" s="202" t="s">
        <v>115</v>
      </c>
      <c r="D92" s="206">
        <v>128</v>
      </c>
      <c r="E92" s="473">
        <v>-54990</v>
      </c>
      <c r="F92" s="380">
        <v>4957.55</v>
      </c>
      <c r="G92" s="389">
        <v>1</v>
      </c>
      <c r="H92" s="380">
        <v>2858.039999999979</v>
      </c>
      <c r="I92" s="380" t="s">
        <v>202</v>
      </c>
      <c r="J92" s="389">
        <v>0</v>
      </c>
      <c r="K92" s="207" t="s">
        <v>202</v>
      </c>
      <c r="L92" s="388">
        <v>2013</v>
      </c>
      <c r="M92" s="389">
        <v>0</v>
      </c>
      <c r="N92" s="380">
        <v>0</v>
      </c>
      <c r="O92" s="389">
        <v>1</v>
      </c>
      <c r="P92" s="380">
        <v>-179851.22999999998</v>
      </c>
      <c r="Q92" s="389">
        <v>0</v>
      </c>
      <c r="R92" s="207" t="s">
        <v>202</v>
      </c>
      <c r="S92" s="206">
        <v>300</v>
      </c>
      <c r="T92" s="388">
        <v>0</v>
      </c>
      <c r="U92" s="206">
        <v>360</v>
      </c>
      <c r="V92" s="388">
        <v>0</v>
      </c>
      <c r="W92" s="206">
        <v>330</v>
      </c>
      <c r="X92" s="389">
        <v>0</v>
      </c>
      <c r="Y92" s="389">
        <v>0</v>
      </c>
      <c r="Z92" s="380">
        <v>82198.710000000006</v>
      </c>
      <c r="AA92" s="380">
        <v>599.99058394160591</v>
      </c>
      <c r="AB92" s="397" t="s">
        <v>179</v>
      </c>
      <c r="AC92" s="397" t="s">
        <v>28</v>
      </c>
      <c r="AD92" s="397" t="s">
        <v>28</v>
      </c>
      <c r="AE92" s="397" t="s">
        <v>179</v>
      </c>
      <c r="AF92" s="397" t="s">
        <v>179</v>
      </c>
      <c r="AG92" s="647" t="s">
        <v>179</v>
      </c>
      <c r="AH92" s="625">
        <v>43465</v>
      </c>
      <c r="AI92" s="625">
        <v>43830</v>
      </c>
      <c r="AJ92" s="625">
        <v>44196</v>
      </c>
      <c r="AK92" s="207" t="s">
        <v>209</v>
      </c>
      <c r="AL92" s="207" t="s">
        <v>208</v>
      </c>
      <c r="AM92" s="207" t="s">
        <v>202</v>
      </c>
      <c r="AN92" s="604">
        <v>-179175.14</v>
      </c>
      <c r="AO92" s="473">
        <v>700</v>
      </c>
      <c r="AP92" s="603">
        <v>633.25</v>
      </c>
      <c r="AQ92" s="473">
        <v>0</v>
      </c>
      <c r="AR92" s="380">
        <v>0</v>
      </c>
      <c r="AS92" s="473">
        <v>0</v>
      </c>
      <c r="AT92" s="604">
        <v>0</v>
      </c>
      <c r="AU92" s="207">
        <v>32527.79</v>
      </c>
      <c r="AV92" s="380">
        <v>36683.07</v>
      </c>
      <c r="AW92" s="380">
        <v>4155.2799999999988</v>
      </c>
      <c r="AX92" s="207">
        <v>59921.120000000003</v>
      </c>
      <c r="AY92" s="380">
        <v>96604.19</v>
      </c>
      <c r="AZ92" s="380">
        <v>16515.2</v>
      </c>
      <c r="BA92" s="380">
        <v>80088.990000000005</v>
      </c>
      <c r="BB92" s="626">
        <v>0.45021313646867617</v>
      </c>
      <c r="BC92" s="626">
        <v>0.17095738808016506</v>
      </c>
      <c r="BD92" s="207" t="s">
        <v>202</v>
      </c>
      <c r="BE92" s="207">
        <v>23.59</v>
      </c>
      <c r="BF92" s="529">
        <v>10.66</v>
      </c>
    </row>
    <row r="93" spans="1:58">
      <c r="A93" s="508">
        <v>13073050</v>
      </c>
      <c r="B93" s="202">
        <v>5360</v>
      </c>
      <c r="C93" s="202" t="s">
        <v>116</v>
      </c>
      <c r="D93" s="206">
        <v>641</v>
      </c>
      <c r="E93" s="473">
        <v>-225100</v>
      </c>
      <c r="F93" s="380">
        <v>-81801.97</v>
      </c>
      <c r="G93" s="389">
        <v>0</v>
      </c>
      <c r="H93" s="380" t="s">
        <v>202</v>
      </c>
      <c r="I93" s="380">
        <v>81389.789999999994</v>
      </c>
      <c r="J93" s="389">
        <v>1</v>
      </c>
      <c r="K93" s="207" t="s">
        <v>202</v>
      </c>
      <c r="L93" s="390" t="s">
        <v>202</v>
      </c>
      <c r="M93" s="389">
        <v>0</v>
      </c>
      <c r="N93" s="380">
        <v>0</v>
      </c>
      <c r="O93" s="389">
        <v>0</v>
      </c>
      <c r="P93" s="380">
        <v>0</v>
      </c>
      <c r="Q93" s="389">
        <v>1</v>
      </c>
      <c r="R93" s="380">
        <v>83649.67</v>
      </c>
      <c r="S93" s="206">
        <v>350</v>
      </c>
      <c r="T93" s="388">
        <v>0</v>
      </c>
      <c r="U93" s="206">
        <v>350</v>
      </c>
      <c r="V93" s="388">
        <v>1</v>
      </c>
      <c r="W93" s="206">
        <v>320</v>
      </c>
      <c r="X93" s="389">
        <v>1</v>
      </c>
      <c r="Y93" s="389">
        <v>0</v>
      </c>
      <c r="Z93" s="380">
        <v>0</v>
      </c>
      <c r="AA93" s="380">
        <v>0</v>
      </c>
      <c r="AB93" s="397" t="s">
        <v>28</v>
      </c>
      <c r="AC93" s="397" t="s">
        <v>28</v>
      </c>
      <c r="AD93" s="397" t="s">
        <v>28</v>
      </c>
      <c r="AE93" s="397" t="s">
        <v>179</v>
      </c>
      <c r="AF93" s="397" t="s">
        <v>179</v>
      </c>
      <c r="AG93" s="647" t="s">
        <v>179</v>
      </c>
      <c r="AH93" s="625">
        <v>43465</v>
      </c>
      <c r="AI93" s="625">
        <v>43830</v>
      </c>
      <c r="AJ93" s="625">
        <v>44196</v>
      </c>
      <c r="AK93" s="207" t="s">
        <v>209</v>
      </c>
      <c r="AL93" s="207" t="s">
        <v>209</v>
      </c>
      <c r="AM93" s="207" t="s">
        <v>202</v>
      </c>
      <c r="AN93" s="604">
        <v>29908.36</v>
      </c>
      <c r="AO93" s="473">
        <v>2200</v>
      </c>
      <c r="AP93" s="603">
        <v>2625.91</v>
      </c>
      <c r="AQ93" s="473">
        <v>0</v>
      </c>
      <c r="AR93" s="380">
        <v>0</v>
      </c>
      <c r="AS93" s="473">
        <v>0</v>
      </c>
      <c r="AT93" s="604">
        <v>0</v>
      </c>
      <c r="AU93" s="207">
        <v>554228.41</v>
      </c>
      <c r="AV93" s="380">
        <v>503090.29</v>
      </c>
      <c r="AW93" s="380">
        <v>-51138.120000000054</v>
      </c>
      <c r="AX93" s="207">
        <v>47829.17</v>
      </c>
      <c r="AY93" s="380">
        <v>550919.46</v>
      </c>
      <c r="AZ93" s="380">
        <v>291941.42</v>
      </c>
      <c r="BA93" s="380">
        <v>258978.03999999998</v>
      </c>
      <c r="BB93" s="626">
        <v>0.58029627246433235</v>
      </c>
      <c r="BC93" s="626">
        <v>0.52991669599037217</v>
      </c>
      <c r="BD93" s="207" t="s">
        <v>202</v>
      </c>
      <c r="BE93" s="207">
        <v>23.59</v>
      </c>
      <c r="BF93" s="529">
        <v>0.49</v>
      </c>
    </row>
    <row r="94" spans="1:58">
      <c r="A94" s="508">
        <v>13073093</v>
      </c>
      <c r="B94" s="202">
        <v>5360</v>
      </c>
      <c r="C94" s="202" t="s">
        <v>117</v>
      </c>
      <c r="D94" s="206">
        <v>2732</v>
      </c>
      <c r="E94" s="473">
        <v>-30280</v>
      </c>
      <c r="F94" s="380">
        <v>61172.49</v>
      </c>
      <c r="G94" s="389">
        <v>1</v>
      </c>
      <c r="H94" s="380" t="s">
        <v>202</v>
      </c>
      <c r="I94" s="380">
        <v>114058.65999999997</v>
      </c>
      <c r="J94" s="389">
        <v>1</v>
      </c>
      <c r="K94" s="207" t="s">
        <v>202</v>
      </c>
      <c r="L94" s="390" t="s">
        <v>202</v>
      </c>
      <c r="M94" s="389">
        <v>0</v>
      </c>
      <c r="N94" s="380">
        <v>0</v>
      </c>
      <c r="O94" s="389">
        <v>0</v>
      </c>
      <c r="P94" s="380">
        <v>0</v>
      </c>
      <c r="Q94" s="389">
        <v>1</v>
      </c>
      <c r="R94" s="380">
        <v>773371.65</v>
      </c>
      <c r="S94" s="206">
        <v>270</v>
      </c>
      <c r="T94" s="388">
        <v>1</v>
      </c>
      <c r="U94" s="206">
        <v>360</v>
      </c>
      <c r="V94" s="388">
        <v>0</v>
      </c>
      <c r="W94" s="206">
        <v>320</v>
      </c>
      <c r="X94" s="389">
        <v>1</v>
      </c>
      <c r="Y94" s="389">
        <v>0</v>
      </c>
      <c r="Z94" s="380">
        <v>3130043.67</v>
      </c>
      <c r="AA94" s="380">
        <v>1178.9241694915254</v>
      </c>
      <c r="AB94" s="397" t="s">
        <v>28</v>
      </c>
      <c r="AC94" s="397" t="s">
        <v>28</v>
      </c>
      <c r="AD94" s="397" t="s">
        <v>28</v>
      </c>
      <c r="AE94" s="397" t="s">
        <v>179</v>
      </c>
      <c r="AF94" s="397" t="s">
        <v>179</v>
      </c>
      <c r="AG94" s="647" t="s">
        <v>179</v>
      </c>
      <c r="AH94" s="625">
        <v>43465</v>
      </c>
      <c r="AI94" s="625">
        <v>43830</v>
      </c>
      <c r="AJ94" s="625">
        <v>44196</v>
      </c>
      <c r="AK94" s="207" t="s">
        <v>208</v>
      </c>
      <c r="AL94" s="207" t="s">
        <v>209</v>
      </c>
      <c r="AM94" s="207" t="s">
        <v>202</v>
      </c>
      <c r="AN94" s="604">
        <v>264252.38</v>
      </c>
      <c r="AO94" s="473">
        <v>9900</v>
      </c>
      <c r="AP94" s="603">
        <v>9648.26</v>
      </c>
      <c r="AQ94" s="473">
        <v>14000</v>
      </c>
      <c r="AR94" s="380">
        <v>17201.54</v>
      </c>
      <c r="AS94" s="473">
        <v>0</v>
      </c>
      <c r="AT94" s="604">
        <v>0</v>
      </c>
      <c r="AU94" s="207">
        <v>939192.64</v>
      </c>
      <c r="AV94" s="380">
        <v>1187028.97</v>
      </c>
      <c r="AW94" s="380">
        <v>247836.32999999996</v>
      </c>
      <c r="AX94" s="207">
        <v>975947.47</v>
      </c>
      <c r="AY94" s="380">
        <v>2162976.44</v>
      </c>
      <c r="AZ94" s="380">
        <v>855367.43</v>
      </c>
      <c r="BA94" s="380">
        <v>1307609.0099999998</v>
      </c>
      <c r="BB94" s="626">
        <v>0.7205952437706723</v>
      </c>
      <c r="BC94" s="626">
        <v>0.39545850531779259</v>
      </c>
      <c r="BD94" s="207" t="s">
        <v>202</v>
      </c>
      <c r="BE94" s="207">
        <v>23.59</v>
      </c>
      <c r="BF94" s="529">
        <v>11.57</v>
      </c>
    </row>
    <row r="95" spans="1:58">
      <c r="A95" s="508">
        <v>13073001</v>
      </c>
      <c r="B95" s="202">
        <v>5361</v>
      </c>
      <c r="C95" s="202" t="s">
        <v>118</v>
      </c>
      <c r="D95" s="206">
        <v>2124</v>
      </c>
      <c r="E95" s="206">
        <v>398400</v>
      </c>
      <c r="F95" s="207">
        <v>737297</v>
      </c>
      <c r="G95" s="389">
        <v>1</v>
      </c>
      <c r="H95" s="207">
        <v>455169</v>
      </c>
      <c r="I95" s="207" t="s">
        <v>202</v>
      </c>
      <c r="J95" s="389">
        <v>1</v>
      </c>
      <c r="K95" s="207">
        <v>383216</v>
      </c>
      <c r="L95" s="390" t="s">
        <v>202</v>
      </c>
      <c r="M95" s="389">
        <v>0</v>
      </c>
      <c r="N95" s="207">
        <v>0</v>
      </c>
      <c r="O95" s="389">
        <v>0</v>
      </c>
      <c r="P95" s="207">
        <v>0</v>
      </c>
      <c r="Q95" s="1030">
        <v>1</v>
      </c>
      <c r="R95" s="1033">
        <v>9557898</v>
      </c>
      <c r="S95" s="206">
        <v>300</v>
      </c>
      <c r="T95" s="389">
        <v>0</v>
      </c>
      <c r="U95" s="206">
        <v>340</v>
      </c>
      <c r="V95" s="389">
        <v>1</v>
      </c>
      <c r="W95" s="206">
        <v>305</v>
      </c>
      <c r="X95" s="389">
        <v>1</v>
      </c>
      <c r="Y95" s="389">
        <v>1</v>
      </c>
      <c r="Z95" s="207">
        <v>1939186</v>
      </c>
      <c r="AA95" s="207">
        <v>912.99</v>
      </c>
      <c r="AB95" s="206" t="s">
        <v>28</v>
      </c>
      <c r="AC95" s="206" t="s">
        <v>28</v>
      </c>
      <c r="AD95" s="206" t="s">
        <v>28</v>
      </c>
      <c r="AE95" s="206" t="s">
        <v>32</v>
      </c>
      <c r="AF95" s="1090" t="s">
        <v>290</v>
      </c>
      <c r="AG95" s="1091"/>
      <c r="AH95" s="1091"/>
      <c r="AI95" s="1091"/>
      <c r="AJ95" s="1092"/>
      <c r="AK95" s="207">
        <v>0</v>
      </c>
      <c r="AL95" s="207">
        <v>463154</v>
      </c>
      <c r="AM95" s="510">
        <v>737297</v>
      </c>
      <c r="AN95" s="510">
        <v>560542</v>
      </c>
      <c r="AO95" s="206">
        <v>8000</v>
      </c>
      <c r="AP95" s="509">
        <v>8741</v>
      </c>
      <c r="AQ95" s="206">
        <v>0</v>
      </c>
      <c r="AR95" s="207">
        <v>0</v>
      </c>
      <c r="AS95" s="206">
        <v>0</v>
      </c>
      <c r="AT95" s="510">
        <v>0</v>
      </c>
      <c r="AU95" s="207">
        <v>1150310</v>
      </c>
      <c r="AV95" s="207">
        <v>1545678</v>
      </c>
      <c r="AW95" s="207">
        <v>395368</v>
      </c>
      <c r="AX95" s="207">
        <v>516446</v>
      </c>
      <c r="AY95" s="207">
        <v>2062124</v>
      </c>
      <c r="AZ95" s="448">
        <v>699701</v>
      </c>
      <c r="BA95" s="448">
        <v>1362423</v>
      </c>
      <c r="BB95" s="511">
        <v>0.45269999999999999</v>
      </c>
      <c r="BC95" s="511">
        <v>0.33929999999999999</v>
      </c>
      <c r="BD95" s="632">
        <v>218255</v>
      </c>
      <c r="BE95" s="636">
        <v>13.975</v>
      </c>
      <c r="BF95" s="529" t="s">
        <v>202</v>
      </c>
    </row>
    <row r="96" spans="1:58">
      <c r="A96" s="508">
        <v>13073075</v>
      </c>
      <c r="B96" s="202">
        <v>5361</v>
      </c>
      <c r="C96" s="202" t="s">
        <v>119</v>
      </c>
      <c r="D96" s="206">
        <v>15155</v>
      </c>
      <c r="E96" s="206">
        <v>-106900</v>
      </c>
      <c r="F96" s="207">
        <v>719559</v>
      </c>
      <c r="G96" s="389">
        <v>1</v>
      </c>
      <c r="H96" s="207" t="s">
        <v>202</v>
      </c>
      <c r="I96" s="207">
        <v>62806</v>
      </c>
      <c r="J96" s="389">
        <v>1</v>
      </c>
      <c r="K96" s="207">
        <v>4154527</v>
      </c>
      <c r="L96" s="390" t="s">
        <v>202</v>
      </c>
      <c r="M96" s="389">
        <v>0</v>
      </c>
      <c r="N96" s="207">
        <v>0</v>
      </c>
      <c r="O96" s="389">
        <v>0</v>
      </c>
      <c r="P96" s="207">
        <v>0</v>
      </c>
      <c r="Q96" s="1031"/>
      <c r="R96" s="1034"/>
      <c r="S96" s="206">
        <v>340</v>
      </c>
      <c r="T96" s="389">
        <v>0</v>
      </c>
      <c r="U96" s="206">
        <v>340</v>
      </c>
      <c r="V96" s="389">
        <v>1</v>
      </c>
      <c r="W96" s="206">
        <v>320</v>
      </c>
      <c r="X96" s="389">
        <v>1</v>
      </c>
      <c r="Y96" s="389">
        <v>0</v>
      </c>
      <c r="Z96" s="207">
        <v>10333751</v>
      </c>
      <c r="AA96" s="207">
        <v>681.87</v>
      </c>
      <c r="AB96" s="206" t="s">
        <v>28</v>
      </c>
      <c r="AC96" s="206" t="s">
        <v>28</v>
      </c>
      <c r="AD96" s="206" t="s">
        <v>28</v>
      </c>
      <c r="AE96" s="206" t="s">
        <v>32</v>
      </c>
      <c r="AF96" s="1093" t="s">
        <v>291</v>
      </c>
      <c r="AG96" s="1094"/>
      <c r="AH96" s="1094"/>
      <c r="AI96" s="1094"/>
      <c r="AJ96" s="1095"/>
      <c r="AK96" s="207">
        <v>1049357</v>
      </c>
      <c r="AL96" s="207">
        <v>1220618</v>
      </c>
      <c r="AM96" s="510">
        <v>719559</v>
      </c>
      <c r="AN96" s="510">
        <v>9408019</v>
      </c>
      <c r="AO96" s="206">
        <v>54500</v>
      </c>
      <c r="AP96" s="509">
        <v>56537</v>
      </c>
      <c r="AQ96" s="206">
        <v>0</v>
      </c>
      <c r="AR96" s="207">
        <v>0</v>
      </c>
      <c r="AS96" s="206">
        <v>0</v>
      </c>
      <c r="AT96" s="510">
        <v>0</v>
      </c>
      <c r="AU96" s="207">
        <v>7467531</v>
      </c>
      <c r="AV96" s="207">
        <v>7708777</v>
      </c>
      <c r="AW96" s="207">
        <v>241246</v>
      </c>
      <c r="AX96" s="207">
        <v>4276720</v>
      </c>
      <c r="AY96" s="207">
        <v>11985497</v>
      </c>
      <c r="AZ96" s="448">
        <v>5308499</v>
      </c>
      <c r="BA96" s="448">
        <v>6676998</v>
      </c>
      <c r="BB96" s="511">
        <v>0.68859999999999999</v>
      </c>
      <c r="BC96" s="511">
        <v>0.44290000000000002</v>
      </c>
      <c r="BD96" s="632">
        <v>1584003</v>
      </c>
      <c r="BE96" s="636">
        <v>13.975</v>
      </c>
      <c r="BF96" s="529" t="s">
        <v>202</v>
      </c>
    </row>
    <row r="97" spans="1:58">
      <c r="A97" s="508">
        <v>13073082</v>
      </c>
      <c r="B97" s="202">
        <v>5361</v>
      </c>
      <c r="C97" s="202" t="s">
        <v>120</v>
      </c>
      <c r="D97" s="206">
        <v>285</v>
      </c>
      <c r="E97" s="206">
        <v>41600</v>
      </c>
      <c r="F97" s="207">
        <v>-25226</v>
      </c>
      <c r="G97" s="389">
        <v>0</v>
      </c>
      <c r="H97" s="207" t="s">
        <v>202</v>
      </c>
      <c r="I97" s="207">
        <v>66285</v>
      </c>
      <c r="J97" s="389">
        <v>0</v>
      </c>
      <c r="K97" s="207">
        <v>-460013</v>
      </c>
      <c r="L97" s="447">
        <v>2012</v>
      </c>
      <c r="M97" s="389">
        <v>0</v>
      </c>
      <c r="N97" s="207">
        <v>0</v>
      </c>
      <c r="O97" s="389">
        <v>0</v>
      </c>
      <c r="P97" s="207">
        <v>0</v>
      </c>
      <c r="Q97" s="1031"/>
      <c r="R97" s="1034"/>
      <c r="S97" s="206">
        <v>400</v>
      </c>
      <c r="T97" s="389">
        <v>0</v>
      </c>
      <c r="U97" s="206">
        <v>300</v>
      </c>
      <c r="V97" s="389">
        <v>1</v>
      </c>
      <c r="W97" s="206">
        <v>250</v>
      </c>
      <c r="X97" s="389">
        <v>1</v>
      </c>
      <c r="Y97" s="389">
        <v>0</v>
      </c>
      <c r="Z97" s="207">
        <v>299557</v>
      </c>
      <c r="AA97" s="207">
        <v>1051.08</v>
      </c>
      <c r="AB97" s="206" t="s">
        <v>28</v>
      </c>
      <c r="AC97" s="206" t="s">
        <v>28</v>
      </c>
      <c r="AD97" s="206" t="s">
        <v>28</v>
      </c>
      <c r="AE97" s="206" t="s">
        <v>32</v>
      </c>
      <c r="AF97" s="1044" t="s">
        <v>292</v>
      </c>
      <c r="AG97" s="1045"/>
      <c r="AH97" s="1045"/>
      <c r="AI97" s="1045"/>
      <c r="AJ97" s="1046"/>
      <c r="AK97" s="207">
        <v>-92485</v>
      </c>
      <c r="AL97" s="207">
        <v>-57801</v>
      </c>
      <c r="AM97" s="510">
        <v>-25226</v>
      </c>
      <c r="AN97" s="510">
        <v>-429272</v>
      </c>
      <c r="AO97" s="206">
        <v>1000</v>
      </c>
      <c r="AP97" s="509">
        <v>1071</v>
      </c>
      <c r="AQ97" s="206">
        <v>0</v>
      </c>
      <c r="AR97" s="207">
        <v>0</v>
      </c>
      <c r="AS97" s="206">
        <v>0</v>
      </c>
      <c r="AT97" s="510">
        <v>0</v>
      </c>
      <c r="AU97" s="207">
        <v>111926</v>
      </c>
      <c r="AV97" s="207">
        <v>94190</v>
      </c>
      <c r="AW97" s="207">
        <v>-17736</v>
      </c>
      <c r="AX97" s="207">
        <v>97518</v>
      </c>
      <c r="AY97" s="207">
        <v>191708</v>
      </c>
      <c r="AZ97" s="448">
        <v>77369</v>
      </c>
      <c r="BA97" s="448">
        <v>114069</v>
      </c>
      <c r="BB97" s="511">
        <v>0.82430000000000003</v>
      </c>
      <c r="BC97" s="511">
        <v>0.40500000000000003</v>
      </c>
      <c r="BD97" s="632">
        <v>29786</v>
      </c>
      <c r="BE97" s="636">
        <v>13.975</v>
      </c>
      <c r="BF97" s="529">
        <v>0.33</v>
      </c>
    </row>
    <row r="98" spans="1:58">
      <c r="A98" s="508">
        <v>13073085</v>
      </c>
      <c r="B98" s="202">
        <v>5361</v>
      </c>
      <c r="C98" s="202" t="s">
        <v>440</v>
      </c>
      <c r="D98" s="206">
        <v>683</v>
      </c>
      <c r="E98" s="206">
        <v>30100</v>
      </c>
      <c r="F98" s="207">
        <v>40652</v>
      </c>
      <c r="G98" s="389">
        <v>0</v>
      </c>
      <c r="H98" s="207" t="s">
        <v>202</v>
      </c>
      <c r="I98" s="207">
        <v>20098</v>
      </c>
      <c r="J98" s="389">
        <v>0</v>
      </c>
      <c r="K98" s="207">
        <v>-33105</v>
      </c>
      <c r="L98" s="447">
        <v>2011</v>
      </c>
      <c r="M98" s="389">
        <v>0</v>
      </c>
      <c r="N98" s="207">
        <v>0</v>
      </c>
      <c r="O98" s="389">
        <v>0</v>
      </c>
      <c r="P98" s="207">
        <v>0</v>
      </c>
      <c r="Q98" s="1032"/>
      <c r="R98" s="1035"/>
      <c r="S98" s="206">
        <v>360</v>
      </c>
      <c r="T98" s="389">
        <v>0</v>
      </c>
      <c r="U98" s="206">
        <v>340</v>
      </c>
      <c r="V98" s="389">
        <v>1</v>
      </c>
      <c r="W98" s="206">
        <v>320</v>
      </c>
      <c r="X98" s="389">
        <v>1</v>
      </c>
      <c r="Y98" s="389">
        <v>0</v>
      </c>
      <c r="Z98" s="207">
        <v>1928528</v>
      </c>
      <c r="AA98" s="207">
        <v>2823.61</v>
      </c>
      <c r="AB98" s="206" t="s">
        <v>32</v>
      </c>
      <c r="AC98" s="206" t="s">
        <v>28</v>
      </c>
      <c r="AD98" s="206" t="s">
        <v>32</v>
      </c>
      <c r="AE98" s="206" t="s">
        <v>32</v>
      </c>
      <c r="AF98" s="206" t="s">
        <v>202</v>
      </c>
      <c r="AG98" s="206" t="s">
        <v>202</v>
      </c>
      <c r="AH98" s="206" t="s">
        <v>202</v>
      </c>
      <c r="AI98" s="206" t="s">
        <v>202</v>
      </c>
      <c r="AJ98" s="206" t="s">
        <v>202</v>
      </c>
      <c r="AK98" s="207">
        <v>-8145</v>
      </c>
      <c r="AL98" s="207">
        <v>-12421</v>
      </c>
      <c r="AM98" s="510">
        <v>40652</v>
      </c>
      <c r="AN98" s="510">
        <v>142788</v>
      </c>
      <c r="AO98" s="206">
        <v>2700</v>
      </c>
      <c r="AP98" s="509">
        <v>2320</v>
      </c>
      <c r="AQ98" s="206">
        <v>0</v>
      </c>
      <c r="AR98" s="207">
        <v>0</v>
      </c>
      <c r="AS98" s="206">
        <v>0</v>
      </c>
      <c r="AT98" s="510">
        <v>0</v>
      </c>
      <c r="AU98" s="207">
        <v>305654</v>
      </c>
      <c r="AV98" s="207">
        <v>353760</v>
      </c>
      <c r="AW98" s="207">
        <v>48106</v>
      </c>
      <c r="AX98" s="207">
        <v>211474</v>
      </c>
      <c r="AY98" s="207">
        <v>565234</v>
      </c>
      <c r="AZ98" s="448">
        <v>244769</v>
      </c>
      <c r="BA98" s="448">
        <v>320465</v>
      </c>
      <c r="BB98" s="511">
        <v>0.69189999999999996</v>
      </c>
      <c r="BC98" s="511">
        <v>0.433</v>
      </c>
      <c r="BD98" s="632">
        <v>71423</v>
      </c>
      <c r="BE98" s="636">
        <v>13.975</v>
      </c>
      <c r="BF98" s="529" t="s">
        <v>202</v>
      </c>
    </row>
    <row r="99" spans="1:58">
      <c r="A99" s="508">
        <v>13073003</v>
      </c>
      <c r="B99" s="202">
        <v>5362</v>
      </c>
      <c r="C99" s="202" t="s">
        <v>122</v>
      </c>
      <c r="D99" s="206">
        <v>1199</v>
      </c>
      <c r="E99" s="206">
        <v>-288900</v>
      </c>
      <c r="F99" s="207">
        <v>-86420.5</v>
      </c>
      <c r="G99" s="389">
        <v>0</v>
      </c>
      <c r="H99" s="207">
        <v>0</v>
      </c>
      <c r="I99" s="207">
        <v>203700.41</v>
      </c>
      <c r="J99" s="389">
        <v>1</v>
      </c>
      <c r="K99" s="207">
        <v>539442.28</v>
      </c>
      <c r="L99" s="388" t="s">
        <v>202</v>
      </c>
      <c r="M99" s="389">
        <v>0</v>
      </c>
      <c r="N99" s="207">
        <v>0</v>
      </c>
      <c r="O99" s="389">
        <v>1</v>
      </c>
      <c r="P99" s="207">
        <v>15577.25</v>
      </c>
      <c r="Q99" s="389">
        <v>0</v>
      </c>
      <c r="R99" s="207">
        <v>0</v>
      </c>
      <c r="S99" s="206">
        <v>420</v>
      </c>
      <c r="T99" s="388">
        <v>0</v>
      </c>
      <c r="U99" s="206">
        <v>450</v>
      </c>
      <c r="V99" s="388">
        <v>0</v>
      </c>
      <c r="W99" s="206">
        <v>380</v>
      </c>
      <c r="X99" s="389">
        <v>0</v>
      </c>
      <c r="Y99" s="389">
        <v>0</v>
      </c>
      <c r="Z99" s="207">
        <v>856812.45</v>
      </c>
      <c r="AA99" s="207">
        <v>714.60587989991654</v>
      </c>
      <c r="AB99" s="397" t="s">
        <v>32</v>
      </c>
      <c r="AC99" s="397" t="s">
        <v>28</v>
      </c>
      <c r="AD99" s="397" t="s">
        <v>28</v>
      </c>
      <c r="AE99" s="397" t="s">
        <v>32</v>
      </c>
      <c r="AF99" s="397" t="s">
        <v>32</v>
      </c>
      <c r="AG99" s="397" t="s">
        <v>32</v>
      </c>
      <c r="AH99" s="397" t="s">
        <v>28</v>
      </c>
      <c r="AI99" s="397" t="s">
        <v>28</v>
      </c>
      <c r="AJ99" s="397" t="s">
        <v>28</v>
      </c>
      <c r="AK99" s="207">
        <v>0</v>
      </c>
      <c r="AL99" s="207">
        <v>539442.28</v>
      </c>
      <c r="AM99" s="510">
        <v>-86420.5</v>
      </c>
      <c r="AN99" s="510">
        <v>-15577.25</v>
      </c>
      <c r="AO99" s="206">
        <v>5700</v>
      </c>
      <c r="AP99" s="509">
        <v>5657.5</v>
      </c>
      <c r="AQ99" s="206">
        <v>0</v>
      </c>
      <c r="AR99" s="207">
        <v>0</v>
      </c>
      <c r="AS99" s="206">
        <v>0</v>
      </c>
      <c r="AT99" s="510">
        <v>0</v>
      </c>
      <c r="AU99" s="207">
        <v>667233.74</v>
      </c>
      <c r="AV99" s="207">
        <v>643876.09</v>
      </c>
      <c r="AW99" s="207">
        <v>-23357.650000000023</v>
      </c>
      <c r="AX99" s="207">
        <v>307063.63</v>
      </c>
      <c r="AY99" s="207">
        <v>950939.72</v>
      </c>
      <c r="AZ99" s="207">
        <v>445228.08</v>
      </c>
      <c r="BA99" s="448">
        <v>505711.63999999996</v>
      </c>
      <c r="BB99" s="511">
        <v>0.6915</v>
      </c>
      <c r="BC99" s="511">
        <v>0.46820000000000001</v>
      </c>
      <c r="BD99" s="448">
        <v>204622.4</v>
      </c>
      <c r="BE99" s="590">
        <v>21.361999999999998</v>
      </c>
      <c r="BF99" s="529">
        <v>1.9E-2</v>
      </c>
    </row>
    <row r="100" spans="1:58">
      <c r="A100" s="508">
        <v>13073021</v>
      </c>
      <c r="B100" s="202">
        <v>5362</v>
      </c>
      <c r="C100" s="202" t="s">
        <v>123</v>
      </c>
      <c r="D100" s="206">
        <v>755</v>
      </c>
      <c r="E100" s="206">
        <v>-95700</v>
      </c>
      <c r="F100" s="207">
        <v>8389.27</v>
      </c>
      <c r="G100" s="389">
        <v>0</v>
      </c>
      <c r="H100" s="207">
        <v>0</v>
      </c>
      <c r="I100" s="207">
        <v>54457.39</v>
      </c>
      <c r="J100" s="389">
        <v>0</v>
      </c>
      <c r="K100" s="207">
        <v>-1314533.49</v>
      </c>
      <c r="L100" s="388" t="s">
        <v>202</v>
      </c>
      <c r="M100" s="389">
        <v>0</v>
      </c>
      <c r="N100" s="207">
        <v>0</v>
      </c>
      <c r="O100" s="389">
        <v>1</v>
      </c>
      <c r="P100" s="207">
        <v>794763.13</v>
      </c>
      <c r="Q100" s="389">
        <v>0</v>
      </c>
      <c r="R100" s="207">
        <v>0</v>
      </c>
      <c r="S100" s="206">
        <v>400</v>
      </c>
      <c r="T100" s="388">
        <v>0</v>
      </c>
      <c r="U100" s="206">
        <v>350</v>
      </c>
      <c r="V100" s="388">
        <v>1</v>
      </c>
      <c r="W100" s="206">
        <v>380</v>
      </c>
      <c r="X100" s="389">
        <v>0</v>
      </c>
      <c r="Y100" s="389">
        <v>0</v>
      </c>
      <c r="Z100" s="207">
        <v>741321.62</v>
      </c>
      <c r="AA100" s="207">
        <v>981.88294039735104</v>
      </c>
      <c r="AB100" s="397" t="s">
        <v>32</v>
      </c>
      <c r="AC100" s="397" t="s">
        <v>28</v>
      </c>
      <c r="AD100" s="397" t="s">
        <v>28</v>
      </c>
      <c r="AE100" s="397" t="s">
        <v>32</v>
      </c>
      <c r="AF100" s="397" t="s">
        <v>32</v>
      </c>
      <c r="AG100" s="397" t="s">
        <v>32</v>
      </c>
      <c r="AH100" s="397" t="s">
        <v>28</v>
      </c>
      <c r="AI100" s="397" t="s">
        <v>28</v>
      </c>
      <c r="AJ100" s="397" t="s">
        <v>28</v>
      </c>
      <c r="AK100" s="207">
        <v>-577479.77</v>
      </c>
      <c r="AL100" s="207">
        <v>-1314533.49</v>
      </c>
      <c r="AM100" s="510">
        <v>8389.27</v>
      </c>
      <c r="AN100" s="510">
        <v>-794763.13</v>
      </c>
      <c r="AO100" s="206">
        <v>3400</v>
      </c>
      <c r="AP100" s="509">
        <v>3514.18</v>
      </c>
      <c r="AQ100" s="206">
        <v>0</v>
      </c>
      <c r="AR100" s="207">
        <v>0</v>
      </c>
      <c r="AS100" s="206">
        <v>0</v>
      </c>
      <c r="AT100" s="510">
        <v>0</v>
      </c>
      <c r="AU100" s="207">
        <v>224755.57</v>
      </c>
      <c r="AV100" s="207">
        <v>320276.90000000002</v>
      </c>
      <c r="AW100" s="207">
        <v>95521.330000000016</v>
      </c>
      <c r="AX100" s="207">
        <v>295967.21000000002</v>
      </c>
      <c r="AY100" s="207">
        <v>616244.1100000001</v>
      </c>
      <c r="AZ100" s="207">
        <v>234869.67</v>
      </c>
      <c r="BA100" s="448">
        <v>381374.44000000006</v>
      </c>
      <c r="BB100" s="511">
        <v>0.73329999999999995</v>
      </c>
      <c r="BC100" s="511">
        <v>0.38109999999999999</v>
      </c>
      <c r="BD100" s="448">
        <v>107943.77</v>
      </c>
      <c r="BE100" s="590">
        <v>21.361999999999998</v>
      </c>
      <c r="BF100" s="529">
        <v>2.7000000000000001E-3</v>
      </c>
    </row>
    <row r="101" spans="1:58">
      <c r="A101" s="508">
        <v>13073028</v>
      </c>
      <c r="B101" s="202">
        <v>5362</v>
      </c>
      <c r="C101" s="202" t="s">
        <v>124</v>
      </c>
      <c r="D101" s="206">
        <v>1313</v>
      </c>
      <c r="E101" s="206">
        <v>-66000</v>
      </c>
      <c r="F101" s="207">
        <v>17930.57</v>
      </c>
      <c r="G101" s="389">
        <v>0</v>
      </c>
      <c r="H101" s="207">
        <v>0</v>
      </c>
      <c r="I101" s="207">
        <v>76534.13</v>
      </c>
      <c r="J101" s="389">
        <v>1</v>
      </c>
      <c r="K101" s="207">
        <v>198355.36</v>
      </c>
      <c r="L101" s="388" t="s">
        <v>202</v>
      </c>
      <c r="M101" s="389">
        <v>0</v>
      </c>
      <c r="N101" s="207" t="s">
        <v>202</v>
      </c>
      <c r="O101" s="389">
        <v>0</v>
      </c>
      <c r="P101" s="207">
        <v>0</v>
      </c>
      <c r="Q101" s="389">
        <v>1</v>
      </c>
      <c r="R101" s="207">
        <v>241003.51</v>
      </c>
      <c r="S101" s="206">
        <v>520</v>
      </c>
      <c r="T101" s="388">
        <v>0</v>
      </c>
      <c r="U101" s="206">
        <v>520</v>
      </c>
      <c r="V101" s="388">
        <v>0</v>
      </c>
      <c r="W101" s="206">
        <v>300</v>
      </c>
      <c r="X101" s="389">
        <v>1</v>
      </c>
      <c r="Y101" s="389">
        <v>0</v>
      </c>
      <c r="Z101" s="207">
        <v>1418634.19</v>
      </c>
      <c r="AA101" s="207">
        <v>1080.4525437928407</v>
      </c>
      <c r="AB101" s="397" t="s">
        <v>28</v>
      </c>
      <c r="AC101" s="397" t="s">
        <v>28</v>
      </c>
      <c r="AD101" s="397" t="s">
        <v>28</v>
      </c>
      <c r="AE101" s="397" t="s">
        <v>32</v>
      </c>
      <c r="AF101" s="397" t="s">
        <v>32</v>
      </c>
      <c r="AG101" s="397" t="s">
        <v>32</v>
      </c>
      <c r="AH101" s="397">
        <v>2018</v>
      </c>
      <c r="AI101" s="397">
        <v>2018</v>
      </c>
      <c r="AJ101" s="397">
        <v>2019</v>
      </c>
      <c r="AK101" s="461">
        <v>80604.570000000007</v>
      </c>
      <c r="AL101" s="207">
        <v>198355.36</v>
      </c>
      <c r="AM101" s="510">
        <v>17930.57</v>
      </c>
      <c r="AN101" s="510">
        <v>241003.51</v>
      </c>
      <c r="AO101" s="206">
        <v>3800</v>
      </c>
      <c r="AP101" s="509">
        <v>3506.68</v>
      </c>
      <c r="AQ101" s="206">
        <v>0</v>
      </c>
      <c r="AR101" s="207">
        <v>0</v>
      </c>
      <c r="AS101" s="206">
        <v>0</v>
      </c>
      <c r="AT101" s="510">
        <v>0</v>
      </c>
      <c r="AU101" s="207">
        <v>503029.91</v>
      </c>
      <c r="AV101" s="207">
        <v>566585</v>
      </c>
      <c r="AW101" s="207">
        <v>63555.090000000026</v>
      </c>
      <c r="AX101" s="207">
        <v>463508.01</v>
      </c>
      <c r="AY101" s="591">
        <v>1030093.01</v>
      </c>
      <c r="AZ101" s="448">
        <v>449479.26</v>
      </c>
      <c r="BA101" s="448">
        <v>580613.75</v>
      </c>
      <c r="BB101" s="536">
        <v>0.79331302452412256</v>
      </c>
      <c r="BC101" s="536">
        <v>0.43634822839929766</v>
      </c>
      <c r="BD101" s="448">
        <v>222017.04</v>
      </c>
      <c r="BE101" s="590">
        <v>21.361999999999998</v>
      </c>
      <c r="BF101" s="529">
        <v>2.2000000000000001E-3</v>
      </c>
    </row>
    <row r="102" spans="1:58">
      <c r="A102" s="508">
        <v>13073040</v>
      </c>
      <c r="B102" s="202">
        <v>5362</v>
      </c>
      <c r="C102" s="202" t="s">
        <v>125</v>
      </c>
      <c r="D102" s="206">
        <v>1002</v>
      </c>
      <c r="E102" s="206">
        <v>106100</v>
      </c>
      <c r="F102" s="207">
        <v>122759.9</v>
      </c>
      <c r="G102" s="389">
        <v>0</v>
      </c>
      <c r="H102" s="207">
        <v>0</v>
      </c>
      <c r="I102" s="207">
        <v>55610.93</v>
      </c>
      <c r="J102" s="389">
        <v>1</v>
      </c>
      <c r="K102" s="207">
        <v>221723.51</v>
      </c>
      <c r="L102" s="388" t="s">
        <v>202</v>
      </c>
      <c r="M102" s="389">
        <v>0</v>
      </c>
      <c r="N102" s="207" t="s">
        <v>202</v>
      </c>
      <c r="O102" s="389">
        <v>0</v>
      </c>
      <c r="P102" s="207">
        <v>0</v>
      </c>
      <c r="Q102" s="389">
        <v>1</v>
      </c>
      <c r="R102" s="207">
        <v>43746.58</v>
      </c>
      <c r="S102" s="206">
        <v>355</v>
      </c>
      <c r="T102" s="388">
        <v>0</v>
      </c>
      <c r="U102" s="206">
        <v>355</v>
      </c>
      <c r="V102" s="388">
        <v>0</v>
      </c>
      <c r="W102" s="206">
        <v>250</v>
      </c>
      <c r="X102" s="389">
        <v>1</v>
      </c>
      <c r="Y102" s="389">
        <v>0</v>
      </c>
      <c r="Z102" s="207">
        <v>3292716.43</v>
      </c>
      <c r="AA102" s="207">
        <v>3286.144141716567</v>
      </c>
      <c r="AB102" s="397" t="s">
        <v>28</v>
      </c>
      <c r="AC102" s="397" t="s">
        <v>28</v>
      </c>
      <c r="AD102" s="397" t="s">
        <v>28</v>
      </c>
      <c r="AE102" s="397" t="s">
        <v>32</v>
      </c>
      <c r="AF102" s="397" t="s">
        <v>32</v>
      </c>
      <c r="AG102" s="397" t="s">
        <v>32</v>
      </c>
      <c r="AH102" s="397">
        <v>2018</v>
      </c>
      <c r="AI102" s="397">
        <v>2018</v>
      </c>
      <c r="AJ102" s="397">
        <v>2019</v>
      </c>
      <c r="AK102" s="207">
        <v>342689.16</v>
      </c>
      <c r="AL102" s="207">
        <v>221723.51</v>
      </c>
      <c r="AM102" s="510">
        <v>122759.9</v>
      </c>
      <c r="AN102" s="510">
        <v>43746.58</v>
      </c>
      <c r="AO102" s="206">
        <v>1800</v>
      </c>
      <c r="AP102" s="509">
        <v>2070.34</v>
      </c>
      <c r="AQ102" s="206">
        <v>0</v>
      </c>
      <c r="AR102" s="207">
        <v>0</v>
      </c>
      <c r="AS102" s="206">
        <v>46000</v>
      </c>
      <c r="AT102" s="510">
        <v>47695.72</v>
      </c>
      <c r="AU102" s="207">
        <v>1052952.43</v>
      </c>
      <c r="AV102" s="207">
        <v>833653</v>
      </c>
      <c r="AW102" s="207">
        <v>-219299.42999999993</v>
      </c>
      <c r="AX102" s="207">
        <v>0</v>
      </c>
      <c r="AY102" s="207">
        <v>833653</v>
      </c>
      <c r="AZ102" s="448">
        <v>489412.29</v>
      </c>
      <c r="BA102" s="448">
        <v>344240.71</v>
      </c>
      <c r="BB102" s="536">
        <v>0.5870695481213406</v>
      </c>
      <c r="BC102" s="536">
        <v>0.5870695481213406</v>
      </c>
      <c r="BD102" s="448">
        <v>242729.03</v>
      </c>
      <c r="BE102" s="590">
        <v>21.361999999999998</v>
      </c>
      <c r="BF102" s="529">
        <v>4.7000000000000002E-3</v>
      </c>
    </row>
    <row r="103" spans="1:58">
      <c r="A103" s="508">
        <v>13073045</v>
      </c>
      <c r="B103" s="202">
        <v>5362</v>
      </c>
      <c r="C103" s="202" t="s">
        <v>126</v>
      </c>
      <c r="D103" s="206">
        <v>425</v>
      </c>
      <c r="E103" s="206">
        <v>6700</v>
      </c>
      <c r="F103" s="207">
        <v>-1438.73</v>
      </c>
      <c r="G103" s="389">
        <v>0</v>
      </c>
      <c r="H103" s="207">
        <v>0</v>
      </c>
      <c r="I103" s="207">
        <v>7497.15</v>
      </c>
      <c r="J103" s="389">
        <v>1</v>
      </c>
      <c r="K103" s="207">
        <v>206362.28</v>
      </c>
      <c r="L103" s="388" t="s">
        <v>202</v>
      </c>
      <c r="M103" s="389">
        <v>0</v>
      </c>
      <c r="N103" s="207" t="s">
        <v>202</v>
      </c>
      <c r="O103" s="389">
        <v>0</v>
      </c>
      <c r="P103" s="207">
        <v>0</v>
      </c>
      <c r="Q103" s="389">
        <v>1</v>
      </c>
      <c r="R103" s="207">
        <v>51670.64</v>
      </c>
      <c r="S103" s="206">
        <v>400</v>
      </c>
      <c r="T103" s="388">
        <v>0</v>
      </c>
      <c r="U103" s="206">
        <v>400</v>
      </c>
      <c r="V103" s="388">
        <v>0</v>
      </c>
      <c r="W103" s="206">
        <v>300</v>
      </c>
      <c r="X103" s="389">
        <v>1</v>
      </c>
      <c r="Y103" s="389">
        <v>0</v>
      </c>
      <c r="Z103" s="207">
        <v>39265.32</v>
      </c>
      <c r="AA103" s="207">
        <v>92.388988235294121</v>
      </c>
      <c r="AB103" s="397" t="s">
        <v>28</v>
      </c>
      <c r="AC103" s="397" t="s">
        <v>28</v>
      </c>
      <c r="AD103" s="397" t="s">
        <v>28</v>
      </c>
      <c r="AE103" s="397" t="s">
        <v>32</v>
      </c>
      <c r="AF103" s="397" t="s">
        <v>32</v>
      </c>
      <c r="AG103" s="397" t="s">
        <v>32</v>
      </c>
      <c r="AH103" s="397">
        <v>2018</v>
      </c>
      <c r="AI103" s="397">
        <v>2018</v>
      </c>
      <c r="AJ103" s="397">
        <v>2019</v>
      </c>
      <c r="AK103" s="207">
        <v>65.34</v>
      </c>
      <c r="AL103" s="207">
        <v>206362.28</v>
      </c>
      <c r="AM103" s="510">
        <v>-1438.73</v>
      </c>
      <c r="AN103" s="510">
        <v>51670.64</v>
      </c>
      <c r="AO103" s="206">
        <v>1500</v>
      </c>
      <c r="AP103" s="509">
        <v>1588.75</v>
      </c>
      <c r="AQ103" s="206">
        <v>0</v>
      </c>
      <c r="AR103" s="207">
        <v>0</v>
      </c>
      <c r="AS103" s="206">
        <v>0</v>
      </c>
      <c r="AT103" s="510">
        <v>0</v>
      </c>
      <c r="AU103" s="207">
        <v>256066.45</v>
      </c>
      <c r="AV103" s="207">
        <v>326336</v>
      </c>
      <c r="AW103" s="207">
        <v>70269.549999999988</v>
      </c>
      <c r="AX103" s="207">
        <v>88153.09</v>
      </c>
      <c r="AY103" s="207">
        <v>414489.08999999997</v>
      </c>
      <c r="AZ103" s="448">
        <v>155614.04999999999</v>
      </c>
      <c r="BA103" s="448">
        <v>258875.03999999998</v>
      </c>
      <c r="BB103" s="536">
        <v>0.47685223205530491</v>
      </c>
      <c r="BC103" s="536">
        <v>0.37543581665804521</v>
      </c>
      <c r="BD103" s="448">
        <v>71518.67</v>
      </c>
      <c r="BE103" s="590">
        <v>21.361999999999998</v>
      </c>
      <c r="BF103" s="529">
        <v>2.3699999999999999E-2</v>
      </c>
    </row>
    <row r="104" spans="1:58">
      <c r="A104" s="508">
        <v>13073059</v>
      </c>
      <c r="B104" s="202">
        <v>5362</v>
      </c>
      <c r="C104" s="202" t="s">
        <v>127</v>
      </c>
      <c r="D104" s="206">
        <v>301</v>
      </c>
      <c r="E104" s="206">
        <v>29700</v>
      </c>
      <c r="F104" s="207">
        <v>86128.25</v>
      </c>
      <c r="G104" s="389">
        <v>1</v>
      </c>
      <c r="H104" s="207">
        <v>73944.81</v>
      </c>
      <c r="I104" s="207">
        <v>0</v>
      </c>
      <c r="J104" s="389">
        <v>1</v>
      </c>
      <c r="K104" s="207">
        <v>563803.28</v>
      </c>
      <c r="L104" s="388" t="s">
        <v>202</v>
      </c>
      <c r="M104" s="389">
        <v>0</v>
      </c>
      <c r="N104" s="207">
        <v>0</v>
      </c>
      <c r="O104" s="389">
        <v>0</v>
      </c>
      <c r="P104" s="207">
        <v>0</v>
      </c>
      <c r="Q104" s="389">
        <v>1</v>
      </c>
      <c r="R104" s="207">
        <v>326988.25</v>
      </c>
      <c r="S104" s="206">
        <v>700</v>
      </c>
      <c r="T104" s="388">
        <v>0</v>
      </c>
      <c r="U104" s="206">
        <v>500</v>
      </c>
      <c r="V104" s="388">
        <v>0</v>
      </c>
      <c r="W104" s="206">
        <v>300</v>
      </c>
      <c r="X104" s="389">
        <v>1</v>
      </c>
      <c r="Y104" s="389">
        <v>0</v>
      </c>
      <c r="Z104" s="207">
        <v>18471.830000000002</v>
      </c>
      <c r="AA104" s="207">
        <v>61.368205980066449</v>
      </c>
      <c r="AB104" s="397" t="s">
        <v>28</v>
      </c>
      <c r="AC104" s="397" t="s">
        <v>28</v>
      </c>
      <c r="AD104" s="397" t="s">
        <v>28</v>
      </c>
      <c r="AE104" s="397" t="s">
        <v>32</v>
      </c>
      <c r="AF104" s="397" t="s">
        <v>32</v>
      </c>
      <c r="AG104" s="397" t="s">
        <v>32</v>
      </c>
      <c r="AH104" s="397" t="s">
        <v>28</v>
      </c>
      <c r="AI104" s="397" t="s">
        <v>28</v>
      </c>
      <c r="AJ104" s="397" t="s">
        <v>28</v>
      </c>
      <c r="AK104" s="207">
        <v>468441.69</v>
      </c>
      <c r="AL104" s="207">
        <v>563803.28</v>
      </c>
      <c r="AM104" s="207">
        <v>86128.25</v>
      </c>
      <c r="AN104" s="510">
        <v>326988.25</v>
      </c>
      <c r="AO104" s="206">
        <v>1500</v>
      </c>
      <c r="AP104" s="509">
        <v>1468.33</v>
      </c>
      <c r="AQ104" s="206">
        <v>0</v>
      </c>
      <c r="AR104" s="207">
        <v>0</v>
      </c>
      <c r="AS104" s="206">
        <v>16800</v>
      </c>
      <c r="AT104" s="510">
        <v>13500.72</v>
      </c>
      <c r="AU104" s="207">
        <v>151567.91</v>
      </c>
      <c r="AV104" s="207">
        <v>228450</v>
      </c>
      <c r="AW104" s="207">
        <v>76882.09</v>
      </c>
      <c r="AX104" s="207">
        <v>89389.26</v>
      </c>
      <c r="AY104" s="207">
        <v>317839.26</v>
      </c>
      <c r="AZ104" s="207">
        <v>110986.44</v>
      </c>
      <c r="BA104" s="448">
        <v>206852.82</v>
      </c>
      <c r="BB104" s="511">
        <v>0.48582376887721601</v>
      </c>
      <c r="BC104" s="511">
        <v>0.34919046816305827</v>
      </c>
      <c r="BD104" s="448">
        <v>51008.26</v>
      </c>
      <c r="BE104" s="590">
        <v>21.361999999999998</v>
      </c>
      <c r="BF104" s="529">
        <v>3.3E-3</v>
      </c>
    </row>
    <row r="105" spans="1:58">
      <c r="A105" s="508">
        <v>13073073</v>
      </c>
      <c r="B105" s="202">
        <v>5362</v>
      </c>
      <c r="C105" s="202" t="s">
        <v>128</v>
      </c>
      <c r="D105" s="206">
        <v>938</v>
      </c>
      <c r="E105" s="206">
        <v>-179300</v>
      </c>
      <c r="F105" s="207">
        <v>-105774.76</v>
      </c>
      <c r="G105" s="389">
        <v>0</v>
      </c>
      <c r="H105" s="207">
        <v>0</v>
      </c>
      <c r="I105" s="207">
        <v>150523.57999999999</v>
      </c>
      <c r="J105" s="389">
        <v>1</v>
      </c>
      <c r="K105" s="207">
        <v>316245.46999999997</v>
      </c>
      <c r="L105" s="388" t="s">
        <v>202</v>
      </c>
      <c r="M105" s="389">
        <v>1</v>
      </c>
      <c r="N105" s="207">
        <v>240862.94</v>
      </c>
      <c r="O105" s="389">
        <v>0</v>
      </c>
      <c r="P105" s="207">
        <v>0</v>
      </c>
      <c r="Q105" s="389">
        <v>1</v>
      </c>
      <c r="R105" s="207">
        <v>323785.94</v>
      </c>
      <c r="S105" s="206">
        <v>400</v>
      </c>
      <c r="T105" s="388">
        <v>0</v>
      </c>
      <c r="U105" s="206">
        <v>480</v>
      </c>
      <c r="V105" s="388">
        <v>0</v>
      </c>
      <c r="W105" s="206">
        <v>330</v>
      </c>
      <c r="X105" s="389">
        <v>0</v>
      </c>
      <c r="Y105" s="389">
        <v>0</v>
      </c>
      <c r="Z105" s="207">
        <v>373347.22</v>
      </c>
      <c r="AA105" s="207">
        <v>398.02475479744135</v>
      </c>
      <c r="AB105" s="397" t="s">
        <v>32</v>
      </c>
      <c r="AC105" s="397" t="s">
        <v>28</v>
      </c>
      <c r="AD105" s="397" t="s">
        <v>28</v>
      </c>
      <c r="AE105" s="397" t="s">
        <v>32</v>
      </c>
      <c r="AF105" s="397" t="s">
        <v>32</v>
      </c>
      <c r="AG105" s="397" t="s">
        <v>32</v>
      </c>
      <c r="AH105" s="397" t="s">
        <v>28</v>
      </c>
      <c r="AI105" s="397" t="s">
        <v>28</v>
      </c>
      <c r="AJ105" s="397" t="s">
        <v>28</v>
      </c>
      <c r="AK105" s="207">
        <v>0</v>
      </c>
      <c r="AL105" s="207">
        <v>316245.46999999997</v>
      </c>
      <c r="AM105" s="207">
        <v>-105774.76</v>
      </c>
      <c r="AN105" s="510">
        <v>323785.94</v>
      </c>
      <c r="AO105" s="206">
        <v>5500</v>
      </c>
      <c r="AP105" s="509">
        <v>5569.16</v>
      </c>
      <c r="AQ105" s="206">
        <v>0</v>
      </c>
      <c r="AR105" s="207">
        <v>0</v>
      </c>
      <c r="AS105" s="206">
        <v>0</v>
      </c>
      <c r="AT105" s="510">
        <v>0</v>
      </c>
      <c r="AU105" s="207">
        <v>764479.5</v>
      </c>
      <c r="AV105" s="207">
        <v>818349.22</v>
      </c>
      <c r="AW105" s="207">
        <v>53869.719999999972</v>
      </c>
      <c r="AX105" s="207">
        <v>93899.1</v>
      </c>
      <c r="AY105" s="207">
        <v>912248.31999999995</v>
      </c>
      <c r="AZ105" s="207">
        <v>417733.62</v>
      </c>
      <c r="BA105" s="448">
        <v>494514.69999999995</v>
      </c>
      <c r="BB105" s="511">
        <v>0.51049999999999995</v>
      </c>
      <c r="BC105" s="511">
        <v>0.45789999999999997</v>
      </c>
      <c r="BD105" s="448">
        <v>191986.22</v>
      </c>
      <c r="BE105" s="590">
        <v>21.361999999999998</v>
      </c>
      <c r="BF105" s="529">
        <v>8.0999999999999996E-3</v>
      </c>
    </row>
    <row r="106" spans="1:58">
      <c r="A106" s="508">
        <v>13073079</v>
      </c>
      <c r="B106" s="202">
        <v>5362</v>
      </c>
      <c r="C106" s="202" t="s">
        <v>129</v>
      </c>
      <c r="D106" s="206">
        <v>2011</v>
      </c>
      <c r="E106" s="206">
        <v>300500</v>
      </c>
      <c r="F106" s="207">
        <v>701076.94</v>
      </c>
      <c r="G106" s="389">
        <v>1</v>
      </c>
      <c r="H106" s="207">
        <v>118957.5</v>
      </c>
      <c r="I106" s="207">
        <v>0</v>
      </c>
      <c r="J106" s="389">
        <v>1</v>
      </c>
      <c r="K106" s="207">
        <v>5072473.4400000004</v>
      </c>
      <c r="L106" s="388" t="s">
        <v>202</v>
      </c>
      <c r="M106" s="389">
        <v>0</v>
      </c>
      <c r="N106" s="207">
        <v>0</v>
      </c>
      <c r="O106" s="389">
        <v>0</v>
      </c>
      <c r="P106" s="207">
        <v>0</v>
      </c>
      <c r="Q106" s="389">
        <v>1</v>
      </c>
      <c r="R106" s="207">
        <v>5071615.46</v>
      </c>
      <c r="S106" s="206">
        <v>300</v>
      </c>
      <c r="T106" s="388">
        <v>0</v>
      </c>
      <c r="U106" s="206">
        <v>400</v>
      </c>
      <c r="V106" s="388">
        <v>0</v>
      </c>
      <c r="W106" s="206">
        <v>380</v>
      </c>
      <c r="X106" s="389">
        <v>0</v>
      </c>
      <c r="Y106" s="389">
        <v>0</v>
      </c>
      <c r="Z106" s="207">
        <v>2989709.47</v>
      </c>
      <c r="AA106" s="207">
        <v>1486.6780059671805</v>
      </c>
      <c r="AB106" s="397" t="s">
        <v>28</v>
      </c>
      <c r="AC106" s="397" t="s">
        <v>28</v>
      </c>
      <c r="AD106" s="397" t="s">
        <v>28</v>
      </c>
      <c r="AE106" s="397" t="s">
        <v>32</v>
      </c>
      <c r="AF106" s="397" t="s">
        <v>32</v>
      </c>
      <c r="AG106" s="397" t="s">
        <v>32</v>
      </c>
      <c r="AH106" s="397" t="s">
        <v>32</v>
      </c>
      <c r="AI106" s="397" t="s">
        <v>32</v>
      </c>
      <c r="AJ106" s="397" t="s">
        <v>28</v>
      </c>
      <c r="AK106" s="207">
        <v>1717096.91</v>
      </c>
      <c r="AL106" s="207">
        <v>5072473.4400000004</v>
      </c>
      <c r="AM106" s="207">
        <v>701076.94</v>
      </c>
      <c r="AN106" s="510">
        <v>5071615.46</v>
      </c>
      <c r="AO106" s="206">
        <v>7500</v>
      </c>
      <c r="AP106" s="509">
        <v>8150.01</v>
      </c>
      <c r="AQ106" s="206">
        <v>0</v>
      </c>
      <c r="AR106" s="207">
        <v>0</v>
      </c>
      <c r="AS106" s="206">
        <v>0</v>
      </c>
      <c r="AT106" s="510">
        <v>0</v>
      </c>
      <c r="AU106" s="207">
        <v>846607.88</v>
      </c>
      <c r="AV106" s="207">
        <v>1021916.16</v>
      </c>
      <c r="AW106" s="207">
        <v>175308.28000000003</v>
      </c>
      <c r="AX106" s="207">
        <v>644755.68000000005</v>
      </c>
      <c r="AY106" s="207">
        <v>1666671.84</v>
      </c>
      <c r="AZ106" s="207">
        <v>639926.13</v>
      </c>
      <c r="BA106" s="448">
        <v>1026745.7100000001</v>
      </c>
      <c r="BB106" s="511">
        <v>0.62619999999999998</v>
      </c>
      <c r="BC106" s="511">
        <v>0.38390000000000002</v>
      </c>
      <c r="BD106" s="448">
        <v>294103.69</v>
      </c>
      <c r="BE106" s="590">
        <v>21.361999999999998</v>
      </c>
      <c r="BF106" s="529">
        <v>1.4500000000000001E-2</v>
      </c>
    </row>
    <row r="107" spans="1:58">
      <c r="A107" s="508">
        <v>13073081</v>
      </c>
      <c r="B107" s="202">
        <v>5362</v>
      </c>
      <c r="C107" s="202" t="s">
        <v>130</v>
      </c>
      <c r="D107" s="206">
        <v>434</v>
      </c>
      <c r="E107" s="206">
        <v>-48800</v>
      </c>
      <c r="F107" s="207">
        <v>-85910.47</v>
      </c>
      <c r="G107" s="389">
        <v>0</v>
      </c>
      <c r="H107" s="207">
        <v>0</v>
      </c>
      <c r="I107" s="207">
        <v>85910.47</v>
      </c>
      <c r="J107" s="389">
        <v>1</v>
      </c>
      <c r="K107" s="207">
        <v>868227.91</v>
      </c>
      <c r="L107" s="388" t="s">
        <v>202</v>
      </c>
      <c r="M107" s="389">
        <v>0</v>
      </c>
      <c r="N107" s="207" t="s">
        <v>202</v>
      </c>
      <c r="O107" s="389">
        <v>0</v>
      </c>
      <c r="P107" s="461">
        <v>0</v>
      </c>
      <c r="Q107" s="389">
        <v>1</v>
      </c>
      <c r="R107" s="207">
        <v>807181.46</v>
      </c>
      <c r="S107" s="206">
        <v>200</v>
      </c>
      <c r="T107" s="388">
        <v>1</v>
      </c>
      <c r="U107" s="206">
        <v>300</v>
      </c>
      <c r="V107" s="388">
        <v>1</v>
      </c>
      <c r="W107" s="206">
        <v>250</v>
      </c>
      <c r="X107" s="389">
        <v>1</v>
      </c>
      <c r="Y107" s="389">
        <v>1</v>
      </c>
      <c r="Z107" s="207">
        <v>0</v>
      </c>
      <c r="AA107" s="207">
        <v>0</v>
      </c>
      <c r="AB107" s="397" t="s">
        <v>28</v>
      </c>
      <c r="AC107" s="397" t="s">
        <v>28</v>
      </c>
      <c r="AD107" s="397" t="s">
        <v>28</v>
      </c>
      <c r="AE107" s="397" t="s">
        <v>32</v>
      </c>
      <c r="AF107" s="397" t="s">
        <v>32</v>
      </c>
      <c r="AG107" s="397" t="s">
        <v>32</v>
      </c>
      <c r="AH107" s="397">
        <v>2018</v>
      </c>
      <c r="AI107" s="397">
        <v>2018</v>
      </c>
      <c r="AJ107" s="397">
        <v>2019</v>
      </c>
      <c r="AK107" s="207">
        <v>520574.17</v>
      </c>
      <c r="AL107" s="207">
        <v>868227.91</v>
      </c>
      <c r="AM107" s="510">
        <v>-85910.47</v>
      </c>
      <c r="AN107" s="510">
        <v>807181.46</v>
      </c>
      <c r="AO107" s="206">
        <v>1100</v>
      </c>
      <c r="AP107" s="509">
        <v>1016.66</v>
      </c>
      <c r="AQ107" s="206">
        <v>0</v>
      </c>
      <c r="AR107" s="207">
        <v>0</v>
      </c>
      <c r="AS107" s="206">
        <v>0</v>
      </c>
      <c r="AT107" s="510">
        <v>0</v>
      </c>
      <c r="AU107" s="207">
        <v>460338.97</v>
      </c>
      <c r="AV107" s="207">
        <v>426232</v>
      </c>
      <c r="AW107" s="207">
        <v>-34106.969999999972</v>
      </c>
      <c r="AX107" s="207">
        <v>0</v>
      </c>
      <c r="AY107" s="207">
        <v>426232</v>
      </c>
      <c r="AZ107" s="448">
        <v>219160.64</v>
      </c>
      <c r="BA107" s="448">
        <v>207071.35999999999</v>
      </c>
      <c r="BB107" s="536">
        <v>0.51418157247696095</v>
      </c>
      <c r="BC107" s="536">
        <v>0.51418157247696095</v>
      </c>
      <c r="BD107" s="448">
        <v>100724.05</v>
      </c>
      <c r="BE107" s="590">
        <v>21.361999999999998</v>
      </c>
      <c r="BF107" s="529">
        <v>6.3E-3</v>
      </c>
    </row>
    <row r="108" spans="1:58">
      <c r="A108" s="508">
        <v>13073092</v>
      </c>
      <c r="B108" s="202">
        <v>5362</v>
      </c>
      <c r="C108" s="202" t="s">
        <v>131</v>
      </c>
      <c r="D108" s="206">
        <v>706</v>
      </c>
      <c r="E108" s="206">
        <v>-62700</v>
      </c>
      <c r="F108" s="207">
        <v>14390.12</v>
      </c>
      <c r="G108" s="389">
        <v>1</v>
      </c>
      <c r="H108" s="207">
        <v>2004.74</v>
      </c>
      <c r="I108" s="207">
        <v>0</v>
      </c>
      <c r="J108" s="389">
        <v>1</v>
      </c>
      <c r="K108" s="207">
        <v>401378.16</v>
      </c>
      <c r="L108" s="388" t="s">
        <v>202</v>
      </c>
      <c r="M108" s="389">
        <v>0</v>
      </c>
      <c r="N108" s="207" t="s">
        <v>202</v>
      </c>
      <c r="O108" s="389">
        <v>0</v>
      </c>
      <c r="P108" s="207">
        <v>0</v>
      </c>
      <c r="Q108" s="389">
        <v>1</v>
      </c>
      <c r="R108" s="207">
        <v>574992.46</v>
      </c>
      <c r="S108" s="206">
        <v>400</v>
      </c>
      <c r="T108" s="388">
        <v>0</v>
      </c>
      <c r="U108" s="206">
        <v>400</v>
      </c>
      <c r="V108" s="388">
        <v>0</v>
      </c>
      <c r="W108" s="206">
        <v>300</v>
      </c>
      <c r="X108" s="389">
        <v>1</v>
      </c>
      <c r="Y108" s="389">
        <v>0</v>
      </c>
      <c r="Z108" s="207">
        <v>242735.05</v>
      </c>
      <c r="AA108" s="207">
        <v>343.81735127478754</v>
      </c>
      <c r="AB108" s="397" t="s">
        <v>28</v>
      </c>
      <c r="AC108" s="397" t="s">
        <v>28</v>
      </c>
      <c r="AD108" s="397" t="s">
        <v>28</v>
      </c>
      <c r="AE108" s="397" t="s">
        <v>32</v>
      </c>
      <c r="AF108" s="397" t="s">
        <v>32</v>
      </c>
      <c r="AG108" s="397" t="s">
        <v>32</v>
      </c>
      <c r="AH108" s="397">
        <v>2018</v>
      </c>
      <c r="AI108" s="397">
        <v>2018</v>
      </c>
      <c r="AJ108" s="397">
        <v>2019</v>
      </c>
      <c r="AK108" s="207">
        <v>491206.13</v>
      </c>
      <c r="AL108" s="207">
        <v>401378.16</v>
      </c>
      <c r="AM108" s="510">
        <v>14390.12</v>
      </c>
      <c r="AN108" s="510">
        <v>574992.46</v>
      </c>
      <c r="AO108" s="206">
        <v>2800</v>
      </c>
      <c r="AP108" s="509">
        <v>2803.5</v>
      </c>
      <c r="AQ108" s="206">
        <v>0</v>
      </c>
      <c r="AR108" s="207">
        <v>0</v>
      </c>
      <c r="AS108" s="206">
        <v>0</v>
      </c>
      <c r="AT108" s="510">
        <v>0</v>
      </c>
      <c r="AU108" s="207">
        <v>392582.71</v>
      </c>
      <c r="AV108" s="207">
        <v>469650</v>
      </c>
      <c r="AW108" s="207">
        <v>77067.289999999979</v>
      </c>
      <c r="AX108" s="207">
        <v>176716</v>
      </c>
      <c r="AY108" s="207">
        <v>646366</v>
      </c>
      <c r="AZ108" s="448">
        <v>276483.84000000003</v>
      </c>
      <c r="BA108" s="448">
        <v>369882.16</v>
      </c>
      <c r="BB108" s="536">
        <v>0.58870188438198667</v>
      </c>
      <c r="BC108" s="536">
        <v>0.42775121216153084</v>
      </c>
      <c r="BD108" s="448">
        <v>127069.23</v>
      </c>
      <c r="BE108" s="590">
        <v>21.361999999999998</v>
      </c>
      <c r="BF108" s="529">
        <v>7.9000000000000008E-3</v>
      </c>
    </row>
    <row r="109" spans="1:58">
      <c r="A109" s="508">
        <v>13073095</v>
      </c>
      <c r="B109" s="202">
        <v>5362</v>
      </c>
      <c r="C109" s="202" t="s">
        <v>132</v>
      </c>
      <c r="D109" s="206">
        <v>557</v>
      </c>
      <c r="E109" s="206">
        <v>-2600</v>
      </c>
      <c r="F109" s="207">
        <v>65385.2</v>
      </c>
      <c r="G109" s="389">
        <v>1</v>
      </c>
      <c r="H109" s="207">
        <v>39599.96</v>
      </c>
      <c r="I109" s="207">
        <v>0</v>
      </c>
      <c r="J109" s="389">
        <v>1</v>
      </c>
      <c r="K109" s="207">
        <v>143757.63</v>
      </c>
      <c r="L109" s="388" t="s">
        <v>202</v>
      </c>
      <c r="M109" s="389">
        <v>0</v>
      </c>
      <c r="N109" s="207">
        <v>0</v>
      </c>
      <c r="O109" s="389">
        <v>0</v>
      </c>
      <c r="P109" s="207">
        <v>0</v>
      </c>
      <c r="Q109" s="389">
        <v>1</v>
      </c>
      <c r="R109" s="207">
        <v>162453</v>
      </c>
      <c r="S109" s="206">
        <v>400</v>
      </c>
      <c r="T109" s="388">
        <v>0</v>
      </c>
      <c r="U109" s="206">
        <v>400</v>
      </c>
      <c r="V109" s="388">
        <v>0</v>
      </c>
      <c r="W109" s="206">
        <v>300</v>
      </c>
      <c r="X109" s="389">
        <v>1</v>
      </c>
      <c r="Y109" s="389">
        <v>0</v>
      </c>
      <c r="Z109" s="207">
        <v>219406.8</v>
      </c>
      <c r="AA109" s="207">
        <v>393.90807899461396</v>
      </c>
      <c r="AB109" s="397" t="s">
        <v>28</v>
      </c>
      <c r="AC109" s="397" t="s">
        <v>28</v>
      </c>
      <c r="AD109" s="397" t="s">
        <v>28</v>
      </c>
      <c r="AE109" s="397" t="s">
        <v>32</v>
      </c>
      <c r="AF109" s="397" t="s">
        <v>32</v>
      </c>
      <c r="AG109" s="397" t="s">
        <v>32</v>
      </c>
      <c r="AH109" s="397" t="s">
        <v>28</v>
      </c>
      <c r="AI109" s="397" t="s">
        <v>28</v>
      </c>
      <c r="AJ109" s="397" t="s">
        <v>28</v>
      </c>
      <c r="AK109" s="207">
        <v>37496.25</v>
      </c>
      <c r="AL109" s="207">
        <v>143757.63</v>
      </c>
      <c r="AM109" s="510">
        <v>65385.2</v>
      </c>
      <c r="AN109" s="510">
        <v>162453</v>
      </c>
      <c r="AO109" s="206">
        <v>1900</v>
      </c>
      <c r="AP109" s="509">
        <v>1740</v>
      </c>
      <c r="AQ109" s="206">
        <v>0</v>
      </c>
      <c r="AR109" s="207">
        <v>0</v>
      </c>
      <c r="AS109" s="206">
        <v>9500</v>
      </c>
      <c r="AT109" s="510">
        <v>10062.33</v>
      </c>
      <c r="AU109" s="207">
        <v>261248.71</v>
      </c>
      <c r="AV109" s="207">
        <v>287453.78000000003</v>
      </c>
      <c r="AW109" s="207">
        <v>26205.070000000036</v>
      </c>
      <c r="AX109" s="207">
        <v>170859.94</v>
      </c>
      <c r="AY109" s="207">
        <v>458313.72000000003</v>
      </c>
      <c r="AZ109" s="207">
        <v>195486.82</v>
      </c>
      <c r="BA109" s="448">
        <v>262826.90000000002</v>
      </c>
      <c r="BB109" s="511">
        <v>0.68010000000000004</v>
      </c>
      <c r="BC109" s="511">
        <v>0.42649999999999999</v>
      </c>
      <c r="BD109" s="448">
        <v>89843.8</v>
      </c>
      <c r="BE109" s="590">
        <v>21.361999999999998</v>
      </c>
      <c r="BF109" s="529">
        <v>4.7000000000000002E-3</v>
      </c>
    </row>
    <row r="110" spans="1:58">
      <c r="A110" s="212"/>
      <c r="B110" s="212"/>
      <c r="C110" s="212"/>
      <c r="D110" s="649"/>
      <c r="E110" s="649"/>
      <c r="F110" s="650"/>
      <c r="G110" s="651"/>
      <c r="H110" s="650"/>
      <c r="I110" s="650"/>
      <c r="J110" s="651"/>
      <c r="K110" s="650"/>
      <c r="L110" s="652"/>
      <c r="M110" s="651"/>
      <c r="N110" s="650"/>
      <c r="O110" s="651"/>
      <c r="P110" s="650"/>
      <c r="Q110" s="651"/>
      <c r="R110" s="650"/>
      <c r="S110" s="649"/>
      <c r="T110" s="652"/>
      <c r="U110" s="649"/>
      <c r="V110" s="652"/>
      <c r="W110" s="649"/>
      <c r="X110" s="651"/>
      <c r="Y110" s="651"/>
      <c r="Z110" s="650"/>
      <c r="AA110" s="650"/>
      <c r="AB110" s="212"/>
      <c r="AC110" s="212"/>
      <c r="AD110" s="212"/>
      <c r="AE110" s="212"/>
      <c r="AF110" s="212"/>
      <c r="AG110" s="212"/>
      <c r="AH110" s="212"/>
      <c r="AI110" s="212"/>
      <c r="AJ110" s="212"/>
      <c r="AK110" s="650"/>
      <c r="AL110" s="650"/>
      <c r="AM110" s="650"/>
      <c r="AN110" s="650"/>
      <c r="AO110" s="649"/>
      <c r="AP110" s="650"/>
      <c r="AQ110" s="649"/>
      <c r="AR110" s="650"/>
      <c r="AS110" s="649"/>
      <c r="AT110" s="650"/>
      <c r="AU110" s="650"/>
      <c r="AV110" s="650"/>
      <c r="AW110" s="650"/>
      <c r="AX110" s="650"/>
      <c r="AY110" s="650"/>
      <c r="AZ110" s="650"/>
      <c r="BA110" s="650"/>
      <c r="BB110" s="210"/>
      <c r="BC110" s="210"/>
      <c r="BD110" s="450"/>
      <c r="BE110" s="450"/>
      <c r="BF110" s="210"/>
    </row>
    <row r="111" spans="1:58">
      <c r="A111" s="212" t="s">
        <v>516</v>
      </c>
      <c r="B111" s="212"/>
      <c r="C111" s="212"/>
      <c r="D111" s="649">
        <f>SUM(D5:D110)</f>
        <v>224820</v>
      </c>
      <c r="E111" s="649"/>
      <c r="F111" s="650"/>
      <c r="G111" s="651"/>
      <c r="H111" s="650"/>
      <c r="I111" s="650"/>
      <c r="J111" s="651"/>
      <c r="K111" s="650"/>
      <c r="L111" s="652"/>
      <c r="M111" s="651"/>
      <c r="N111" s="650"/>
      <c r="O111" s="651"/>
      <c r="P111" s="650"/>
      <c r="Q111" s="651"/>
      <c r="R111" s="650"/>
      <c r="S111" s="649"/>
      <c r="T111" s="652"/>
      <c r="U111" s="649"/>
      <c r="V111" s="652"/>
      <c r="W111" s="649"/>
      <c r="X111" s="651"/>
      <c r="Y111" s="651"/>
      <c r="Z111" s="650"/>
      <c r="AA111" s="650"/>
      <c r="AB111" s="212"/>
      <c r="AC111" s="212"/>
      <c r="AD111" s="212"/>
      <c r="AE111" s="212"/>
      <c r="AF111" s="212"/>
      <c r="AG111" s="212"/>
      <c r="AH111" s="212"/>
      <c r="AI111" s="212"/>
      <c r="AJ111" s="212"/>
      <c r="AK111" s="650"/>
      <c r="AL111" s="650"/>
      <c r="AM111" s="650"/>
      <c r="AN111" s="650"/>
      <c r="AO111" s="649"/>
      <c r="AP111" s="650"/>
      <c r="AQ111" s="649"/>
      <c r="AR111" s="650"/>
      <c r="AS111" s="649"/>
      <c r="AT111" s="650"/>
      <c r="AU111" s="650"/>
      <c r="AV111" s="650"/>
      <c r="AW111" s="650"/>
      <c r="AX111" s="650"/>
      <c r="AY111" s="650"/>
      <c r="AZ111" s="650"/>
      <c r="BA111" s="650"/>
      <c r="BB111" s="210"/>
      <c r="BC111" s="210"/>
      <c r="BD111" s="450"/>
      <c r="BE111" s="450"/>
      <c r="BF111" s="210"/>
    </row>
  </sheetData>
  <sheetProtection sort="0" autoFilter="0"/>
  <autoFilter ref="A4:BF109" xr:uid="{00000000-0009-0000-0000-000004000000}"/>
  <customSheetViews>
    <customSheetView guid="{378E6016-0BA3-40B8-909C-3DBAD733C38C}" showAutoFilter="1">
      <pane xSplit="3" ySplit="4" topLeftCell="AX90" activePane="bottomRight" state="frozen"/>
      <selection pane="bottomRight" activeCell="BE95" sqref="BE95"/>
      <pageMargins left="0.7" right="0.7" top="0.78740157499999996" bottom="0.78740157499999996" header="0.3" footer="0.3"/>
      <autoFilter ref="A4:BF109" xr:uid="{00000000-0000-0000-0000-000000000000}"/>
    </customSheetView>
    <customSheetView guid="{0FC0AE0C-F5E8-41BC-91A4-C38D6EE7908C}" showAutoFilter="1">
      <pane xSplit="3" ySplit="4" topLeftCell="D5" activePane="bottomRight" state="frozen"/>
      <selection pane="bottomRight" activeCell="C1" sqref="C1"/>
      <pageMargins left="0.7" right="0.7" top="0.78740157499999996" bottom="0.78740157499999996" header="0.3" footer="0.3"/>
      <autoFilter ref="A4:BF109" xr:uid="{00000000-0000-0000-0000-000000000000}"/>
    </customSheetView>
  </customSheetViews>
  <mergeCells count="39">
    <mergeCell ref="AM39:AN39"/>
    <mergeCell ref="Q95:Q98"/>
    <mergeCell ref="R95:R98"/>
    <mergeCell ref="M67:N76"/>
    <mergeCell ref="AM29:AN29"/>
    <mergeCell ref="AM30:AN30"/>
    <mergeCell ref="AM31:AN31"/>
    <mergeCell ref="AM32:AN32"/>
    <mergeCell ref="AM33:AN33"/>
    <mergeCell ref="AM34:AN34"/>
    <mergeCell ref="AM35:AN35"/>
    <mergeCell ref="AM36:AN36"/>
    <mergeCell ref="AM37:AN37"/>
    <mergeCell ref="AM38:AN38"/>
    <mergeCell ref="AF95:AJ95"/>
    <mergeCell ref="AF96:AJ96"/>
    <mergeCell ref="BB2:BB4"/>
    <mergeCell ref="BC2:BC4"/>
    <mergeCell ref="AU2:AU4"/>
    <mergeCell ref="AV2:AV4"/>
    <mergeCell ref="AW2:AW4"/>
    <mergeCell ref="AX2:AX4"/>
    <mergeCell ref="AY2:AY4"/>
    <mergeCell ref="AF97:AJ97"/>
    <mergeCell ref="BF2:BF4"/>
    <mergeCell ref="T2:T4"/>
    <mergeCell ref="V2:V4"/>
    <mergeCell ref="X2:X4"/>
    <mergeCell ref="Y2:Y4"/>
    <mergeCell ref="AZ2:AZ4"/>
    <mergeCell ref="AE2:AJ2"/>
    <mergeCell ref="AO2:AT2"/>
    <mergeCell ref="AO3:AP3"/>
    <mergeCell ref="AQ3:AR3"/>
    <mergeCell ref="AS3:AT3"/>
    <mergeCell ref="BD2:BD4"/>
    <mergeCell ref="AM2:AM4"/>
    <mergeCell ref="AN2:AN4"/>
    <mergeCell ref="BA2:BA4"/>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11"/>
  <sheetViews>
    <sheetView zoomScaleNormal="100" workbookViewId="0">
      <pane xSplit="3" ySplit="4" topLeftCell="D5" activePane="bottomRight" state="frozen"/>
      <selection pane="topRight" activeCell="D1" sqref="D1"/>
      <selection pane="bottomLeft" activeCell="A5" sqref="A5"/>
      <selection pane="bottomRight"/>
    </sheetView>
  </sheetViews>
  <sheetFormatPr baseColWidth="10" defaultRowHeight="16.5"/>
  <cols>
    <col min="1" max="1" width="11.5703125" style="403" bestFit="1" customWidth="1"/>
    <col min="2" max="2" width="5.7109375" style="403" bestFit="1" customWidth="1"/>
    <col min="3" max="3" width="23.28515625" style="403" bestFit="1" customWidth="1"/>
    <col min="4" max="4" width="12.42578125" style="403" customWidth="1"/>
    <col min="5" max="5" width="17.28515625" style="403" customWidth="1"/>
    <col min="6" max="6" width="15.28515625" style="403" customWidth="1"/>
    <col min="7" max="7" width="16.7109375" style="514" customWidth="1"/>
    <col min="8" max="9" width="16.7109375" style="403" customWidth="1"/>
    <col min="10" max="10" width="17.85546875" style="514" customWidth="1"/>
    <col min="11" max="11" width="21.28515625" style="514" customWidth="1"/>
    <col min="12" max="12" width="21.28515625" style="403" customWidth="1"/>
    <col min="13" max="13" width="13.7109375" style="403" customWidth="1"/>
    <col min="14" max="14" width="16.85546875" style="514" customWidth="1"/>
    <col min="15" max="15" width="13.7109375" style="403" customWidth="1"/>
    <col min="16" max="16" width="16.85546875" style="514" customWidth="1"/>
    <col min="17" max="17" width="13.7109375" style="403" customWidth="1"/>
    <col min="18" max="18" width="16.85546875" style="514" customWidth="1"/>
    <col min="19" max="19" width="15.42578125" style="514" customWidth="1"/>
    <col min="20" max="20" width="18.42578125" style="403" customWidth="1"/>
    <col min="21" max="21" width="14.140625" style="403" customWidth="1"/>
    <col min="22" max="22" width="18.7109375" style="403" customWidth="1"/>
    <col min="23" max="28" width="17.7109375" style="403" customWidth="1"/>
    <col min="29" max="29" width="11.5703125" style="403" bestFit="1" customWidth="1"/>
    <col min="30" max="30" width="11.85546875" style="403" bestFit="1" customWidth="1"/>
    <col min="31" max="31" width="11.5703125" style="403" bestFit="1" customWidth="1"/>
    <col min="32" max="32" width="11.85546875" style="403" bestFit="1" customWidth="1"/>
    <col min="33" max="33" width="11.5703125" style="403" bestFit="1" customWidth="1"/>
    <col min="34" max="34" width="11.85546875" style="403" bestFit="1" customWidth="1"/>
    <col min="35" max="35" width="21.7109375" style="403" customWidth="1"/>
    <col min="36" max="36" width="16" style="403" customWidth="1"/>
    <col min="37" max="37" width="17.42578125" style="403" customWidth="1"/>
    <col min="38" max="38" width="16.140625" style="403" customWidth="1"/>
    <col min="39" max="39" width="16.5703125" style="403" customWidth="1"/>
    <col min="40" max="40" width="16.42578125" style="403" customWidth="1"/>
    <col min="41" max="41" width="15.85546875" style="403" customWidth="1"/>
    <col min="42" max="42" width="13.85546875" style="403" customWidth="1"/>
    <col min="43" max="43" width="16.28515625" style="403" customWidth="1"/>
    <col min="44" max="44" width="13.85546875" style="403" bestFit="1" customWidth="1"/>
    <col min="45" max="45" width="13.140625" style="403" customWidth="1"/>
    <col min="46" max="46" width="11.5703125" style="403" bestFit="1" customWidth="1"/>
    <col min="47" max="16384" width="11.42578125" style="403"/>
  </cols>
  <sheetData>
    <row r="1" spans="1:46" ht="24" thickBot="1">
      <c r="A1" s="802">
        <v>2017</v>
      </c>
    </row>
    <row r="2" spans="1:46" ht="23.25" customHeight="1">
      <c r="A2" s="181"/>
      <c r="B2" s="182"/>
      <c r="C2" s="182"/>
      <c r="D2" s="185"/>
      <c r="E2" s="185"/>
      <c r="F2" s="184"/>
      <c r="G2" s="515"/>
      <c r="H2" s="184"/>
      <c r="I2" s="184"/>
      <c r="J2" s="515"/>
      <c r="K2" s="515"/>
      <c r="L2" s="184"/>
      <c r="M2" s="185"/>
      <c r="N2" s="1052" t="s">
        <v>533</v>
      </c>
      <c r="O2" s="185"/>
      <c r="P2" s="1052" t="s">
        <v>534</v>
      </c>
      <c r="Q2" s="185"/>
      <c r="R2" s="1052" t="s">
        <v>535</v>
      </c>
      <c r="S2" s="515"/>
      <c r="T2" s="184"/>
      <c r="U2" s="184"/>
      <c r="V2" s="182"/>
      <c r="W2" s="182"/>
      <c r="X2" s="182"/>
      <c r="Y2" s="187"/>
      <c r="Z2" s="182"/>
      <c r="AA2" s="1074" t="s">
        <v>254</v>
      </c>
      <c r="AB2" s="187"/>
      <c r="AC2" s="1061" t="s">
        <v>293</v>
      </c>
      <c r="AD2" s="1062"/>
      <c r="AE2" s="1063"/>
      <c r="AF2" s="1062"/>
      <c r="AG2" s="1063"/>
      <c r="AH2" s="1064"/>
      <c r="AI2" s="1083" t="s">
        <v>294</v>
      </c>
      <c r="AJ2" s="1055" t="s">
        <v>295</v>
      </c>
      <c r="AK2" s="1055" t="s">
        <v>1</v>
      </c>
      <c r="AL2" s="1055" t="s">
        <v>325</v>
      </c>
      <c r="AM2" s="1086" t="s">
        <v>2</v>
      </c>
      <c r="AN2" s="1055" t="s">
        <v>296</v>
      </c>
      <c r="AO2" s="1055" t="s">
        <v>3</v>
      </c>
      <c r="AP2" s="1077" t="s">
        <v>4</v>
      </c>
      <c r="AQ2" s="1106" t="s">
        <v>5</v>
      </c>
      <c r="AR2" s="1074" t="s">
        <v>537</v>
      </c>
      <c r="AS2" s="334"/>
      <c r="AT2" s="1047" t="s">
        <v>186</v>
      </c>
    </row>
    <row r="3" spans="1:46" ht="185.25" customHeight="1">
      <c r="A3" s="332" t="s">
        <v>6</v>
      </c>
      <c r="B3" s="190" t="s">
        <v>7</v>
      </c>
      <c r="C3" s="332" t="s">
        <v>8</v>
      </c>
      <c r="D3" s="191" t="s">
        <v>297</v>
      </c>
      <c r="E3" s="422" t="s">
        <v>298</v>
      </c>
      <c r="F3" s="335" t="s">
        <v>299</v>
      </c>
      <c r="G3" s="191" t="s">
        <v>531</v>
      </c>
      <c r="H3" s="335" t="s">
        <v>529</v>
      </c>
      <c r="I3" s="335" t="s">
        <v>530</v>
      </c>
      <c r="J3" s="191" t="s">
        <v>519</v>
      </c>
      <c r="K3" s="191" t="s">
        <v>532</v>
      </c>
      <c r="L3" s="335" t="s">
        <v>514</v>
      </c>
      <c r="M3" s="191" t="s">
        <v>11</v>
      </c>
      <c r="N3" s="1053"/>
      <c r="O3" s="191" t="s">
        <v>12</v>
      </c>
      <c r="P3" s="1053"/>
      <c r="Q3" s="191" t="s">
        <v>13</v>
      </c>
      <c r="R3" s="1053"/>
      <c r="S3" s="191" t="s">
        <v>517</v>
      </c>
      <c r="T3" s="335" t="s">
        <v>536</v>
      </c>
      <c r="U3" s="335" t="s">
        <v>524</v>
      </c>
      <c r="V3" s="332" t="s">
        <v>525</v>
      </c>
      <c r="W3" s="332" t="s">
        <v>526</v>
      </c>
      <c r="X3" s="332" t="s">
        <v>527</v>
      </c>
      <c r="Y3" s="332" t="s">
        <v>300</v>
      </c>
      <c r="Z3" s="332" t="s">
        <v>301</v>
      </c>
      <c r="AA3" s="1075"/>
      <c r="AB3" s="332" t="s">
        <v>302</v>
      </c>
      <c r="AC3" s="1065" t="s">
        <v>18</v>
      </c>
      <c r="AD3" s="1066"/>
      <c r="AE3" s="1067" t="s">
        <v>19</v>
      </c>
      <c r="AF3" s="1068"/>
      <c r="AG3" s="1069" t="s">
        <v>20</v>
      </c>
      <c r="AH3" s="1070"/>
      <c r="AI3" s="1096"/>
      <c r="AJ3" s="1098"/>
      <c r="AK3" s="1098"/>
      <c r="AL3" s="1098"/>
      <c r="AM3" s="1100"/>
      <c r="AN3" s="1098"/>
      <c r="AO3" s="1098"/>
      <c r="AP3" s="1109"/>
      <c r="AQ3" s="1107"/>
      <c r="AR3" s="1104"/>
      <c r="AS3" s="335" t="s">
        <v>442</v>
      </c>
      <c r="AT3" s="1102"/>
    </row>
    <row r="4" spans="1:46" ht="17.25" thickBot="1">
      <c r="A4" s="333"/>
      <c r="B4" s="333"/>
      <c r="C4" s="333"/>
      <c r="D4" s="194"/>
      <c r="E4" s="194"/>
      <c r="F4" s="336"/>
      <c r="G4" s="194"/>
      <c r="H4" s="336"/>
      <c r="I4" s="336"/>
      <c r="J4" s="194"/>
      <c r="K4" s="194"/>
      <c r="L4" s="336"/>
      <c r="M4" s="194"/>
      <c r="N4" s="1054"/>
      <c r="O4" s="194"/>
      <c r="P4" s="1054"/>
      <c r="Q4" s="194"/>
      <c r="R4" s="1054"/>
      <c r="S4" s="194"/>
      <c r="T4" s="196"/>
      <c r="U4" s="336"/>
      <c r="V4" s="333"/>
      <c r="W4" s="333"/>
      <c r="X4" s="333"/>
      <c r="Y4" s="562"/>
      <c r="Z4" s="333"/>
      <c r="AA4" s="1076"/>
      <c r="AB4" s="562"/>
      <c r="AC4" s="563" t="s">
        <v>21</v>
      </c>
      <c r="AD4" s="430" t="s">
        <v>303</v>
      </c>
      <c r="AE4" s="564" t="s">
        <v>21</v>
      </c>
      <c r="AF4" s="430" t="s">
        <v>303</v>
      </c>
      <c r="AG4" s="565" t="s">
        <v>21</v>
      </c>
      <c r="AH4" s="430" t="s">
        <v>303</v>
      </c>
      <c r="AI4" s="1097"/>
      <c r="AJ4" s="1099"/>
      <c r="AK4" s="1099"/>
      <c r="AL4" s="1099"/>
      <c r="AM4" s="1101"/>
      <c r="AN4" s="1099"/>
      <c r="AO4" s="1099"/>
      <c r="AP4" s="1110"/>
      <c r="AQ4" s="1108"/>
      <c r="AR4" s="1105"/>
      <c r="AS4" s="336"/>
      <c r="AT4" s="1103"/>
    </row>
    <row r="5" spans="1:46">
      <c r="A5" s="525">
        <v>13073088</v>
      </c>
      <c r="B5" s="201">
        <v>301</v>
      </c>
      <c r="C5" s="201" t="s">
        <v>23</v>
      </c>
      <c r="D5" s="337">
        <v>59101</v>
      </c>
      <c r="E5" s="337">
        <v>2659300</v>
      </c>
      <c r="F5" s="209">
        <v>5954925.3600000003</v>
      </c>
      <c r="G5" s="340">
        <v>1</v>
      </c>
      <c r="H5" s="209">
        <v>2287925.7400000002</v>
      </c>
      <c r="I5" s="209" t="s">
        <v>166</v>
      </c>
      <c r="J5" s="340">
        <v>0</v>
      </c>
      <c r="K5" s="340">
        <v>0</v>
      </c>
      <c r="L5" s="209">
        <v>0</v>
      </c>
      <c r="M5" s="337">
        <v>300</v>
      </c>
      <c r="N5" s="340">
        <v>0</v>
      </c>
      <c r="O5" s="337">
        <v>545</v>
      </c>
      <c r="P5" s="340">
        <v>0</v>
      </c>
      <c r="Q5" s="337">
        <v>445</v>
      </c>
      <c r="R5" s="340">
        <v>0</v>
      </c>
      <c r="S5" s="340">
        <v>0</v>
      </c>
      <c r="T5" s="209">
        <v>87217104</v>
      </c>
      <c r="U5" s="209">
        <v>1475.73</v>
      </c>
      <c r="V5" s="344" t="s">
        <v>32</v>
      </c>
      <c r="W5" s="344" t="s">
        <v>32</v>
      </c>
      <c r="X5" s="344" t="s">
        <v>28</v>
      </c>
      <c r="Y5" s="344" t="s">
        <v>162</v>
      </c>
      <c r="Z5" s="344" t="s">
        <v>162</v>
      </c>
      <c r="AA5" s="344" t="s">
        <v>162</v>
      </c>
      <c r="AB5" s="209" t="s">
        <v>162</v>
      </c>
      <c r="AC5" s="566">
        <v>260000</v>
      </c>
      <c r="AD5" s="567">
        <v>217178.96</v>
      </c>
      <c r="AE5" s="566">
        <v>552000</v>
      </c>
      <c r="AF5" s="568">
        <v>642524.18999999994</v>
      </c>
      <c r="AG5" s="566">
        <v>45000</v>
      </c>
      <c r="AH5" s="569">
        <v>62686.19</v>
      </c>
      <c r="AI5" s="209">
        <v>39100691</v>
      </c>
      <c r="AJ5" s="209">
        <v>43355459.009999998</v>
      </c>
      <c r="AK5" s="209">
        <v>4254768.0099999979</v>
      </c>
      <c r="AL5" s="209">
        <v>16229418.899999999</v>
      </c>
      <c r="AM5" s="209">
        <v>59584877.909999996</v>
      </c>
      <c r="AN5" s="238">
        <v>22971466.829999998</v>
      </c>
      <c r="AO5" s="238">
        <v>36613411.079999998</v>
      </c>
      <c r="AP5" s="528">
        <v>52.984024052661049</v>
      </c>
      <c r="AQ5" s="528">
        <v>38.552511368232153</v>
      </c>
      <c r="AR5" s="238" t="s">
        <v>25</v>
      </c>
      <c r="AS5" s="238" t="s">
        <v>25</v>
      </c>
      <c r="AT5" s="570">
        <v>11.51</v>
      </c>
    </row>
    <row r="6" spans="1:46">
      <c r="A6" s="571">
        <v>13073011</v>
      </c>
      <c r="B6" s="572">
        <v>311</v>
      </c>
      <c r="C6" s="572" t="s">
        <v>26</v>
      </c>
      <c r="D6" s="573">
        <v>5366</v>
      </c>
      <c r="E6" s="573">
        <v>-406800</v>
      </c>
      <c r="F6" s="574">
        <v>2455238</v>
      </c>
      <c r="G6" s="609">
        <v>1</v>
      </c>
      <c r="H6" s="574">
        <v>2162852</v>
      </c>
      <c r="I6" s="573" t="s">
        <v>202</v>
      </c>
      <c r="J6" s="609">
        <v>1</v>
      </c>
      <c r="K6" s="609">
        <v>0</v>
      </c>
      <c r="L6" s="573" t="s">
        <v>202</v>
      </c>
      <c r="M6" s="573">
        <v>300</v>
      </c>
      <c r="N6" s="609">
        <v>1</v>
      </c>
      <c r="O6" s="573">
        <v>400</v>
      </c>
      <c r="P6" s="609">
        <v>0</v>
      </c>
      <c r="Q6" s="573">
        <v>380</v>
      </c>
      <c r="R6" s="609">
        <v>0</v>
      </c>
      <c r="S6" s="609">
        <v>0</v>
      </c>
      <c r="T6" s="574">
        <v>2155243</v>
      </c>
      <c r="U6" s="574">
        <v>401.7228331780056</v>
      </c>
      <c r="V6" s="575" t="s">
        <v>28</v>
      </c>
      <c r="W6" s="575" t="s">
        <v>28</v>
      </c>
      <c r="X6" s="575" t="s">
        <v>28</v>
      </c>
      <c r="Y6" s="575">
        <v>4139600</v>
      </c>
      <c r="Z6" s="575">
        <v>7888300</v>
      </c>
      <c r="AA6" s="575"/>
      <c r="AB6" s="397" t="s">
        <v>202</v>
      </c>
      <c r="AC6" s="573">
        <v>10000</v>
      </c>
      <c r="AD6" s="576">
        <v>11100</v>
      </c>
      <c r="AE6" s="573">
        <v>25000</v>
      </c>
      <c r="AF6" s="574">
        <v>27900</v>
      </c>
      <c r="AG6" s="573">
        <v>150000</v>
      </c>
      <c r="AH6" s="577">
        <v>209000</v>
      </c>
      <c r="AI6" s="574">
        <v>5685347</v>
      </c>
      <c r="AJ6" s="574">
        <v>6310287</v>
      </c>
      <c r="AK6" s="574">
        <v>624940</v>
      </c>
      <c r="AL6" s="574">
        <v>181282</v>
      </c>
      <c r="AM6" s="574">
        <v>806222</v>
      </c>
      <c r="AN6" s="578">
        <v>2786618</v>
      </c>
      <c r="AO6" s="578">
        <v>3704951</v>
      </c>
      <c r="AP6" s="579">
        <v>44.159924897235257</v>
      </c>
      <c r="AQ6" s="579">
        <v>57.073274581229903</v>
      </c>
      <c r="AR6" s="238" t="s">
        <v>25</v>
      </c>
      <c r="AS6" s="238" t="s">
        <v>25</v>
      </c>
      <c r="AT6" s="580" t="s">
        <v>134</v>
      </c>
    </row>
    <row r="7" spans="1:46">
      <c r="A7" s="202">
        <v>13073035</v>
      </c>
      <c r="B7" s="202">
        <v>312</v>
      </c>
      <c r="C7" s="202" t="s">
        <v>27</v>
      </c>
      <c r="D7" s="452">
        <v>9888</v>
      </c>
      <c r="E7" s="452">
        <v>-781644</v>
      </c>
      <c r="F7" s="359">
        <v>598757</v>
      </c>
      <c r="G7" s="451">
        <v>1</v>
      </c>
      <c r="H7" s="359">
        <v>257195</v>
      </c>
      <c r="I7" s="581" t="s">
        <v>304</v>
      </c>
      <c r="J7" s="451">
        <v>1</v>
      </c>
      <c r="K7" s="451">
        <v>1</v>
      </c>
      <c r="L7" s="206" t="s">
        <v>202</v>
      </c>
      <c r="M7" s="452">
        <v>340</v>
      </c>
      <c r="N7" s="451">
        <v>0</v>
      </c>
      <c r="O7" s="452">
        <v>360</v>
      </c>
      <c r="P7" s="451">
        <v>1</v>
      </c>
      <c r="Q7" s="452">
        <v>340</v>
      </c>
      <c r="R7" s="451">
        <v>0</v>
      </c>
      <c r="S7" s="451">
        <v>0</v>
      </c>
      <c r="T7" s="359">
        <v>6965505</v>
      </c>
      <c r="U7" s="359">
        <v>695.22956382872542</v>
      </c>
      <c r="V7" s="452" t="s">
        <v>28</v>
      </c>
      <c r="W7" s="452" t="s">
        <v>28</v>
      </c>
      <c r="X7" s="452" t="s">
        <v>28</v>
      </c>
      <c r="Y7" s="452">
        <v>-8813371</v>
      </c>
      <c r="Z7" s="452">
        <v>3478688</v>
      </c>
      <c r="AA7" s="452"/>
      <c r="AB7" s="397" t="s">
        <v>202</v>
      </c>
      <c r="AC7" s="452">
        <v>28000</v>
      </c>
      <c r="AD7" s="359">
        <v>30098</v>
      </c>
      <c r="AE7" s="452">
        <v>22300</v>
      </c>
      <c r="AF7" s="359">
        <v>22320</v>
      </c>
      <c r="AG7" s="582" t="s">
        <v>304</v>
      </c>
      <c r="AH7" s="581" t="s">
        <v>304</v>
      </c>
      <c r="AI7" s="359">
        <v>5372190</v>
      </c>
      <c r="AJ7" s="359">
        <v>6214331</v>
      </c>
      <c r="AK7" s="359">
        <v>842141</v>
      </c>
      <c r="AL7" s="359">
        <v>2651572</v>
      </c>
      <c r="AM7" s="359">
        <v>8865903</v>
      </c>
      <c r="AN7" s="583">
        <v>3904562</v>
      </c>
      <c r="AO7" s="583">
        <v>4961341</v>
      </c>
      <c r="AP7" s="584">
        <v>0.62831574307837801</v>
      </c>
      <c r="AQ7" s="584">
        <v>0.44040201653435451</v>
      </c>
      <c r="AR7" s="238" t="s">
        <v>25</v>
      </c>
      <c r="AS7" s="238" t="s">
        <v>25</v>
      </c>
      <c r="AT7" s="529" t="s">
        <v>202</v>
      </c>
    </row>
    <row r="8" spans="1:46">
      <c r="A8" s="525">
        <v>13073055</v>
      </c>
      <c r="B8" s="201">
        <v>313</v>
      </c>
      <c r="C8" s="201" t="s">
        <v>29</v>
      </c>
      <c r="D8" s="337">
        <v>4553</v>
      </c>
      <c r="E8" s="337">
        <v>-400800</v>
      </c>
      <c r="F8" s="209">
        <v>415815.05</v>
      </c>
      <c r="G8" s="340">
        <v>0</v>
      </c>
      <c r="H8" s="337" t="s">
        <v>202</v>
      </c>
      <c r="I8" s="209">
        <v>-200386.71</v>
      </c>
      <c r="J8" s="340">
        <v>1</v>
      </c>
      <c r="K8" s="340">
        <v>1</v>
      </c>
      <c r="L8" s="209">
        <v>11587792.630000001</v>
      </c>
      <c r="M8" s="337">
        <v>360</v>
      </c>
      <c r="N8" s="340">
        <v>0</v>
      </c>
      <c r="O8" s="337">
        <v>360</v>
      </c>
      <c r="P8" s="340">
        <v>1</v>
      </c>
      <c r="Q8" s="337">
        <v>310</v>
      </c>
      <c r="R8" s="340">
        <v>1</v>
      </c>
      <c r="S8" s="340">
        <v>0</v>
      </c>
      <c r="T8" s="209">
        <v>3150456.05</v>
      </c>
      <c r="U8" s="209">
        <v>691.95169119262016</v>
      </c>
      <c r="V8" s="344" t="s">
        <v>32</v>
      </c>
      <c r="W8" s="344" t="s">
        <v>28</v>
      </c>
      <c r="X8" s="344" t="s">
        <v>28</v>
      </c>
      <c r="Y8" s="209">
        <v>593407.85</v>
      </c>
      <c r="Z8" s="344">
        <v>-200386.71</v>
      </c>
      <c r="AA8" s="344"/>
      <c r="AB8" s="207">
        <v>2629329.73</v>
      </c>
      <c r="AC8" s="337">
        <v>22000</v>
      </c>
      <c r="AD8" s="526">
        <v>24949.59</v>
      </c>
      <c r="AE8" s="337">
        <v>1300</v>
      </c>
      <c r="AF8" s="209" t="s">
        <v>305</v>
      </c>
      <c r="AG8" s="337">
        <v>0</v>
      </c>
      <c r="AH8" s="527">
        <v>0</v>
      </c>
      <c r="AI8" s="209">
        <v>4052216.64</v>
      </c>
      <c r="AJ8" s="209">
        <v>4878827.33</v>
      </c>
      <c r="AK8" s="209">
        <v>826610.69</v>
      </c>
      <c r="AL8" s="209">
        <v>282609.74</v>
      </c>
      <c r="AM8" s="209">
        <v>5161437.07</v>
      </c>
      <c r="AN8" s="238">
        <v>2175086.89</v>
      </c>
      <c r="AO8" s="238">
        <v>2986350.18</v>
      </c>
      <c r="AP8" s="585">
        <v>44.582165813193477</v>
      </c>
      <c r="AQ8" s="585">
        <v>42.141110324532157</v>
      </c>
      <c r="AR8" s="238" t="s">
        <v>25</v>
      </c>
      <c r="AS8" s="238" t="s">
        <v>25</v>
      </c>
      <c r="AT8" s="570">
        <v>1.5</v>
      </c>
    </row>
    <row r="9" spans="1:46">
      <c r="A9" s="508">
        <v>13073070</v>
      </c>
      <c r="B9" s="202">
        <v>314</v>
      </c>
      <c r="C9" s="202" t="s">
        <v>30</v>
      </c>
      <c r="D9" s="206">
        <v>4334</v>
      </c>
      <c r="E9" s="206">
        <v>-283600</v>
      </c>
      <c r="F9" s="207">
        <v>229657.52</v>
      </c>
      <c r="G9" s="389">
        <v>1</v>
      </c>
      <c r="H9" s="207">
        <v>33991.94</v>
      </c>
      <c r="I9" s="207">
        <v>0</v>
      </c>
      <c r="J9" s="389">
        <v>0</v>
      </c>
      <c r="K9" s="389">
        <v>0</v>
      </c>
      <c r="L9" s="207">
        <v>0</v>
      </c>
      <c r="M9" s="206">
        <v>400</v>
      </c>
      <c r="N9" s="389">
        <v>0</v>
      </c>
      <c r="O9" s="206">
        <v>400</v>
      </c>
      <c r="P9" s="389">
        <v>0</v>
      </c>
      <c r="Q9" s="206">
        <v>360</v>
      </c>
      <c r="R9" s="389">
        <v>0</v>
      </c>
      <c r="S9" s="389">
        <v>0</v>
      </c>
      <c r="T9" s="207">
        <v>4040671.55</v>
      </c>
      <c r="U9" s="207">
        <v>920.6360332649806</v>
      </c>
      <c r="V9" s="397" t="s">
        <v>32</v>
      </c>
      <c r="W9" s="397" t="s">
        <v>28</v>
      </c>
      <c r="X9" s="397" t="s">
        <v>28</v>
      </c>
      <c r="Y9" s="397" t="s">
        <v>162</v>
      </c>
      <c r="Z9" s="397">
        <v>-648569.73</v>
      </c>
      <c r="AA9" s="397">
        <v>229657.52</v>
      </c>
      <c r="AB9" s="397">
        <v>-2427594.0499999998</v>
      </c>
      <c r="AC9" s="206">
        <v>17500</v>
      </c>
      <c r="AD9" s="207">
        <v>18946.29</v>
      </c>
      <c r="AE9" s="206">
        <v>0</v>
      </c>
      <c r="AF9" s="207">
        <v>0</v>
      </c>
      <c r="AG9" s="206">
        <v>38000</v>
      </c>
      <c r="AH9" s="207">
        <v>33750</v>
      </c>
      <c r="AI9" s="207">
        <v>1964795</v>
      </c>
      <c r="AJ9" s="207">
        <v>2455500.54</v>
      </c>
      <c r="AK9" s="207">
        <v>490705.54000000004</v>
      </c>
      <c r="AL9" s="207">
        <v>1374489.09</v>
      </c>
      <c r="AM9" s="207">
        <v>3829989.63</v>
      </c>
      <c r="AN9" s="207">
        <v>1527448.74</v>
      </c>
      <c r="AO9" s="207">
        <v>2302540.8899999997</v>
      </c>
      <c r="AP9" s="207">
        <v>62.21</v>
      </c>
      <c r="AQ9" s="207">
        <v>39.880000000000003</v>
      </c>
      <c r="AR9" s="238" t="s">
        <v>25</v>
      </c>
      <c r="AS9" s="238" t="s">
        <v>25</v>
      </c>
      <c r="AT9" s="529" t="s">
        <v>202</v>
      </c>
    </row>
    <row r="10" spans="1:46">
      <c r="A10" s="508">
        <v>13073080</v>
      </c>
      <c r="B10" s="202">
        <v>315</v>
      </c>
      <c r="C10" s="202" t="s">
        <v>31</v>
      </c>
      <c r="D10" s="206">
        <v>9485</v>
      </c>
      <c r="E10" s="206">
        <v>-1078100</v>
      </c>
      <c r="F10" s="207">
        <v>2941436.47</v>
      </c>
      <c r="G10" s="389">
        <v>1</v>
      </c>
      <c r="H10" s="207">
        <v>1585999.57</v>
      </c>
      <c r="I10" s="207">
        <v>0</v>
      </c>
      <c r="J10" s="389">
        <v>1</v>
      </c>
      <c r="K10" s="389">
        <v>1</v>
      </c>
      <c r="L10" s="288" t="s">
        <v>306</v>
      </c>
      <c r="M10" s="206">
        <v>255</v>
      </c>
      <c r="N10" s="389">
        <v>1</v>
      </c>
      <c r="O10" s="206">
        <v>380</v>
      </c>
      <c r="P10" s="389">
        <v>0</v>
      </c>
      <c r="Q10" s="206">
        <v>370</v>
      </c>
      <c r="R10" s="389">
        <v>0</v>
      </c>
      <c r="S10" s="389">
        <v>0</v>
      </c>
      <c r="T10" s="207">
        <v>10525570</v>
      </c>
      <c r="U10" s="207">
        <v>1109.706905640485</v>
      </c>
      <c r="V10" s="397" t="s">
        <v>32</v>
      </c>
      <c r="W10" s="397" t="s">
        <v>28</v>
      </c>
      <c r="X10" s="397" t="s">
        <v>28</v>
      </c>
      <c r="Y10" s="207">
        <v>2040000</v>
      </c>
      <c r="Z10" s="207">
        <v>3714968.2</v>
      </c>
      <c r="AA10" s="207"/>
      <c r="AB10" s="207">
        <v>3178766.49</v>
      </c>
      <c r="AC10" s="206">
        <v>22000</v>
      </c>
      <c r="AD10" s="509">
        <v>19407.009999999998</v>
      </c>
      <c r="AE10" s="206">
        <v>35000</v>
      </c>
      <c r="AF10" s="207">
        <v>37506.25</v>
      </c>
      <c r="AG10" s="206">
        <v>0</v>
      </c>
      <c r="AH10" s="510">
        <v>0</v>
      </c>
      <c r="AI10" s="207">
        <v>6470697.3300000001</v>
      </c>
      <c r="AJ10" s="207">
        <v>9343887.5600000005</v>
      </c>
      <c r="AK10" s="207">
        <v>2873190.2300000004</v>
      </c>
      <c r="AL10" s="207">
        <v>669469.26</v>
      </c>
      <c r="AM10" s="207">
        <v>10070270.08</v>
      </c>
      <c r="AN10" s="448">
        <v>3007580.12</v>
      </c>
      <c r="AO10" s="448">
        <v>7062689.96</v>
      </c>
      <c r="AP10" s="457">
        <v>0.31</v>
      </c>
      <c r="AQ10" s="457">
        <v>0.3</v>
      </c>
      <c r="AR10" s="238" t="s">
        <v>25</v>
      </c>
      <c r="AS10" s="238" t="s">
        <v>25</v>
      </c>
      <c r="AT10" s="529" t="s">
        <v>202</v>
      </c>
    </row>
    <row r="11" spans="1:46">
      <c r="A11" s="508">
        <v>13073089</v>
      </c>
      <c r="B11" s="202">
        <v>316</v>
      </c>
      <c r="C11" s="202" t="s">
        <v>33</v>
      </c>
      <c r="D11" s="206">
        <v>3953</v>
      </c>
      <c r="E11" s="206">
        <v>-685800</v>
      </c>
      <c r="F11" s="207">
        <v>173440.32</v>
      </c>
      <c r="G11" s="389">
        <v>1</v>
      </c>
      <c r="H11" s="206" t="s">
        <v>202</v>
      </c>
      <c r="I11" s="207">
        <v>-484663.51</v>
      </c>
      <c r="J11" s="389">
        <v>1</v>
      </c>
      <c r="K11" s="389">
        <v>0</v>
      </c>
      <c r="L11" s="206" t="s">
        <v>202</v>
      </c>
      <c r="M11" s="206">
        <v>300</v>
      </c>
      <c r="N11" s="389">
        <v>0</v>
      </c>
      <c r="O11" s="206">
        <v>350</v>
      </c>
      <c r="P11" s="389">
        <v>1</v>
      </c>
      <c r="Q11" s="206">
        <v>250</v>
      </c>
      <c r="R11" s="389">
        <v>1</v>
      </c>
      <c r="S11" s="389">
        <v>0</v>
      </c>
      <c r="T11" s="207">
        <v>439641.44</v>
      </c>
      <c r="U11" s="207">
        <v>110.51821015585722</v>
      </c>
      <c r="V11" s="397" t="s">
        <v>28</v>
      </c>
      <c r="W11" s="397" t="s">
        <v>28</v>
      </c>
      <c r="X11" s="397" t="s">
        <v>28</v>
      </c>
      <c r="Y11" s="207">
        <v>-1587158.13</v>
      </c>
      <c r="Z11" s="207">
        <v>1725000</v>
      </c>
      <c r="AA11" s="207"/>
      <c r="AB11" s="207">
        <v>233556.2</v>
      </c>
      <c r="AC11" s="206">
        <v>16200</v>
      </c>
      <c r="AD11" s="509">
        <v>16891.189999999999</v>
      </c>
      <c r="AE11" s="206">
        <v>0</v>
      </c>
      <c r="AF11" s="207">
        <v>0</v>
      </c>
      <c r="AG11" s="206"/>
      <c r="AH11" s="510">
        <v>0</v>
      </c>
      <c r="AI11" s="207">
        <v>2090081</v>
      </c>
      <c r="AJ11" s="207">
        <v>2355696.92</v>
      </c>
      <c r="AK11" s="207">
        <v>265615.91999999993</v>
      </c>
      <c r="AL11" s="207">
        <v>911422.32</v>
      </c>
      <c r="AM11" s="207">
        <v>3267119.2399999998</v>
      </c>
      <c r="AN11" s="448">
        <v>1612350.86</v>
      </c>
      <c r="AO11" s="448">
        <v>1654768.3799999997</v>
      </c>
      <c r="AP11" s="448">
        <v>70.245385386843381</v>
      </c>
      <c r="AQ11" s="448">
        <v>49.350842181076935</v>
      </c>
      <c r="AR11" s="238" t="s">
        <v>25</v>
      </c>
      <c r="AS11" s="238" t="s">
        <v>25</v>
      </c>
      <c r="AT11" s="529" t="s">
        <v>202</v>
      </c>
    </row>
    <row r="12" spans="1:46">
      <c r="A12" s="508">
        <v>13073105</v>
      </c>
      <c r="B12" s="202">
        <v>317</v>
      </c>
      <c r="C12" s="202" t="s">
        <v>34</v>
      </c>
      <c r="D12" s="206">
        <v>3097</v>
      </c>
      <c r="E12" s="206">
        <v>308100</v>
      </c>
      <c r="F12" s="207">
        <v>308100</v>
      </c>
      <c r="G12" s="389">
        <v>1</v>
      </c>
      <c r="H12" s="207">
        <v>1300</v>
      </c>
      <c r="I12" s="207" t="s">
        <v>166</v>
      </c>
      <c r="J12" s="389">
        <v>1</v>
      </c>
      <c r="K12" s="389">
        <v>1</v>
      </c>
      <c r="L12" s="207">
        <v>22493061.930000003</v>
      </c>
      <c r="M12" s="206">
        <v>300</v>
      </c>
      <c r="N12" s="389">
        <v>0</v>
      </c>
      <c r="O12" s="206">
        <v>400</v>
      </c>
      <c r="P12" s="389">
        <v>0</v>
      </c>
      <c r="Q12" s="206">
        <v>385</v>
      </c>
      <c r="R12" s="389">
        <v>0</v>
      </c>
      <c r="S12" s="389">
        <v>0</v>
      </c>
      <c r="T12" s="207">
        <v>9064370.9399999995</v>
      </c>
      <c r="U12" s="207">
        <v>2945.8469093272665</v>
      </c>
      <c r="V12" s="397" t="s">
        <v>28</v>
      </c>
      <c r="W12" s="397" t="s">
        <v>28</v>
      </c>
      <c r="X12" s="397" t="s">
        <v>28</v>
      </c>
      <c r="Y12" s="397" t="s">
        <v>202</v>
      </c>
      <c r="Z12" s="397" t="s">
        <v>202</v>
      </c>
      <c r="AA12" s="397"/>
      <c r="AB12" s="397" t="s">
        <v>202</v>
      </c>
      <c r="AC12" s="206">
        <v>8000</v>
      </c>
      <c r="AD12" s="509">
        <v>8793.69</v>
      </c>
      <c r="AE12" s="206">
        <v>0</v>
      </c>
      <c r="AF12" s="207">
        <v>0</v>
      </c>
      <c r="AG12" s="206">
        <v>412500</v>
      </c>
      <c r="AH12" s="510">
        <v>415653.21</v>
      </c>
      <c r="AI12" s="207">
        <v>2651508.9500000002</v>
      </c>
      <c r="AJ12" s="207">
        <v>3677791.23</v>
      </c>
      <c r="AK12" s="207">
        <v>1026282.2799999998</v>
      </c>
      <c r="AL12" s="207">
        <v>247293.4</v>
      </c>
      <c r="AM12" s="207">
        <v>3925084.63</v>
      </c>
      <c r="AN12" s="448">
        <v>1381282.75</v>
      </c>
      <c r="AO12" s="448">
        <v>2543801.88</v>
      </c>
      <c r="AP12" s="511">
        <v>0.37557399635215294</v>
      </c>
      <c r="AQ12" s="511">
        <v>0.35191158413315538</v>
      </c>
      <c r="AR12" s="238" t="s">
        <v>25</v>
      </c>
      <c r="AS12" s="238" t="s">
        <v>25</v>
      </c>
      <c r="AT12" s="529">
        <v>5.44</v>
      </c>
    </row>
    <row r="13" spans="1:46">
      <c r="A13" s="508">
        <v>13073005</v>
      </c>
      <c r="B13" s="202">
        <v>5351</v>
      </c>
      <c r="C13" s="202" t="s">
        <v>35</v>
      </c>
      <c r="D13" s="478">
        <v>966</v>
      </c>
      <c r="E13" s="474">
        <v>-128900</v>
      </c>
      <c r="F13" s="288">
        <v>-18623.37</v>
      </c>
      <c r="G13" s="477">
        <v>0</v>
      </c>
      <c r="H13" s="288">
        <v>22560.18</v>
      </c>
      <c r="I13" s="206" t="s">
        <v>202</v>
      </c>
      <c r="J13" s="477">
        <v>1</v>
      </c>
      <c r="K13" s="477" t="s">
        <v>229</v>
      </c>
      <c r="L13" s="288" t="s">
        <v>229</v>
      </c>
      <c r="M13" s="474">
        <v>382</v>
      </c>
      <c r="N13" s="477">
        <v>0</v>
      </c>
      <c r="O13" s="474">
        <v>354</v>
      </c>
      <c r="P13" s="477">
        <v>1</v>
      </c>
      <c r="Q13" s="474">
        <v>380</v>
      </c>
      <c r="R13" s="477">
        <v>0</v>
      </c>
      <c r="S13" s="477">
        <v>0</v>
      </c>
      <c r="T13" s="288">
        <v>0</v>
      </c>
      <c r="U13" s="288">
        <v>0</v>
      </c>
      <c r="V13" s="288" t="s">
        <v>32</v>
      </c>
      <c r="W13" s="288" t="s">
        <v>28</v>
      </c>
      <c r="X13" s="288" t="s">
        <v>28</v>
      </c>
      <c r="Y13" s="397" t="s">
        <v>202</v>
      </c>
      <c r="Z13" s="397" t="s">
        <v>202</v>
      </c>
      <c r="AA13" s="397"/>
      <c r="AB13" s="397" t="s">
        <v>202</v>
      </c>
      <c r="AC13" s="474">
        <v>7000</v>
      </c>
      <c r="AD13" s="553">
        <v>6666.19</v>
      </c>
      <c r="AE13" s="474">
        <v>0</v>
      </c>
      <c r="AF13" s="288">
        <v>0</v>
      </c>
      <c r="AG13" s="474">
        <v>0</v>
      </c>
      <c r="AH13" s="548">
        <v>0</v>
      </c>
      <c r="AI13" s="288">
        <v>334577.02</v>
      </c>
      <c r="AJ13" s="288">
        <v>388121.05</v>
      </c>
      <c r="AK13" s="288">
        <v>53544.02999999997</v>
      </c>
      <c r="AL13" s="288">
        <v>386446.92</v>
      </c>
      <c r="AM13" s="288">
        <v>774567.97</v>
      </c>
      <c r="AN13" s="288">
        <v>323052.06</v>
      </c>
      <c r="AO13" s="288">
        <v>451515.91</v>
      </c>
      <c r="AP13" s="288">
        <v>83.234872213192261</v>
      </c>
      <c r="AQ13" s="288">
        <v>41.707386893367151</v>
      </c>
      <c r="AR13" s="288">
        <v>130642.51</v>
      </c>
      <c r="AS13" s="288">
        <v>18.79</v>
      </c>
      <c r="AT13" s="529">
        <v>1.89</v>
      </c>
    </row>
    <row r="14" spans="1:46">
      <c r="A14" s="508">
        <v>13073037</v>
      </c>
      <c r="B14" s="202">
        <v>5351</v>
      </c>
      <c r="C14" s="202" t="s">
        <v>36</v>
      </c>
      <c r="D14" s="478">
        <v>748</v>
      </c>
      <c r="E14" s="474">
        <v>-45000</v>
      </c>
      <c r="F14" s="288">
        <v>36193.32</v>
      </c>
      <c r="G14" s="477">
        <v>1</v>
      </c>
      <c r="H14" s="288">
        <v>47885.120000000003</v>
      </c>
      <c r="I14" s="206" t="s">
        <v>202</v>
      </c>
      <c r="J14" s="477">
        <v>1</v>
      </c>
      <c r="K14" s="477" t="s">
        <v>229</v>
      </c>
      <c r="L14" s="288" t="s">
        <v>229</v>
      </c>
      <c r="M14" s="474">
        <v>300</v>
      </c>
      <c r="N14" s="477">
        <v>0</v>
      </c>
      <c r="O14" s="474">
        <v>350</v>
      </c>
      <c r="P14" s="477">
        <v>1</v>
      </c>
      <c r="Q14" s="474">
        <v>380</v>
      </c>
      <c r="R14" s="477">
        <v>0</v>
      </c>
      <c r="S14" s="477">
        <v>0</v>
      </c>
      <c r="T14" s="288">
        <v>197894.08</v>
      </c>
      <c r="U14" s="288">
        <v>266.34465679676981</v>
      </c>
      <c r="V14" s="288" t="s">
        <v>28</v>
      </c>
      <c r="W14" s="288" t="s">
        <v>28</v>
      </c>
      <c r="X14" s="288" t="s">
        <v>28</v>
      </c>
      <c r="Y14" s="397" t="s">
        <v>202</v>
      </c>
      <c r="Z14" s="397" t="s">
        <v>202</v>
      </c>
      <c r="AA14" s="397"/>
      <c r="AB14" s="397" t="s">
        <v>202</v>
      </c>
      <c r="AC14" s="474">
        <v>2800</v>
      </c>
      <c r="AD14" s="553">
        <v>2529.29</v>
      </c>
      <c r="AE14" s="474">
        <v>0</v>
      </c>
      <c r="AF14" s="288">
        <v>0</v>
      </c>
      <c r="AG14" s="474">
        <v>0</v>
      </c>
      <c r="AH14" s="548">
        <v>0</v>
      </c>
      <c r="AI14" s="288">
        <v>362680.61</v>
      </c>
      <c r="AJ14" s="288">
        <v>399082.53</v>
      </c>
      <c r="AK14" s="288">
        <v>36401.920000000042</v>
      </c>
      <c r="AL14" s="288">
        <v>226221.24</v>
      </c>
      <c r="AM14" s="288">
        <v>625303.77</v>
      </c>
      <c r="AN14" s="288">
        <v>281482.19</v>
      </c>
      <c r="AO14" s="288">
        <v>343821.58</v>
      </c>
      <c r="AP14" s="288">
        <v>70.532325732223853</v>
      </c>
      <c r="AQ14" s="288">
        <v>45.015271537544066</v>
      </c>
      <c r="AR14" s="288">
        <v>113831.62</v>
      </c>
      <c r="AS14" s="288">
        <v>18.79</v>
      </c>
      <c r="AT14" s="529">
        <v>2.94</v>
      </c>
    </row>
    <row r="15" spans="1:46">
      <c r="A15" s="508">
        <v>13073044</v>
      </c>
      <c r="B15" s="202">
        <v>5351</v>
      </c>
      <c r="C15" s="202" t="s">
        <v>37</v>
      </c>
      <c r="D15" s="478">
        <v>664</v>
      </c>
      <c r="E15" s="474">
        <v>-71200</v>
      </c>
      <c r="F15" s="288">
        <v>204035.17</v>
      </c>
      <c r="G15" s="477">
        <v>1</v>
      </c>
      <c r="H15" s="288">
        <v>27534.66</v>
      </c>
      <c r="I15" s="206" t="s">
        <v>202</v>
      </c>
      <c r="J15" s="477">
        <v>1</v>
      </c>
      <c r="K15" s="477" t="s">
        <v>229</v>
      </c>
      <c r="L15" s="288" t="s">
        <v>229</v>
      </c>
      <c r="M15" s="474">
        <v>320</v>
      </c>
      <c r="N15" s="477">
        <v>0</v>
      </c>
      <c r="O15" s="474">
        <v>385</v>
      </c>
      <c r="P15" s="477">
        <v>0</v>
      </c>
      <c r="Q15" s="474">
        <v>360</v>
      </c>
      <c r="R15" s="477">
        <v>0</v>
      </c>
      <c r="S15" s="477">
        <v>0</v>
      </c>
      <c r="T15" s="288">
        <v>6287.8</v>
      </c>
      <c r="U15" s="288">
        <v>9.4553383458646625</v>
      </c>
      <c r="V15" s="288" t="s">
        <v>28</v>
      </c>
      <c r="W15" s="288" t="s">
        <v>28</v>
      </c>
      <c r="X15" s="288" t="s">
        <v>28</v>
      </c>
      <c r="Y15" s="397" t="s">
        <v>202</v>
      </c>
      <c r="Z15" s="397" t="s">
        <v>202</v>
      </c>
      <c r="AA15" s="397"/>
      <c r="AB15" s="397" t="s">
        <v>202</v>
      </c>
      <c r="AC15" s="474">
        <v>2000</v>
      </c>
      <c r="AD15" s="553">
        <v>2002.07</v>
      </c>
      <c r="AE15" s="474">
        <v>0</v>
      </c>
      <c r="AF15" s="288">
        <v>0</v>
      </c>
      <c r="AG15" s="474">
        <v>0</v>
      </c>
      <c r="AH15" s="548">
        <v>0</v>
      </c>
      <c r="AI15" s="288">
        <v>352108.61</v>
      </c>
      <c r="AJ15" s="288">
        <v>549421.06999999995</v>
      </c>
      <c r="AK15" s="288">
        <v>197312.45999999996</v>
      </c>
      <c r="AL15" s="288">
        <v>185971.29</v>
      </c>
      <c r="AM15" s="288">
        <v>735392.36</v>
      </c>
      <c r="AN15" s="288">
        <v>241026.43</v>
      </c>
      <c r="AO15" s="288">
        <v>494365.93</v>
      </c>
      <c r="AP15" s="288">
        <v>43.869163954705996</v>
      </c>
      <c r="AQ15" s="288">
        <v>32.775215396580947</v>
      </c>
      <c r="AR15" s="288">
        <v>97741.28</v>
      </c>
      <c r="AS15" s="288">
        <v>18.79</v>
      </c>
      <c r="AT15" s="529">
        <v>4.97</v>
      </c>
    </row>
    <row r="16" spans="1:46">
      <c r="A16" s="508">
        <v>13073046</v>
      </c>
      <c r="B16" s="202">
        <v>5351</v>
      </c>
      <c r="C16" s="202" t="s">
        <v>38</v>
      </c>
      <c r="D16" s="478">
        <v>1865</v>
      </c>
      <c r="E16" s="474">
        <v>331300</v>
      </c>
      <c r="F16" s="288">
        <v>670720.22</v>
      </c>
      <c r="G16" s="477">
        <v>1</v>
      </c>
      <c r="H16" s="489">
        <v>641611.88</v>
      </c>
      <c r="I16" s="206" t="s">
        <v>202</v>
      </c>
      <c r="J16" s="477">
        <v>1</v>
      </c>
      <c r="K16" s="477" t="s">
        <v>229</v>
      </c>
      <c r="L16" s="288" t="s">
        <v>229</v>
      </c>
      <c r="M16" s="474">
        <v>300</v>
      </c>
      <c r="N16" s="477">
        <v>0</v>
      </c>
      <c r="O16" s="474">
        <v>350</v>
      </c>
      <c r="P16" s="477">
        <v>1</v>
      </c>
      <c r="Q16" s="474">
        <v>380</v>
      </c>
      <c r="R16" s="477">
        <v>0</v>
      </c>
      <c r="S16" s="477">
        <v>0</v>
      </c>
      <c r="T16" s="288">
        <v>598439.93000000005</v>
      </c>
      <c r="U16" s="288">
        <v>333.02166388425155</v>
      </c>
      <c r="V16" s="288" t="s">
        <v>28</v>
      </c>
      <c r="W16" s="288" t="s">
        <v>28</v>
      </c>
      <c r="X16" s="288" t="s">
        <v>28</v>
      </c>
      <c r="Y16" s="397" t="s">
        <v>202</v>
      </c>
      <c r="Z16" s="397" t="s">
        <v>202</v>
      </c>
      <c r="AA16" s="397"/>
      <c r="AB16" s="397" t="s">
        <v>202</v>
      </c>
      <c r="AC16" s="474">
        <v>5500</v>
      </c>
      <c r="AD16" s="553">
        <v>6066.6</v>
      </c>
      <c r="AE16" s="474">
        <v>0</v>
      </c>
      <c r="AF16" s="288">
        <v>0</v>
      </c>
      <c r="AG16" s="474">
        <v>0</v>
      </c>
      <c r="AH16" s="548">
        <v>0</v>
      </c>
      <c r="AI16" s="288">
        <v>1326339.83</v>
      </c>
      <c r="AJ16" s="288">
        <v>1887863.96</v>
      </c>
      <c r="AK16" s="288">
        <v>561524.12999999989</v>
      </c>
      <c r="AL16" s="288">
        <v>277630.55</v>
      </c>
      <c r="AM16" s="288">
        <v>2165494.5099999998</v>
      </c>
      <c r="AN16" s="288">
        <v>657078.41</v>
      </c>
      <c r="AO16" s="288">
        <v>1508416.0999999996</v>
      </c>
      <c r="AP16" s="288">
        <v>34.805389790904215</v>
      </c>
      <c r="AQ16" s="288">
        <v>30.343111329337891</v>
      </c>
      <c r="AR16" s="288">
        <v>265723.03000000003</v>
      </c>
      <c r="AS16" s="288">
        <v>18.79</v>
      </c>
      <c r="AT16" s="529">
        <v>0.42</v>
      </c>
    </row>
    <row r="17" spans="1:46">
      <c r="A17" s="508">
        <v>13073066</v>
      </c>
      <c r="B17" s="202">
        <v>5351</v>
      </c>
      <c r="C17" s="202" t="s">
        <v>39</v>
      </c>
      <c r="D17" s="478">
        <v>1043</v>
      </c>
      <c r="E17" s="474">
        <v>-61500</v>
      </c>
      <c r="F17" s="288">
        <v>58315.93</v>
      </c>
      <c r="G17" s="477">
        <v>1</v>
      </c>
      <c r="H17" s="288">
        <v>70229.61</v>
      </c>
      <c r="I17" s="206" t="s">
        <v>202</v>
      </c>
      <c r="J17" s="477">
        <v>1</v>
      </c>
      <c r="K17" s="477" t="s">
        <v>229</v>
      </c>
      <c r="L17" s="288" t="s">
        <v>229</v>
      </c>
      <c r="M17" s="474">
        <v>320</v>
      </c>
      <c r="N17" s="477">
        <v>0</v>
      </c>
      <c r="O17" s="474">
        <v>385</v>
      </c>
      <c r="P17" s="477">
        <v>0</v>
      </c>
      <c r="Q17" s="474">
        <v>350</v>
      </c>
      <c r="R17" s="477">
        <v>0</v>
      </c>
      <c r="S17" s="477">
        <v>0</v>
      </c>
      <c r="T17" s="288">
        <v>29835</v>
      </c>
      <c r="U17" s="288">
        <v>28.6875</v>
      </c>
      <c r="V17" s="288" t="s">
        <v>32</v>
      </c>
      <c r="W17" s="288" t="s">
        <v>28</v>
      </c>
      <c r="X17" s="288" t="s">
        <v>28</v>
      </c>
      <c r="Y17" s="397" t="s">
        <v>202</v>
      </c>
      <c r="Z17" s="397" t="s">
        <v>202</v>
      </c>
      <c r="AA17" s="397"/>
      <c r="AB17" s="397" t="s">
        <v>202</v>
      </c>
      <c r="AC17" s="474">
        <v>4700</v>
      </c>
      <c r="AD17" s="553">
        <v>4171.95</v>
      </c>
      <c r="AE17" s="474">
        <v>0</v>
      </c>
      <c r="AF17" s="288">
        <v>0</v>
      </c>
      <c r="AG17" s="474">
        <v>0</v>
      </c>
      <c r="AH17" s="548">
        <v>0</v>
      </c>
      <c r="AI17" s="288">
        <v>486104.02</v>
      </c>
      <c r="AJ17" s="288">
        <v>538673.73</v>
      </c>
      <c r="AK17" s="288">
        <v>52569.709999999963</v>
      </c>
      <c r="AL17" s="288">
        <v>329579.56</v>
      </c>
      <c r="AM17" s="288">
        <v>868253.29</v>
      </c>
      <c r="AN17" s="288">
        <v>363958.53</v>
      </c>
      <c r="AO17" s="288">
        <v>504294.76</v>
      </c>
      <c r="AP17" s="288">
        <v>67.565672823881727</v>
      </c>
      <c r="AQ17" s="288">
        <v>41.918474043444164</v>
      </c>
      <c r="AR17" s="288">
        <v>147185.12</v>
      </c>
      <c r="AS17" s="288">
        <v>18.79</v>
      </c>
      <c r="AT17" s="529">
        <v>0.35</v>
      </c>
    </row>
    <row r="18" spans="1:46">
      <c r="A18" s="508">
        <v>13073068</v>
      </c>
      <c r="B18" s="202">
        <v>5351</v>
      </c>
      <c r="C18" s="202" t="s">
        <v>40</v>
      </c>
      <c r="D18" s="478">
        <v>2080</v>
      </c>
      <c r="E18" s="474">
        <v>65600</v>
      </c>
      <c r="F18" s="288">
        <v>169224.44</v>
      </c>
      <c r="G18" s="477">
        <v>1</v>
      </c>
      <c r="H18" s="288">
        <v>205120.95</v>
      </c>
      <c r="I18" s="206" t="s">
        <v>202</v>
      </c>
      <c r="J18" s="477">
        <v>1</v>
      </c>
      <c r="K18" s="477" t="s">
        <v>229</v>
      </c>
      <c r="L18" s="288" t="s">
        <v>229</v>
      </c>
      <c r="M18" s="474">
        <v>300</v>
      </c>
      <c r="N18" s="477">
        <v>0</v>
      </c>
      <c r="O18" s="474">
        <v>400</v>
      </c>
      <c r="P18" s="477">
        <v>0</v>
      </c>
      <c r="Q18" s="474">
        <v>380</v>
      </c>
      <c r="R18" s="477">
        <v>0</v>
      </c>
      <c r="S18" s="477">
        <v>0</v>
      </c>
      <c r="T18" s="288">
        <v>1018177.66</v>
      </c>
      <c r="U18" s="288">
        <v>492.82558567279767</v>
      </c>
      <c r="V18" s="288" t="s">
        <v>28</v>
      </c>
      <c r="W18" s="288" t="s">
        <v>28</v>
      </c>
      <c r="X18" s="288" t="s">
        <v>28</v>
      </c>
      <c r="Y18" s="397" t="s">
        <v>202</v>
      </c>
      <c r="Z18" s="397" t="s">
        <v>202</v>
      </c>
      <c r="AA18" s="397"/>
      <c r="AB18" s="397" t="s">
        <v>202</v>
      </c>
      <c r="AC18" s="474">
        <v>4900</v>
      </c>
      <c r="AD18" s="553">
        <v>5712.35</v>
      </c>
      <c r="AE18" s="474">
        <v>0</v>
      </c>
      <c r="AF18" s="288">
        <v>0</v>
      </c>
      <c r="AG18" s="474">
        <v>0</v>
      </c>
      <c r="AH18" s="548">
        <v>0</v>
      </c>
      <c r="AI18" s="288">
        <v>953347.93</v>
      </c>
      <c r="AJ18" s="288">
        <v>1010651.6</v>
      </c>
      <c r="AK18" s="288">
        <v>57303.669999999925</v>
      </c>
      <c r="AL18" s="288">
        <v>662112.31999999995</v>
      </c>
      <c r="AM18" s="288">
        <v>1672763.92</v>
      </c>
      <c r="AN18" s="288">
        <v>745662.36</v>
      </c>
      <c r="AO18" s="288">
        <v>927101.55999999994</v>
      </c>
      <c r="AP18" s="288">
        <v>73.780357147804438</v>
      </c>
      <c r="AQ18" s="288">
        <v>44.576664470381452</v>
      </c>
      <c r="AR18" s="288">
        <v>301546.45</v>
      </c>
      <c r="AS18" s="288">
        <v>18.79</v>
      </c>
      <c r="AT18" s="529">
        <v>4.59</v>
      </c>
    </row>
    <row r="19" spans="1:46" ht="15" customHeight="1">
      <c r="A19" s="508">
        <v>13073009</v>
      </c>
      <c r="B19" s="202">
        <v>5352</v>
      </c>
      <c r="C19" s="202" t="s">
        <v>41</v>
      </c>
      <c r="D19" s="370">
        <v>8660</v>
      </c>
      <c r="E19" s="206">
        <v>49700</v>
      </c>
      <c r="F19" s="207">
        <v>1166213.24</v>
      </c>
      <c r="G19" s="389">
        <v>1</v>
      </c>
      <c r="H19" s="207">
        <v>532558.44999999995</v>
      </c>
      <c r="I19" s="207">
        <v>0</v>
      </c>
      <c r="J19" s="389">
        <v>1</v>
      </c>
      <c r="K19" s="389">
        <v>1</v>
      </c>
      <c r="L19" s="610"/>
      <c r="M19" s="206">
        <v>300</v>
      </c>
      <c r="N19" s="389">
        <v>0</v>
      </c>
      <c r="O19" s="206">
        <v>360</v>
      </c>
      <c r="P19" s="389">
        <v>1</v>
      </c>
      <c r="Q19" s="206">
        <v>345</v>
      </c>
      <c r="R19" s="389">
        <v>0</v>
      </c>
      <c r="S19" s="389">
        <v>0</v>
      </c>
      <c r="T19" s="207">
        <v>7376707</v>
      </c>
      <c r="U19" s="207">
        <v>848.2873735050598</v>
      </c>
      <c r="V19" s="397" t="s">
        <v>32</v>
      </c>
      <c r="W19" s="397" t="s">
        <v>28</v>
      </c>
      <c r="X19" s="397" t="s">
        <v>202</v>
      </c>
      <c r="Y19" s="397" t="s">
        <v>202</v>
      </c>
      <c r="Z19" s="397" t="s">
        <v>202</v>
      </c>
      <c r="AA19" s="461">
        <v>1746366.12</v>
      </c>
      <c r="AB19" s="397" t="s">
        <v>202</v>
      </c>
      <c r="AC19" s="206">
        <v>29500</v>
      </c>
      <c r="AD19" s="509">
        <v>29444.69</v>
      </c>
      <c r="AE19" s="206">
        <v>65000</v>
      </c>
      <c r="AF19" s="207">
        <v>55200.28</v>
      </c>
      <c r="AG19" s="206">
        <v>52000</v>
      </c>
      <c r="AH19" s="510">
        <v>52718.01</v>
      </c>
      <c r="AI19" s="207">
        <v>3831124</v>
      </c>
      <c r="AJ19" s="207">
        <v>4117203</v>
      </c>
      <c r="AK19" s="207">
        <v>286079</v>
      </c>
      <c r="AL19" s="207">
        <v>2551394.7799999998</v>
      </c>
      <c r="AM19" s="207">
        <v>6668597.7799999993</v>
      </c>
      <c r="AN19" s="448">
        <v>2826973.93</v>
      </c>
      <c r="AO19" s="448">
        <v>3841623.8499999992</v>
      </c>
      <c r="AP19" s="448">
        <v>68.662485915802549</v>
      </c>
      <c r="AQ19" s="448">
        <v>42.392329291151228</v>
      </c>
      <c r="AR19" s="448">
        <v>1219978.07</v>
      </c>
      <c r="AS19" s="586">
        <v>18.386900000000001</v>
      </c>
      <c r="AT19" s="529">
        <v>8.34</v>
      </c>
    </row>
    <row r="20" spans="1:46">
      <c r="A20" s="508">
        <v>13073018</v>
      </c>
      <c r="B20" s="202">
        <v>5352</v>
      </c>
      <c r="C20" s="202" t="s">
        <v>42</v>
      </c>
      <c r="D20" s="370">
        <v>462</v>
      </c>
      <c r="E20" s="206">
        <v>-39500</v>
      </c>
      <c r="F20" s="207">
        <v>43245.04</v>
      </c>
      <c r="G20" s="389">
        <v>1</v>
      </c>
      <c r="H20" s="207">
        <v>31467.040000000001</v>
      </c>
      <c r="I20" s="207">
        <v>0</v>
      </c>
      <c r="J20" s="389">
        <v>1</v>
      </c>
      <c r="K20" s="389">
        <v>1</v>
      </c>
      <c r="L20" s="587">
        <v>1070174.83</v>
      </c>
      <c r="M20" s="206">
        <v>270</v>
      </c>
      <c r="N20" s="389">
        <v>1</v>
      </c>
      <c r="O20" s="206">
        <v>360</v>
      </c>
      <c r="P20" s="389">
        <v>1</v>
      </c>
      <c r="Q20" s="206">
        <v>340</v>
      </c>
      <c r="R20" s="389">
        <v>0</v>
      </c>
      <c r="S20" s="389">
        <v>0</v>
      </c>
      <c r="T20" s="207">
        <v>503232.36</v>
      </c>
      <c r="U20" s="207">
        <v>1101.1649015317287</v>
      </c>
      <c r="V20" s="397" t="s">
        <v>32</v>
      </c>
      <c r="W20" s="397" t="s">
        <v>28</v>
      </c>
      <c r="X20" s="397" t="s">
        <v>202</v>
      </c>
      <c r="Y20" s="397" t="s">
        <v>202</v>
      </c>
      <c r="Z20" s="397" t="s">
        <v>202</v>
      </c>
      <c r="AA20" s="397"/>
      <c r="AB20" s="397" t="s">
        <v>202</v>
      </c>
      <c r="AC20" s="206">
        <v>3320</v>
      </c>
      <c r="AD20" s="509">
        <v>3108.34</v>
      </c>
      <c r="AE20" s="206">
        <v>0</v>
      </c>
      <c r="AF20" s="207">
        <v>0</v>
      </c>
      <c r="AG20" s="206">
        <v>2770</v>
      </c>
      <c r="AH20" s="510">
        <v>2356.61</v>
      </c>
      <c r="AI20" s="207">
        <v>176257</v>
      </c>
      <c r="AJ20" s="207">
        <v>191231</v>
      </c>
      <c r="AK20" s="207">
        <v>14974</v>
      </c>
      <c r="AL20" s="207">
        <v>147303.93</v>
      </c>
      <c r="AM20" s="207">
        <v>338534.93</v>
      </c>
      <c r="AN20" s="448">
        <v>144741.19</v>
      </c>
      <c r="AO20" s="448">
        <v>193793.74</v>
      </c>
      <c r="AP20" s="448">
        <v>75.689187422541323</v>
      </c>
      <c r="AQ20" s="448">
        <v>42.755171526908612</v>
      </c>
      <c r="AR20" s="448">
        <v>62462.95</v>
      </c>
      <c r="AS20" s="586">
        <v>18.386900000000001</v>
      </c>
      <c r="AT20" s="529">
        <v>1.86</v>
      </c>
    </row>
    <row r="21" spans="1:46">
      <c r="A21" s="508">
        <v>13073025</v>
      </c>
      <c r="B21" s="202">
        <v>5352</v>
      </c>
      <c r="C21" s="202" t="s">
        <v>43</v>
      </c>
      <c r="D21" s="370">
        <v>808</v>
      </c>
      <c r="E21" s="206">
        <v>-107190</v>
      </c>
      <c r="F21" s="207">
        <v>149448.75</v>
      </c>
      <c r="G21" s="389">
        <v>1</v>
      </c>
      <c r="H21" s="207">
        <v>104662.75</v>
      </c>
      <c r="I21" s="207">
        <v>0</v>
      </c>
      <c r="J21" s="389">
        <v>1</v>
      </c>
      <c r="K21" s="482">
        <v>1</v>
      </c>
      <c r="L21" s="587">
        <v>2093374.07</v>
      </c>
      <c r="M21" s="206">
        <v>350</v>
      </c>
      <c r="N21" s="389">
        <v>0</v>
      </c>
      <c r="O21" s="206">
        <v>350</v>
      </c>
      <c r="P21" s="389">
        <v>1</v>
      </c>
      <c r="Q21" s="206">
        <v>350</v>
      </c>
      <c r="R21" s="389">
        <v>0</v>
      </c>
      <c r="S21" s="389">
        <v>0</v>
      </c>
      <c r="T21" s="207">
        <v>1318714.07</v>
      </c>
      <c r="U21" s="207">
        <v>1654.5973274780426</v>
      </c>
      <c r="V21" s="397" t="s">
        <v>32</v>
      </c>
      <c r="W21" s="397" t="s">
        <v>28</v>
      </c>
      <c r="X21" s="397" t="s">
        <v>202</v>
      </c>
      <c r="Y21" s="397" t="s">
        <v>202</v>
      </c>
      <c r="Z21" s="397" t="s">
        <v>202</v>
      </c>
      <c r="AA21" s="397"/>
      <c r="AB21" s="397" t="s">
        <v>202</v>
      </c>
      <c r="AC21" s="206">
        <v>3350</v>
      </c>
      <c r="AD21" s="509">
        <v>3643.35</v>
      </c>
      <c r="AE21" s="206">
        <v>0</v>
      </c>
      <c r="AF21" s="207">
        <v>0</v>
      </c>
      <c r="AG21" s="206">
        <v>46500</v>
      </c>
      <c r="AH21" s="510">
        <v>48580.06</v>
      </c>
      <c r="AI21" s="207">
        <v>291803</v>
      </c>
      <c r="AJ21" s="207">
        <v>340102</v>
      </c>
      <c r="AK21" s="207">
        <v>48299</v>
      </c>
      <c r="AL21" s="207">
        <v>265067.51</v>
      </c>
      <c r="AM21" s="207">
        <v>605169.51</v>
      </c>
      <c r="AN21" s="448">
        <v>251577.7</v>
      </c>
      <c r="AO21" s="448">
        <v>353591.81</v>
      </c>
      <c r="AP21" s="448">
        <v>73.971249801530135</v>
      </c>
      <c r="AQ21" s="448">
        <v>41.571443346509639</v>
      </c>
      <c r="AR21" s="448">
        <v>108568.11</v>
      </c>
      <c r="AS21" s="586">
        <v>18.386900000000001</v>
      </c>
      <c r="AT21" s="529">
        <v>1.47</v>
      </c>
    </row>
    <row r="22" spans="1:46">
      <c r="A22" s="508">
        <v>13073042</v>
      </c>
      <c r="B22" s="202">
        <v>5352</v>
      </c>
      <c r="C22" s="202" t="s">
        <v>44</v>
      </c>
      <c r="D22" s="370">
        <v>200</v>
      </c>
      <c r="E22" s="206">
        <v>22940</v>
      </c>
      <c r="F22" s="207">
        <v>60151.34</v>
      </c>
      <c r="G22" s="389">
        <v>1</v>
      </c>
      <c r="H22" s="207">
        <v>60056.23</v>
      </c>
      <c r="I22" s="207">
        <v>0</v>
      </c>
      <c r="J22" s="389">
        <v>1</v>
      </c>
      <c r="K22" s="389">
        <v>1</v>
      </c>
      <c r="L22" s="465"/>
      <c r="M22" s="206">
        <v>350</v>
      </c>
      <c r="N22" s="389">
        <v>0</v>
      </c>
      <c r="O22" s="206">
        <v>350</v>
      </c>
      <c r="P22" s="389">
        <v>1</v>
      </c>
      <c r="Q22" s="206">
        <v>350</v>
      </c>
      <c r="R22" s="389">
        <v>0</v>
      </c>
      <c r="S22" s="389">
        <v>0</v>
      </c>
      <c r="T22" s="207">
        <v>380.18</v>
      </c>
      <c r="U22" s="207">
        <v>1.8545365853658538</v>
      </c>
      <c r="V22" s="397" t="s">
        <v>28</v>
      </c>
      <c r="W22" s="397" t="s">
        <v>28</v>
      </c>
      <c r="X22" s="397" t="s">
        <v>28</v>
      </c>
      <c r="Y22" s="397" t="s">
        <v>202</v>
      </c>
      <c r="Z22" s="397" t="s">
        <v>202</v>
      </c>
      <c r="AA22" s="397"/>
      <c r="AB22" s="397" t="s">
        <v>202</v>
      </c>
      <c r="AC22" s="206">
        <v>1000</v>
      </c>
      <c r="AD22" s="509">
        <v>1856.66</v>
      </c>
      <c r="AE22" s="206">
        <v>0</v>
      </c>
      <c r="AF22" s="207">
        <v>0</v>
      </c>
      <c r="AG22" s="206">
        <v>1500</v>
      </c>
      <c r="AH22" s="510">
        <v>2053.3000000000002</v>
      </c>
      <c r="AI22" s="207">
        <v>106925</v>
      </c>
      <c r="AJ22" s="207">
        <v>160763</v>
      </c>
      <c r="AK22" s="207">
        <v>53838</v>
      </c>
      <c r="AL22" s="207">
        <v>51354.15</v>
      </c>
      <c r="AM22" s="207">
        <v>212117.15</v>
      </c>
      <c r="AN22" s="448">
        <v>67414.05</v>
      </c>
      <c r="AO22" s="448">
        <v>144703.09999999998</v>
      </c>
      <c r="AP22" s="448">
        <v>41.933809396440722</v>
      </c>
      <c r="AQ22" s="448">
        <v>31.781517901782106</v>
      </c>
      <c r="AR22" s="448">
        <v>29092.48</v>
      </c>
      <c r="AS22" s="586">
        <v>18.386900000000001</v>
      </c>
      <c r="AT22" s="529">
        <v>5.71</v>
      </c>
    </row>
    <row r="23" spans="1:46">
      <c r="A23" s="508">
        <v>13073043</v>
      </c>
      <c r="B23" s="202">
        <v>5352</v>
      </c>
      <c r="C23" s="202" t="s">
        <v>45</v>
      </c>
      <c r="D23" s="370">
        <v>524</v>
      </c>
      <c r="E23" s="206">
        <v>-190890</v>
      </c>
      <c r="F23" s="207">
        <v>-30860.83</v>
      </c>
      <c r="G23" s="389">
        <v>0</v>
      </c>
      <c r="H23" s="207">
        <v>0</v>
      </c>
      <c r="I23" s="207">
        <v>-36760.83</v>
      </c>
      <c r="J23" s="389">
        <v>0</v>
      </c>
      <c r="K23" s="389">
        <v>1</v>
      </c>
      <c r="L23" s="587">
        <v>1324275.58</v>
      </c>
      <c r="M23" s="206">
        <v>265</v>
      </c>
      <c r="N23" s="389">
        <v>1</v>
      </c>
      <c r="O23" s="206">
        <v>350</v>
      </c>
      <c r="P23" s="389">
        <v>1</v>
      </c>
      <c r="Q23" s="206">
        <v>340</v>
      </c>
      <c r="R23" s="389">
        <v>0</v>
      </c>
      <c r="S23" s="389">
        <v>0</v>
      </c>
      <c r="T23" s="207">
        <v>262550</v>
      </c>
      <c r="U23" s="207">
        <v>502.96934865900386</v>
      </c>
      <c r="V23" s="397" t="s">
        <v>32</v>
      </c>
      <c r="W23" s="397" t="s">
        <v>28</v>
      </c>
      <c r="X23" s="397" t="s">
        <v>202</v>
      </c>
      <c r="Y23" s="397" t="s">
        <v>202</v>
      </c>
      <c r="Z23" s="397" t="s">
        <v>202</v>
      </c>
      <c r="AA23" s="397"/>
      <c r="AB23" s="397" t="s">
        <v>202</v>
      </c>
      <c r="AC23" s="206">
        <v>2500</v>
      </c>
      <c r="AD23" s="509">
        <v>2597.38</v>
      </c>
      <c r="AE23" s="206">
        <v>0</v>
      </c>
      <c r="AF23" s="207">
        <v>0</v>
      </c>
      <c r="AG23" s="206">
        <v>5200</v>
      </c>
      <c r="AH23" s="510">
        <v>5100.33</v>
      </c>
      <c r="AI23" s="207">
        <v>321557</v>
      </c>
      <c r="AJ23" s="207">
        <v>216535</v>
      </c>
      <c r="AK23" s="207">
        <v>-105022</v>
      </c>
      <c r="AL23" s="207">
        <v>104894.93</v>
      </c>
      <c r="AM23" s="207">
        <v>321429.93</v>
      </c>
      <c r="AN23" s="448">
        <v>210048.85</v>
      </c>
      <c r="AO23" s="448">
        <v>111381.07999999999</v>
      </c>
      <c r="AP23" s="448">
        <v>97.004572009144013</v>
      </c>
      <c r="AQ23" s="448">
        <v>65.348254905820383</v>
      </c>
      <c r="AR23" s="448">
        <v>90646.41</v>
      </c>
      <c r="AS23" s="586">
        <v>18.386900000000001</v>
      </c>
      <c r="AT23" s="529">
        <v>2.91</v>
      </c>
    </row>
    <row r="24" spans="1:46">
      <c r="A24" s="508">
        <v>13073051</v>
      </c>
      <c r="B24" s="202">
        <v>5352</v>
      </c>
      <c r="C24" s="202" t="s">
        <v>46</v>
      </c>
      <c r="D24" s="370">
        <v>609</v>
      </c>
      <c r="E24" s="206">
        <v>-19300</v>
      </c>
      <c r="F24" s="207">
        <v>86778.12</v>
      </c>
      <c r="G24" s="389">
        <v>1</v>
      </c>
      <c r="H24" s="207">
        <v>25638.19</v>
      </c>
      <c r="I24" s="207">
        <v>0</v>
      </c>
      <c r="J24" s="389">
        <v>1</v>
      </c>
      <c r="K24" s="482">
        <v>0</v>
      </c>
      <c r="L24" s="587">
        <v>-148727.4</v>
      </c>
      <c r="M24" s="206">
        <v>350</v>
      </c>
      <c r="N24" s="389">
        <v>0</v>
      </c>
      <c r="O24" s="206">
        <v>354</v>
      </c>
      <c r="P24" s="389">
        <v>1</v>
      </c>
      <c r="Q24" s="206">
        <v>380</v>
      </c>
      <c r="R24" s="389">
        <v>0</v>
      </c>
      <c r="S24" s="389">
        <v>0</v>
      </c>
      <c r="T24" s="207">
        <v>1344955.33</v>
      </c>
      <c r="U24" s="207">
        <v>2179.8303565640194</v>
      </c>
      <c r="V24" s="397" t="s">
        <v>32</v>
      </c>
      <c r="W24" s="397" t="s">
        <v>28</v>
      </c>
      <c r="X24" s="397" t="s">
        <v>202</v>
      </c>
      <c r="Y24" s="397" t="s">
        <v>202</v>
      </c>
      <c r="Z24" s="397" t="s">
        <v>202</v>
      </c>
      <c r="AA24" s="397"/>
      <c r="AB24" s="397" t="s">
        <v>202</v>
      </c>
      <c r="AC24" s="206">
        <v>4870</v>
      </c>
      <c r="AD24" s="509">
        <v>5050</v>
      </c>
      <c r="AE24" s="206">
        <v>0</v>
      </c>
      <c r="AF24" s="207">
        <v>0</v>
      </c>
      <c r="AG24" s="206">
        <v>3360</v>
      </c>
      <c r="AH24" s="510">
        <v>1625.57</v>
      </c>
      <c r="AI24" s="207">
        <v>326710</v>
      </c>
      <c r="AJ24" s="207">
        <v>297903</v>
      </c>
      <c r="AK24" s="207">
        <v>-28807</v>
      </c>
      <c r="AL24" s="207">
        <v>152140.37</v>
      </c>
      <c r="AM24" s="207">
        <v>450043.37</v>
      </c>
      <c r="AN24" s="448">
        <v>233017.07</v>
      </c>
      <c r="AO24" s="448">
        <v>217026.3</v>
      </c>
      <c r="AP24" s="448">
        <v>78.219108233216843</v>
      </c>
      <c r="AQ24" s="448">
        <v>51.776580999293472</v>
      </c>
      <c r="AR24" s="448">
        <v>100558.29</v>
      </c>
      <c r="AS24" s="586">
        <v>18.386900000000001</v>
      </c>
      <c r="AT24" s="529">
        <v>0.95</v>
      </c>
    </row>
    <row r="25" spans="1:46">
      <c r="A25" s="508">
        <v>13073053</v>
      </c>
      <c r="B25" s="202">
        <v>5352</v>
      </c>
      <c r="C25" s="202" t="s">
        <v>47</v>
      </c>
      <c r="D25" s="370">
        <v>558</v>
      </c>
      <c r="E25" s="206">
        <v>-14860</v>
      </c>
      <c r="F25" s="207">
        <v>136367.37</v>
      </c>
      <c r="G25" s="389">
        <v>1</v>
      </c>
      <c r="H25" s="207">
        <v>113005.64</v>
      </c>
      <c r="I25" s="207">
        <v>0</v>
      </c>
      <c r="J25" s="389">
        <v>1</v>
      </c>
      <c r="K25" s="389">
        <v>1</v>
      </c>
      <c r="L25" s="587" t="s">
        <v>501</v>
      </c>
      <c r="M25" s="206">
        <v>280</v>
      </c>
      <c r="N25" s="389">
        <v>1</v>
      </c>
      <c r="O25" s="206">
        <v>350</v>
      </c>
      <c r="P25" s="389">
        <v>1</v>
      </c>
      <c r="Q25" s="206">
        <v>340</v>
      </c>
      <c r="R25" s="389">
        <v>0</v>
      </c>
      <c r="S25" s="389">
        <v>0</v>
      </c>
      <c r="T25" s="207">
        <v>369657.57</v>
      </c>
      <c r="U25" s="207">
        <v>646.25449300699302</v>
      </c>
      <c r="V25" s="397" t="s">
        <v>32</v>
      </c>
      <c r="W25" s="397" t="s">
        <v>28</v>
      </c>
      <c r="X25" s="397" t="s">
        <v>202</v>
      </c>
      <c r="Y25" s="397" t="s">
        <v>202</v>
      </c>
      <c r="Z25" s="397" t="s">
        <v>202</v>
      </c>
      <c r="AA25" s="397"/>
      <c r="AB25" s="397" t="s">
        <v>202</v>
      </c>
      <c r="AC25" s="206">
        <v>2600</v>
      </c>
      <c r="AD25" s="509">
        <v>2523.12</v>
      </c>
      <c r="AE25" s="206">
        <v>0</v>
      </c>
      <c r="AF25" s="207">
        <v>0</v>
      </c>
      <c r="AG25" s="206">
        <v>4700</v>
      </c>
      <c r="AH25" s="510">
        <v>4375.58</v>
      </c>
      <c r="AI25" s="207">
        <v>187265</v>
      </c>
      <c r="AJ25" s="207">
        <v>236768</v>
      </c>
      <c r="AK25" s="207">
        <v>49503</v>
      </c>
      <c r="AL25" s="207">
        <v>201902.79</v>
      </c>
      <c r="AM25" s="207">
        <v>438670.79000000004</v>
      </c>
      <c r="AN25" s="448">
        <v>178724.15</v>
      </c>
      <c r="AO25" s="448">
        <v>259946.64000000004</v>
      </c>
      <c r="AP25" s="448">
        <v>75.484926172455729</v>
      </c>
      <c r="AQ25" s="448">
        <v>40.74220442168032</v>
      </c>
      <c r="AR25" s="448">
        <v>77128.259999999995</v>
      </c>
      <c r="AS25" s="586">
        <v>18.386900000000001</v>
      </c>
      <c r="AT25" s="529">
        <v>0.41</v>
      </c>
    </row>
    <row r="26" spans="1:46">
      <c r="A26" s="508">
        <v>13073069</v>
      </c>
      <c r="B26" s="202">
        <v>5352</v>
      </c>
      <c r="C26" s="202" t="s">
        <v>48</v>
      </c>
      <c r="D26" s="370">
        <v>716</v>
      </c>
      <c r="E26" s="206">
        <v>500</v>
      </c>
      <c r="F26" s="207">
        <v>150681.5</v>
      </c>
      <c r="G26" s="389">
        <v>1</v>
      </c>
      <c r="H26" s="207">
        <v>114930.01</v>
      </c>
      <c r="I26" s="207">
        <v>0</v>
      </c>
      <c r="J26" s="389">
        <v>1</v>
      </c>
      <c r="K26" s="389">
        <v>1</v>
      </c>
      <c r="L26" s="587" t="s">
        <v>502</v>
      </c>
      <c r="M26" s="206">
        <v>400</v>
      </c>
      <c r="N26" s="389">
        <v>0</v>
      </c>
      <c r="O26" s="206">
        <v>350</v>
      </c>
      <c r="P26" s="389">
        <v>1</v>
      </c>
      <c r="Q26" s="206">
        <v>339</v>
      </c>
      <c r="R26" s="389">
        <v>0</v>
      </c>
      <c r="S26" s="389">
        <v>0</v>
      </c>
      <c r="T26" s="207">
        <v>18576.900000000001</v>
      </c>
      <c r="U26" s="207">
        <v>26.462820512820514</v>
      </c>
      <c r="V26" s="397" t="s">
        <v>28</v>
      </c>
      <c r="W26" s="397" t="s">
        <v>28</v>
      </c>
      <c r="X26" s="397" t="s">
        <v>28</v>
      </c>
      <c r="Y26" s="397" t="s">
        <v>202</v>
      </c>
      <c r="Z26" s="397" t="s">
        <v>202</v>
      </c>
      <c r="AA26" s="397"/>
      <c r="AB26" s="397" t="s">
        <v>202</v>
      </c>
      <c r="AC26" s="206">
        <v>3610</v>
      </c>
      <c r="AD26" s="509">
        <v>4594.99</v>
      </c>
      <c r="AE26" s="206">
        <v>0</v>
      </c>
      <c r="AF26" s="207">
        <v>0</v>
      </c>
      <c r="AG26" s="206">
        <v>28500</v>
      </c>
      <c r="AH26" s="510">
        <v>35945.660000000003</v>
      </c>
      <c r="AI26" s="207">
        <v>324596</v>
      </c>
      <c r="AJ26" s="207">
        <v>361514</v>
      </c>
      <c r="AK26" s="207">
        <v>36918</v>
      </c>
      <c r="AL26" s="207">
        <v>197797.99</v>
      </c>
      <c r="AM26" s="207">
        <v>559311.99</v>
      </c>
      <c r="AN26" s="448">
        <v>239673.06</v>
      </c>
      <c r="AO26" s="448">
        <v>319638.93</v>
      </c>
      <c r="AP26" s="448">
        <v>66.29703413975669</v>
      </c>
      <c r="AQ26" s="448">
        <v>42.851407494411127</v>
      </c>
      <c r="AR26" s="448">
        <v>103430.7</v>
      </c>
      <c r="AS26" s="586">
        <v>18.386900000000001</v>
      </c>
      <c r="AT26" s="529">
        <v>2.48</v>
      </c>
    </row>
    <row r="27" spans="1:46">
      <c r="A27" s="508">
        <v>13073077</v>
      </c>
      <c r="B27" s="202">
        <v>5352</v>
      </c>
      <c r="C27" s="202" t="s">
        <v>49</v>
      </c>
      <c r="D27" s="370">
        <v>1434</v>
      </c>
      <c r="E27" s="206">
        <v>-63130</v>
      </c>
      <c r="F27" s="207">
        <v>50005.89</v>
      </c>
      <c r="G27" s="389">
        <v>1</v>
      </c>
      <c r="H27" s="207">
        <v>20706.68</v>
      </c>
      <c r="I27" s="207">
        <v>0</v>
      </c>
      <c r="J27" s="389">
        <v>1</v>
      </c>
      <c r="K27" s="389">
        <v>1</v>
      </c>
      <c r="L27" s="587">
        <v>5616020.21</v>
      </c>
      <c r="M27" s="206">
        <v>300</v>
      </c>
      <c r="N27" s="389">
        <v>0</v>
      </c>
      <c r="O27" s="206">
        <v>350</v>
      </c>
      <c r="P27" s="389">
        <v>1</v>
      </c>
      <c r="Q27" s="206">
        <v>350</v>
      </c>
      <c r="R27" s="389">
        <v>0</v>
      </c>
      <c r="S27" s="389">
        <v>0</v>
      </c>
      <c r="T27" s="207">
        <v>232043.16</v>
      </c>
      <c r="U27" s="207">
        <v>157.42412483039348</v>
      </c>
      <c r="V27" s="397" t="s">
        <v>28</v>
      </c>
      <c r="W27" s="397" t="s">
        <v>28</v>
      </c>
      <c r="X27" s="397" t="s">
        <v>28</v>
      </c>
      <c r="Y27" s="397" t="s">
        <v>202</v>
      </c>
      <c r="Z27" s="397" t="s">
        <v>202</v>
      </c>
      <c r="AA27" s="397"/>
      <c r="AB27" s="397" t="s">
        <v>202</v>
      </c>
      <c r="AC27" s="206">
        <v>6130</v>
      </c>
      <c r="AD27" s="509">
        <v>9782.81</v>
      </c>
      <c r="AE27" s="206">
        <v>0</v>
      </c>
      <c r="AF27" s="207">
        <v>0</v>
      </c>
      <c r="AG27" s="206">
        <v>20400</v>
      </c>
      <c r="AH27" s="510">
        <v>21827.24</v>
      </c>
      <c r="AI27" s="207">
        <v>604000</v>
      </c>
      <c r="AJ27" s="207">
        <v>643847</v>
      </c>
      <c r="AK27" s="207">
        <v>39847</v>
      </c>
      <c r="AL27" s="207">
        <v>456326.33</v>
      </c>
      <c r="AM27" s="207">
        <v>1100173.33</v>
      </c>
      <c r="AN27" s="448">
        <v>491624.98</v>
      </c>
      <c r="AO27" s="448">
        <v>608548.35000000009</v>
      </c>
      <c r="AP27" s="448">
        <v>76.357423425130506</v>
      </c>
      <c r="AQ27" s="448">
        <v>44.686138683256388</v>
      </c>
      <c r="AR27" s="448">
        <v>212160.33</v>
      </c>
      <c r="AS27" s="586">
        <v>18.386900000000001</v>
      </c>
      <c r="AT27" s="529">
        <v>3.78</v>
      </c>
    </row>
    <row r="28" spans="1:46">
      <c r="A28" s="508">
        <v>13073094</v>
      </c>
      <c r="B28" s="202">
        <v>5352</v>
      </c>
      <c r="C28" s="202" t="s">
        <v>50</v>
      </c>
      <c r="D28" s="370">
        <v>1147</v>
      </c>
      <c r="E28" s="206">
        <v>169470</v>
      </c>
      <c r="F28" s="207">
        <v>356934.51</v>
      </c>
      <c r="G28" s="389">
        <v>1</v>
      </c>
      <c r="H28" s="207">
        <v>288578.49</v>
      </c>
      <c r="I28" s="207">
        <v>0</v>
      </c>
      <c r="J28" s="389">
        <v>1</v>
      </c>
      <c r="K28" s="389">
        <v>1</v>
      </c>
      <c r="L28" s="589" t="s">
        <v>503</v>
      </c>
      <c r="M28" s="206">
        <v>350</v>
      </c>
      <c r="N28" s="389">
        <v>0</v>
      </c>
      <c r="O28" s="206">
        <v>400</v>
      </c>
      <c r="P28" s="389">
        <v>0</v>
      </c>
      <c r="Q28" s="206">
        <v>350</v>
      </c>
      <c r="R28" s="389">
        <v>0</v>
      </c>
      <c r="S28" s="389">
        <v>0</v>
      </c>
      <c r="T28" s="207">
        <v>777347.25</v>
      </c>
      <c r="U28" s="207">
        <v>682.48222124670758</v>
      </c>
      <c r="V28" s="397" t="s">
        <v>32</v>
      </c>
      <c r="W28" s="397" t="s">
        <v>28</v>
      </c>
      <c r="X28" s="397" t="s">
        <v>202</v>
      </c>
      <c r="Y28" s="397" t="s">
        <v>202</v>
      </c>
      <c r="Z28" s="397" t="s">
        <v>202</v>
      </c>
      <c r="AA28" s="397"/>
      <c r="AB28" s="397" t="s">
        <v>202</v>
      </c>
      <c r="AC28" s="206">
        <v>4800</v>
      </c>
      <c r="AD28" s="509">
        <v>4810.07</v>
      </c>
      <c r="AE28" s="206">
        <v>0</v>
      </c>
      <c r="AF28" s="207">
        <v>0</v>
      </c>
      <c r="AG28" s="206">
        <v>0</v>
      </c>
      <c r="AH28" s="510">
        <v>0</v>
      </c>
      <c r="AI28" s="207">
        <v>418266</v>
      </c>
      <c r="AJ28" s="207">
        <v>498996</v>
      </c>
      <c r="AK28" s="207">
        <v>80730</v>
      </c>
      <c r="AL28" s="207">
        <v>378197.16</v>
      </c>
      <c r="AM28" s="207">
        <v>877193.15999999992</v>
      </c>
      <c r="AN28" s="448">
        <v>294576.92</v>
      </c>
      <c r="AO28" s="448">
        <v>582616.24</v>
      </c>
      <c r="AP28" s="448">
        <v>59.033924119632218</v>
      </c>
      <c r="AQ28" s="448">
        <v>33.581762083051359</v>
      </c>
      <c r="AR28" s="448">
        <v>127124.39</v>
      </c>
      <c r="AS28" s="586">
        <v>18.386900000000001</v>
      </c>
      <c r="AT28" s="529">
        <v>2.17</v>
      </c>
    </row>
    <row r="29" spans="1:46">
      <c r="A29" s="508">
        <v>13073010</v>
      </c>
      <c r="B29" s="202">
        <v>5353</v>
      </c>
      <c r="C29" s="202" t="s">
        <v>51</v>
      </c>
      <c r="D29" s="206">
        <v>13618</v>
      </c>
      <c r="E29" s="206">
        <v>-649300</v>
      </c>
      <c r="F29" s="207">
        <v>1157603.6399999999</v>
      </c>
      <c r="G29" s="389">
        <v>1</v>
      </c>
      <c r="H29" s="207">
        <v>1072891.67</v>
      </c>
      <c r="I29" s="207">
        <v>0</v>
      </c>
      <c r="J29" s="389">
        <v>1</v>
      </c>
      <c r="K29" s="389">
        <v>1</v>
      </c>
      <c r="L29" s="207">
        <v>46654212.289999999</v>
      </c>
      <c r="M29" s="206">
        <v>200</v>
      </c>
      <c r="N29" s="389">
        <v>1</v>
      </c>
      <c r="O29" s="206">
        <v>350</v>
      </c>
      <c r="P29" s="389">
        <v>1</v>
      </c>
      <c r="Q29" s="206">
        <v>400</v>
      </c>
      <c r="R29" s="389">
        <v>0</v>
      </c>
      <c r="S29" s="389">
        <v>0</v>
      </c>
      <c r="T29" s="207">
        <v>2000939.21</v>
      </c>
      <c r="U29" s="207">
        <v>148.39359314743399</v>
      </c>
      <c r="V29" s="397" t="s">
        <v>28</v>
      </c>
      <c r="W29" s="397" t="s">
        <v>28</v>
      </c>
      <c r="X29" s="397" t="s">
        <v>28</v>
      </c>
      <c r="Y29" s="397">
        <v>2949421.22</v>
      </c>
      <c r="Z29" s="397" t="s">
        <v>202</v>
      </c>
      <c r="AA29" s="397">
        <v>193175.56</v>
      </c>
      <c r="AB29" s="397">
        <v>8026851.2300000004</v>
      </c>
      <c r="AC29" s="206">
        <v>29200</v>
      </c>
      <c r="AD29" s="509">
        <v>31326.84</v>
      </c>
      <c r="AE29" s="206">
        <v>100000</v>
      </c>
      <c r="AF29" s="207">
        <v>156240.18</v>
      </c>
      <c r="AG29" s="206">
        <v>0</v>
      </c>
      <c r="AH29" s="510">
        <v>0</v>
      </c>
      <c r="AI29" s="207">
        <v>8498097.4600000009</v>
      </c>
      <c r="AJ29" s="207">
        <v>10391660</v>
      </c>
      <c r="AK29" s="207">
        <v>1893562.5399999991</v>
      </c>
      <c r="AL29" s="207">
        <v>2787372.51</v>
      </c>
      <c r="AM29" s="207">
        <v>13179032.51</v>
      </c>
      <c r="AN29" s="448">
        <v>5183828</v>
      </c>
      <c r="AO29" s="448">
        <v>7995204.5099999998</v>
      </c>
      <c r="AP29" s="537">
        <v>0.49884503534565217</v>
      </c>
      <c r="AQ29" s="537">
        <v>0.39333904033293871</v>
      </c>
      <c r="AR29" s="448">
        <v>2577470.13</v>
      </c>
      <c r="AS29" s="590">
        <v>24.672000000000001</v>
      </c>
      <c r="AT29" s="529" t="s">
        <v>134</v>
      </c>
    </row>
    <row r="30" spans="1:46">
      <c r="A30" s="508">
        <v>13073014</v>
      </c>
      <c r="B30" s="202">
        <v>5353</v>
      </c>
      <c r="C30" s="202" t="s">
        <v>52</v>
      </c>
      <c r="D30" s="206">
        <v>236</v>
      </c>
      <c r="E30" s="206">
        <v>-22700</v>
      </c>
      <c r="F30" s="207">
        <v>7108.58</v>
      </c>
      <c r="G30" s="389">
        <v>1</v>
      </c>
      <c r="H30" s="207">
        <v>7108.58</v>
      </c>
      <c r="I30" s="207">
        <v>0</v>
      </c>
      <c r="J30" s="389">
        <v>0</v>
      </c>
      <c r="K30" s="389">
        <v>1</v>
      </c>
      <c r="L30" s="207">
        <v>880263.41</v>
      </c>
      <c r="M30" s="206">
        <v>400</v>
      </c>
      <c r="N30" s="389">
        <v>0</v>
      </c>
      <c r="O30" s="206">
        <v>350</v>
      </c>
      <c r="P30" s="389">
        <v>1</v>
      </c>
      <c r="Q30" s="206">
        <v>300</v>
      </c>
      <c r="R30" s="389">
        <v>1</v>
      </c>
      <c r="S30" s="389">
        <v>0</v>
      </c>
      <c r="T30" s="207">
        <v>0</v>
      </c>
      <c r="U30" s="207">
        <v>0</v>
      </c>
      <c r="V30" s="397" t="s">
        <v>32</v>
      </c>
      <c r="W30" s="397" t="s">
        <v>28</v>
      </c>
      <c r="X30" s="397" t="s">
        <v>28</v>
      </c>
      <c r="Y30" s="397">
        <v>-26343.38</v>
      </c>
      <c r="Z30" s="397" t="s">
        <v>202</v>
      </c>
      <c r="AA30" s="397">
        <v>-16588.11</v>
      </c>
      <c r="AB30" s="397">
        <v>124439.22</v>
      </c>
      <c r="AC30" s="206">
        <v>1700</v>
      </c>
      <c r="AD30" s="509">
        <v>2462.5</v>
      </c>
      <c r="AE30" s="206">
        <v>0</v>
      </c>
      <c r="AF30" s="207">
        <v>0</v>
      </c>
      <c r="AG30" s="206">
        <v>0</v>
      </c>
      <c r="AH30" s="510">
        <v>0</v>
      </c>
      <c r="AI30" s="448">
        <v>157349.26999999999</v>
      </c>
      <c r="AJ30" s="207">
        <v>154709.28</v>
      </c>
      <c r="AK30" s="207">
        <v>2639.99</v>
      </c>
      <c r="AL30" s="207">
        <v>49563.76</v>
      </c>
      <c r="AM30" s="207">
        <v>204273.04</v>
      </c>
      <c r="AN30" s="448">
        <v>96447.07</v>
      </c>
      <c r="AO30" s="448">
        <v>93807.08</v>
      </c>
      <c r="AP30" s="537">
        <v>0.62</v>
      </c>
      <c r="AQ30" s="537">
        <v>0.47</v>
      </c>
      <c r="AR30" s="448">
        <v>51194.97</v>
      </c>
      <c r="AS30" s="590">
        <v>24.672000000000001</v>
      </c>
      <c r="AT30" s="529">
        <v>0.41</v>
      </c>
    </row>
    <row r="31" spans="1:46">
      <c r="A31" s="508">
        <v>13073027</v>
      </c>
      <c r="B31" s="202">
        <v>5353</v>
      </c>
      <c r="C31" s="202" t="s">
        <v>53</v>
      </c>
      <c r="D31" s="206">
        <v>2220</v>
      </c>
      <c r="E31" s="206">
        <v>-286200</v>
      </c>
      <c r="F31" s="207">
        <v>98796.46</v>
      </c>
      <c r="G31" s="389">
        <v>0</v>
      </c>
      <c r="H31" s="207">
        <v>0</v>
      </c>
      <c r="I31" s="207">
        <v>-55128.02</v>
      </c>
      <c r="J31" s="389">
        <v>1</v>
      </c>
      <c r="K31" s="389">
        <v>1</v>
      </c>
      <c r="L31" s="207">
        <v>7188150</v>
      </c>
      <c r="M31" s="206">
        <v>250</v>
      </c>
      <c r="N31" s="389">
        <v>1</v>
      </c>
      <c r="O31" s="206">
        <v>350</v>
      </c>
      <c r="P31" s="389">
        <v>1</v>
      </c>
      <c r="Q31" s="206">
        <v>350</v>
      </c>
      <c r="R31" s="389">
        <v>0</v>
      </c>
      <c r="S31" s="389">
        <v>0</v>
      </c>
      <c r="T31" s="207">
        <v>740134.9</v>
      </c>
      <c r="U31" s="207">
        <v>334.45</v>
      </c>
      <c r="V31" s="397" t="s">
        <v>28</v>
      </c>
      <c r="W31" s="397" t="s">
        <v>28</v>
      </c>
      <c r="X31" s="397" t="s">
        <v>28</v>
      </c>
      <c r="Y31" s="397">
        <v>467600.38</v>
      </c>
      <c r="Z31" s="397" t="s">
        <v>202</v>
      </c>
      <c r="AA31" s="397">
        <v>-108088.38</v>
      </c>
      <c r="AB31" s="397">
        <v>36412.980000000003</v>
      </c>
      <c r="AC31" s="206">
        <v>8800</v>
      </c>
      <c r="AD31" s="509">
        <v>9298.74</v>
      </c>
      <c r="AE31" s="206">
        <v>4500</v>
      </c>
      <c r="AF31" s="207">
        <v>5840.18</v>
      </c>
      <c r="AG31" s="206">
        <v>0</v>
      </c>
      <c r="AH31" s="510">
        <v>4506.67</v>
      </c>
      <c r="AI31" s="207">
        <v>1038555.03</v>
      </c>
      <c r="AJ31" s="207">
        <v>1253545.22</v>
      </c>
      <c r="AK31" s="207">
        <v>214990.18999999994</v>
      </c>
      <c r="AL31" s="207">
        <v>698912.45</v>
      </c>
      <c r="AM31" s="207">
        <v>1952457.67</v>
      </c>
      <c r="AN31" s="448">
        <v>806097.35</v>
      </c>
      <c r="AO31" s="448">
        <v>1146360.3199999998</v>
      </c>
      <c r="AP31" s="537">
        <v>0.65</v>
      </c>
      <c r="AQ31" s="537">
        <v>0.41</v>
      </c>
      <c r="AR31" s="448">
        <v>427883.69</v>
      </c>
      <c r="AS31" s="590">
        <v>24.672000000000001</v>
      </c>
      <c r="AT31" s="529" t="s">
        <v>134</v>
      </c>
    </row>
    <row r="32" spans="1:46">
      <c r="A32" s="508">
        <v>13073038</v>
      </c>
      <c r="B32" s="202">
        <v>5353</v>
      </c>
      <c r="C32" s="202" t="s">
        <v>54</v>
      </c>
      <c r="D32" s="206">
        <v>583</v>
      </c>
      <c r="E32" s="206">
        <v>-188700</v>
      </c>
      <c r="F32" s="207">
        <v>76838.789999999994</v>
      </c>
      <c r="G32" s="389">
        <v>1</v>
      </c>
      <c r="H32" s="207">
        <v>67888.12</v>
      </c>
      <c r="I32" s="207">
        <v>0</v>
      </c>
      <c r="J32" s="389">
        <v>1</v>
      </c>
      <c r="K32" s="389">
        <v>1</v>
      </c>
      <c r="L32" s="207">
        <v>1986254.12</v>
      </c>
      <c r="M32" s="206">
        <v>280</v>
      </c>
      <c r="N32" s="389">
        <v>1</v>
      </c>
      <c r="O32" s="206">
        <v>350</v>
      </c>
      <c r="P32" s="389">
        <v>1</v>
      </c>
      <c r="Q32" s="206">
        <v>320</v>
      </c>
      <c r="R32" s="389">
        <v>1</v>
      </c>
      <c r="S32" s="389">
        <v>1</v>
      </c>
      <c r="T32" s="207">
        <v>244732.77</v>
      </c>
      <c r="U32" s="207">
        <v>427.85</v>
      </c>
      <c r="V32" s="397" t="s">
        <v>28</v>
      </c>
      <c r="W32" s="397" t="s">
        <v>28</v>
      </c>
      <c r="X32" s="397" t="s">
        <v>28</v>
      </c>
      <c r="Y32" s="397">
        <v>48654.1</v>
      </c>
      <c r="Z32" s="397" t="s">
        <v>202</v>
      </c>
      <c r="AA32" s="397">
        <v>-141801.49</v>
      </c>
      <c r="AB32" s="397">
        <v>113655.13</v>
      </c>
      <c r="AC32" s="206">
        <v>1500</v>
      </c>
      <c r="AD32" s="509">
        <v>1764.58</v>
      </c>
      <c r="AE32" s="206">
        <v>200</v>
      </c>
      <c r="AF32" s="207">
        <v>38</v>
      </c>
      <c r="AG32" s="206">
        <v>0</v>
      </c>
      <c r="AH32" s="510">
        <v>28305.38</v>
      </c>
      <c r="AI32" s="207">
        <v>481066.15</v>
      </c>
      <c r="AJ32" s="207">
        <v>482543.74</v>
      </c>
      <c r="AK32" s="207">
        <v>1477.5899999999674</v>
      </c>
      <c r="AL32" s="207">
        <v>53072.92</v>
      </c>
      <c r="AM32" s="207">
        <v>535616.66</v>
      </c>
      <c r="AN32" s="448">
        <v>263356.98</v>
      </c>
      <c r="AO32" s="448">
        <v>272259.68000000005</v>
      </c>
      <c r="AP32" s="537">
        <v>0.55000000000000004</v>
      </c>
      <c r="AQ32" s="537">
        <v>0.49</v>
      </c>
      <c r="AR32" s="448">
        <v>139792.24</v>
      </c>
      <c r="AS32" s="590">
        <v>24.672000000000001</v>
      </c>
      <c r="AT32" s="529" t="s">
        <v>134</v>
      </c>
    </row>
    <row r="33" spans="1:46">
      <c r="A33" s="508">
        <v>13073049</v>
      </c>
      <c r="B33" s="202">
        <v>5353</v>
      </c>
      <c r="C33" s="202" t="s">
        <v>55</v>
      </c>
      <c r="D33" s="206">
        <v>256</v>
      </c>
      <c r="E33" s="206">
        <v>-65700</v>
      </c>
      <c r="F33" s="207">
        <v>35019.93</v>
      </c>
      <c r="G33" s="389">
        <v>1</v>
      </c>
      <c r="H33" s="207">
        <v>41178.120000000003</v>
      </c>
      <c r="I33" s="207">
        <v>0</v>
      </c>
      <c r="J33" s="389">
        <v>1</v>
      </c>
      <c r="K33" s="389">
        <v>1</v>
      </c>
      <c r="L33" s="207">
        <v>1375811.09</v>
      </c>
      <c r="M33" s="206">
        <v>300</v>
      </c>
      <c r="N33" s="389">
        <v>0</v>
      </c>
      <c r="O33" s="206">
        <v>320</v>
      </c>
      <c r="P33" s="389">
        <v>1</v>
      </c>
      <c r="Q33" s="206">
        <v>340</v>
      </c>
      <c r="R33" s="389">
        <v>0</v>
      </c>
      <c r="S33" s="389">
        <v>0</v>
      </c>
      <c r="T33" s="207">
        <v>0</v>
      </c>
      <c r="U33" s="207">
        <v>0</v>
      </c>
      <c r="V33" s="397" t="s">
        <v>32</v>
      </c>
      <c r="W33" s="397" t="s">
        <v>28</v>
      </c>
      <c r="X33" s="397" t="s">
        <v>28</v>
      </c>
      <c r="Y33" s="397">
        <v>-93155.32</v>
      </c>
      <c r="Z33" s="397" t="s">
        <v>202</v>
      </c>
      <c r="AA33" s="397">
        <v>-37565.699999999997</v>
      </c>
      <c r="AB33" s="397">
        <v>123173.87</v>
      </c>
      <c r="AC33" s="206">
        <v>800</v>
      </c>
      <c r="AD33" s="509">
        <v>885.86</v>
      </c>
      <c r="AE33" s="206">
        <v>0</v>
      </c>
      <c r="AF33" s="207">
        <v>0</v>
      </c>
      <c r="AG33" s="206">
        <v>0</v>
      </c>
      <c r="AH33" s="510">
        <v>0</v>
      </c>
      <c r="AI33" s="207">
        <v>196840.93</v>
      </c>
      <c r="AJ33" s="207">
        <v>228685.79</v>
      </c>
      <c r="AK33" s="207">
        <v>31844.860000000015</v>
      </c>
      <c r="AL33" s="207">
        <v>37816.76</v>
      </c>
      <c r="AM33" s="207">
        <v>266502.55</v>
      </c>
      <c r="AN33" s="448">
        <v>105377.5</v>
      </c>
      <c r="AO33" s="448">
        <v>73532.639999999985</v>
      </c>
      <c r="AP33" s="537">
        <v>0.46</v>
      </c>
      <c r="AQ33" s="537">
        <v>0.4</v>
      </c>
      <c r="AR33" s="448">
        <v>55935.32</v>
      </c>
      <c r="AS33" s="590">
        <v>24.672000000000001</v>
      </c>
      <c r="AT33" s="529">
        <v>0.56000000000000005</v>
      </c>
    </row>
    <row r="34" spans="1:46">
      <c r="A34" s="508">
        <v>13073063</v>
      </c>
      <c r="B34" s="202">
        <v>5353</v>
      </c>
      <c r="C34" s="202" t="s">
        <v>56</v>
      </c>
      <c r="D34" s="206">
        <v>784</v>
      </c>
      <c r="E34" s="206">
        <v>-115700</v>
      </c>
      <c r="F34" s="207">
        <v>55935.32</v>
      </c>
      <c r="G34" s="389">
        <v>1</v>
      </c>
      <c r="H34" s="207">
        <v>44400.62</v>
      </c>
      <c r="I34" s="207">
        <v>0</v>
      </c>
      <c r="J34" s="389">
        <v>0</v>
      </c>
      <c r="K34" s="389">
        <v>1</v>
      </c>
      <c r="L34" s="207">
        <v>979551.3</v>
      </c>
      <c r="M34" s="206">
        <v>300</v>
      </c>
      <c r="N34" s="389">
        <v>0</v>
      </c>
      <c r="O34" s="206">
        <v>350</v>
      </c>
      <c r="P34" s="389">
        <v>1</v>
      </c>
      <c r="Q34" s="206">
        <v>300</v>
      </c>
      <c r="R34" s="389">
        <v>1</v>
      </c>
      <c r="S34" s="389">
        <v>0</v>
      </c>
      <c r="T34" s="207">
        <v>129428.37</v>
      </c>
      <c r="U34" s="207">
        <v>165.08720663265305</v>
      </c>
      <c r="V34" s="397" t="s">
        <v>32</v>
      </c>
      <c r="W34" s="397" t="s">
        <v>28</v>
      </c>
      <c r="X34" s="397" t="s">
        <v>28</v>
      </c>
      <c r="Y34" s="397">
        <v>-240773.47</v>
      </c>
      <c r="Z34" s="397" t="s">
        <v>202</v>
      </c>
      <c r="AA34" s="397">
        <v>-77868.36</v>
      </c>
      <c r="AB34" s="397">
        <v>-147104.46</v>
      </c>
      <c r="AC34" s="206">
        <v>6600</v>
      </c>
      <c r="AD34" s="509">
        <v>6355.59</v>
      </c>
      <c r="AE34" s="206">
        <v>0</v>
      </c>
      <c r="AF34" s="207">
        <v>0</v>
      </c>
      <c r="AG34" s="206">
        <v>0</v>
      </c>
      <c r="AH34" s="510">
        <v>0</v>
      </c>
      <c r="AI34" s="207">
        <v>460504.39</v>
      </c>
      <c r="AJ34" s="207">
        <v>536198.81000000006</v>
      </c>
      <c r="AK34" s="207">
        <v>75694.420000000042</v>
      </c>
      <c r="AL34" s="207">
        <v>192058.7</v>
      </c>
      <c r="AM34" s="207">
        <v>728257.51</v>
      </c>
      <c r="AN34" s="448">
        <v>286075.78999999998</v>
      </c>
      <c r="AO34" s="448">
        <v>210381.36999999994</v>
      </c>
      <c r="AP34" s="537">
        <v>0.39</v>
      </c>
      <c r="AQ34" s="537">
        <v>0.39</v>
      </c>
      <c r="AR34" s="448">
        <v>151851.59</v>
      </c>
      <c r="AS34" s="590">
        <v>24.672000000000001</v>
      </c>
      <c r="AT34" s="529">
        <v>0.36</v>
      </c>
    </row>
    <row r="35" spans="1:46">
      <c r="A35" s="508">
        <v>13073064</v>
      </c>
      <c r="B35" s="202">
        <v>5353</v>
      </c>
      <c r="C35" s="202" t="s">
        <v>57</v>
      </c>
      <c r="D35" s="206">
        <v>454</v>
      </c>
      <c r="E35" s="206">
        <v>-38300</v>
      </c>
      <c r="F35" s="207">
        <v>15987.75</v>
      </c>
      <c r="G35" s="389">
        <v>1</v>
      </c>
      <c r="H35" s="207">
        <v>14313.21</v>
      </c>
      <c r="I35" s="207">
        <v>0</v>
      </c>
      <c r="J35" s="389">
        <v>0</v>
      </c>
      <c r="K35" s="389">
        <v>1</v>
      </c>
      <c r="L35" s="207">
        <v>891585.45</v>
      </c>
      <c r="M35" s="206">
        <v>350</v>
      </c>
      <c r="N35" s="389">
        <v>0</v>
      </c>
      <c r="O35" s="206">
        <v>360</v>
      </c>
      <c r="P35" s="389">
        <v>1</v>
      </c>
      <c r="Q35" s="206">
        <v>350</v>
      </c>
      <c r="R35" s="389">
        <v>0</v>
      </c>
      <c r="S35" s="389">
        <v>0</v>
      </c>
      <c r="T35" s="207">
        <v>205273</v>
      </c>
      <c r="U35" s="207">
        <v>433.98097251585625</v>
      </c>
      <c r="V35" s="397" t="s">
        <v>32</v>
      </c>
      <c r="W35" s="397" t="s">
        <v>28</v>
      </c>
      <c r="X35" s="397" t="s">
        <v>28</v>
      </c>
      <c r="Y35" s="397">
        <v>40188.019999999997</v>
      </c>
      <c r="Z35" s="397" t="s">
        <v>202</v>
      </c>
      <c r="AA35" s="397">
        <v>-555.44000000000005</v>
      </c>
      <c r="AB35" s="397">
        <v>-95470.51</v>
      </c>
      <c r="AC35" s="206">
        <v>2000</v>
      </c>
      <c r="AD35" s="509">
        <v>2410.2800000000002</v>
      </c>
      <c r="AE35" s="206">
        <v>0</v>
      </c>
      <c r="AF35" s="207">
        <v>0</v>
      </c>
      <c r="AG35" s="206">
        <v>0</v>
      </c>
      <c r="AH35" s="510">
        <v>0</v>
      </c>
      <c r="AI35" s="207">
        <v>204175.82</v>
      </c>
      <c r="AJ35" s="207">
        <v>234780.55</v>
      </c>
      <c r="AK35" s="207">
        <v>30604.73</v>
      </c>
      <c r="AL35" s="207">
        <v>160064.54999999999</v>
      </c>
      <c r="AM35" s="207">
        <v>394845.1</v>
      </c>
      <c r="AN35" s="448">
        <v>167403.15</v>
      </c>
      <c r="AO35" s="448">
        <v>136798.41999999998</v>
      </c>
      <c r="AP35" s="537">
        <v>0.71</v>
      </c>
      <c r="AQ35" s="537">
        <v>0.42</v>
      </c>
      <c r="AR35" s="448">
        <v>88859.09</v>
      </c>
      <c r="AS35" s="590">
        <v>24.672000000000001</v>
      </c>
      <c r="AT35" s="529">
        <v>0.51</v>
      </c>
    </row>
    <row r="36" spans="1:46">
      <c r="A36" s="508">
        <v>13073065</v>
      </c>
      <c r="B36" s="202">
        <v>5353</v>
      </c>
      <c r="C36" s="202" t="s">
        <v>58</v>
      </c>
      <c r="D36" s="206">
        <v>1004</v>
      </c>
      <c r="E36" s="206">
        <v>-632600</v>
      </c>
      <c r="F36" s="207">
        <v>-413065.84</v>
      </c>
      <c r="G36" s="389">
        <v>0</v>
      </c>
      <c r="H36" s="207">
        <v>0</v>
      </c>
      <c r="I36" s="207">
        <v>-451706.52</v>
      </c>
      <c r="J36" s="389">
        <v>1</v>
      </c>
      <c r="K36" s="389">
        <v>1</v>
      </c>
      <c r="L36" s="207">
        <v>4126226.71</v>
      </c>
      <c r="M36" s="206">
        <v>200</v>
      </c>
      <c r="N36" s="389">
        <v>1</v>
      </c>
      <c r="O36" s="206">
        <v>300</v>
      </c>
      <c r="P36" s="389">
        <v>1</v>
      </c>
      <c r="Q36" s="206">
        <v>300</v>
      </c>
      <c r="R36" s="389">
        <v>1</v>
      </c>
      <c r="S36" s="389">
        <v>1</v>
      </c>
      <c r="T36" s="207">
        <v>415593.87</v>
      </c>
      <c r="U36" s="207">
        <v>410.6658794466403</v>
      </c>
      <c r="V36" s="397" t="s">
        <v>28</v>
      </c>
      <c r="W36" s="397" t="s">
        <v>28</v>
      </c>
      <c r="X36" s="397" t="s">
        <v>28</v>
      </c>
      <c r="Y36" s="397">
        <v>241186.14</v>
      </c>
      <c r="Z36" s="397" t="s">
        <v>202</v>
      </c>
      <c r="AA36" s="397">
        <v>170571.49</v>
      </c>
      <c r="AB36" s="397">
        <v>512710.49</v>
      </c>
      <c r="AC36" s="206">
        <v>4500</v>
      </c>
      <c r="AD36" s="509">
        <v>4794.1400000000003</v>
      </c>
      <c r="AE36" s="206">
        <v>0</v>
      </c>
      <c r="AF36" s="207">
        <v>0</v>
      </c>
      <c r="AG36" s="206">
        <v>600</v>
      </c>
      <c r="AH36" s="510">
        <v>-565.88</v>
      </c>
      <c r="AI36" s="207">
        <v>1230179.6299999999</v>
      </c>
      <c r="AJ36" s="207">
        <v>747145.27</v>
      </c>
      <c r="AK36" s="207">
        <v>-483034.35999999987</v>
      </c>
      <c r="AL36" s="207">
        <v>0</v>
      </c>
      <c r="AM36" s="207">
        <v>747145.27</v>
      </c>
      <c r="AN36" s="448">
        <v>680795.49</v>
      </c>
      <c r="AO36" s="448">
        <v>66349.780000000028</v>
      </c>
      <c r="AP36" s="537">
        <v>0.91</v>
      </c>
      <c r="AQ36" s="537">
        <v>0.91</v>
      </c>
      <c r="AR36" s="448">
        <v>361364.93</v>
      </c>
      <c r="AS36" s="590">
        <v>24.672000000000001</v>
      </c>
      <c r="AT36" s="529" t="s">
        <v>134</v>
      </c>
    </row>
    <row r="37" spans="1:46">
      <c r="A37" s="508">
        <v>13073072</v>
      </c>
      <c r="B37" s="202">
        <v>5353</v>
      </c>
      <c r="C37" s="202" t="s">
        <v>59</v>
      </c>
      <c r="D37" s="206">
        <v>232</v>
      </c>
      <c r="E37" s="206">
        <v>66200</v>
      </c>
      <c r="F37" s="207">
        <v>399767.67</v>
      </c>
      <c r="G37" s="389">
        <v>1</v>
      </c>
      <c r="H37" s="207">
        <v>356812.89</v>
      </c>
      <c r="I37" s="207">
        <v>0</v>
      </c>
      <c r="J37" s="389">
        <v>1</v>
      </c>
      <c r="K37" s="389">
        <v>1</v>
      </c>
      <c r="L37" s="207">
        <v>2445415.4900000002</v>
      </c>
      <c r="M37" s="206">
        <v>300</v>
      </c>
      <c r="N37" s="389">
        <v>0</v>
      </c>
      <c r="O37" s="206">
        <v>300</v>
      </c>
      <c r="P37" s="389">
        <v>1</v>
      </c>
      <c r="Q37" s="206">
        <v>300</v>
      </c>
      <c r="R37" s="389">
        <v>1</v>
      </c>
      <c r="S37" s="389">
        <v>0</v>
      </c>
      <c r="T37" s="207">
        <v>821252.51</v>
      </c>
      <c r="U37" s="207">
        <v>3570.66</v>
      </c>
      <c r="V37" s="397" t="s">
        <v>28</v>
      </c>
      <c r="W37" s="397" t="s">
        <v>28</v>
      </c>
      <c r="X37" s="397" t="s">
        <v>28</v>
      </c>
      <c r="Y37" s="397">
        <v>375685.11</v>
      </c>
      <c r="Z37" s="397" t="s">
        <v>202</v>
      </c>
      <c r="AA37" s="397">
        <v>146252.59</v>
      </c>
      <c r="AB37" s="397">
        <v>556040.41</v>
      </c>
      <c r="AC37" s="206">
        <v>400</v>
      </c>
      <c r="AD37" s="509">
        <v>375.83</v>
      </c>
      <c r="AE37" s="206">
        <v>0</v>
      </c>
      <c r="AF37" s="207">
        <v>0</v>
      </c>
      <c r="AG37" s="206">
        <v>0</v>
      </c>
      <c r="AH37" s="510">
        <v>0</v>
      </c>
      <c r="AI37" s="207">
        <v>195827.21</v>
      </c>
      <c r="AJ37" s="207">
        <v>534459.29</v>
      </c>
      <c r="AK37" s="207">
        <v>338632.08000000007</v>
      </c>
      <c r="AL37" s="207">
        <v>19905.599999999999</v>
      </c>
      <c r="AM37" s="207">
        <v>554364.89</v>
      </c>
      <c r="AN37" s="448">
        <v>91020.49</v>
      </c>
      <c r="AO37" s="448">
        <v>463344.4</v>
      </c>
      <c r="AP37" s="537">
        <v>0.17</v>
      </c>
      <c r="AQ37" s="537">
        <v>0.16</v>
      </c>
      <c r="AR37" s="448">
        <v>48349.279999999999</v>
      </c>
      <c r="AS37" s="590">
        <v>24.672000000000001</v>
      </c>
      <c r="AT37" s="529" t="s">
        <v>134</v>
      </c>
    </row>
    <row r="38" spans="1:46">
      <c r="A38" s="508">
        <v>13073074</v>
      </c>
      <c r="B38" s="202">
        <v>5353</v>
      </c>
      <c r="C38" s="202" t="s">
        <v>60</v>
      </c>
      <c r="D38" s="206">
        <v>303</v>
      </c>
      <c r="E38" s="206">
        <v>-29700</v>
      </c>
      <c r="F38" s="207">
        <v>16608.919999999998</v>
      </c>
      <c r="G38" s="389">
        <v>1</v>
      </c>
      <c r="H38" s="207">
        <v>0</v>
      </c>
      <c r="I38" s="207">
        <v>-135984.47</v>
      </c>
      <c r="J38" s="389">
        <v>0</v>
      </c>
      <c r="K38" s="389">
        <v>1</v>
      </c>
      <c r="L38" s="207">
        <v>565414.86</v>
      </c>
      <c r="M38" s="206">
        <v>275</v>
      </c>
      <c r="N38" s="389">
        <v>1</v>
      </c>
      <c r="O38" s="206">
        <v>375</v>
      </c>
      <c r="P38" s="389">
        <v>0</v>
      </c>
      <c r="Q38" s="206">
        <v>300</v>
      </c>
      <c r="R38" s="389">
        <v>1</v>
      </c>
      <c r="S38" s="389">
        <v>0</v>
      </c>
      <c r="T38" s="207">
        <v>291748.40999999997</v>
      </c>
      <c r="U38" s="207">
        <v>929.14</v>
      </c>
      <c r="V38" s="397" t="s">
        <v>28</v>
      </c>
      <c r="W38" s="397" t="s">
        <v>28</v>
      </c>
      <c r="X38" s="397" t="s">
        <v>28</v>
      </c>
      <c r="Y38" s="397">
        <v>-76668.94</v>
      </c>
      <c r="Z38" s="397" t="s">
        <v>202</v>
      </c>
      <c r="AA38" s="397">
        <v>-57895.78</v>
      </c>
      <c r="AB38" s="397">
        <v>84744.6</v>
      </c>
      <c r="AC38" s="206">
        <v>2500</v>
      </c>
      <c r="AD38" s="509">
        <v>4127.09</v>
      </c>
      <c r="AE38" s="206">
        <v>0</v>
      </c>
      <c r="AF38" s="207">
        <v>0</v>
      </c>
      <c r="AG38" s="206">
        <v>0</v>
      </c>
      <c r="AH38" s="510">
        <v>0</v>
      </c>
      <c r="AI38" s="207">
        <v>120230.47</v>
      </c>
      <c r="AJ38" s="207">
        <v>147744.94</v>
      </c>
      <c r="AK38" s="207">
        <v>27514.47</v>
      </c>
      <c r="AL38" s="207">
        <v>115445.21</v>
      </c>
      <c r="AM38" s="207">
        <v>263190.15000000002</v>
      </c>
      <c r="AN38" s="448">
        <v>104424.08</v>
      </c>
      <c r="AO38" s="448">
        <v>158766.07</v>
      </c>
      <c r="AP38" s="537">
        <v>0.71</v>
      </c>
      <c r="AQ38" s="537">
        <v>0.4</v>
      </c>
      <c r="AR38" s="448">
        <v>55429.24</v>
      </c>
      <c r="AS38" s="590">
        <v>24.672000000000001</v>
      </c>
      <c r="AT38" s="529" t="s">
        <v>134</v>
      </c>
    </row>
    <row r="39" spans="1:46">
      <c r="A39" s="508">
        <v>13073083</v>
      </c>
      <c r="B39" s="202">
        <v>5353</v>
      </c>
      <c r="C39" s="202" t="s">
        <v>61</v>
      </c>
      <c r="D39" s="206">
        <v>876</v>
      </c>
      <c r="E39" s="206">
        <v>-97300</v>
      </c>
      <c r="F39" s="207">
        <v>283436.09000000003</v>
      </c>
      <c r="G39" s="389">
        <v>1</v>
      </c>
      <c r="H39" s="207">
        <v>241780.15</v>
      </c>
      <c r="I39" s="207">
        <v>0</v>
      </c>
      <c r="J39" s="389">
        <v>1</v>
      </c>
      <c r="K39" s="389">
        <v>1</v>
      </c>
      <c r="L39" s="207">
        <v>2147535.63</v>
      </c>
      <c r="M39" s="206">
        <v>350</v>
      </c>
      <c r="N39" s="389">
        <v>0</v>
      </c>
      <c r="O39" s="206">
        <v>350</v>
      </c>
      <c r="P39" s="389">
        <v>1</v>
      </c>
      <c r="Q39" s="206">
        <v>350</v>
      </c>
      <c r="R39" s="389">
        <v>0</v>
      </c>
      <c r="S39" s="389">
        <v>0</v>
      </c>
      <c r="T39" s="207">
        <v>439812.85</v>
      </c>
      <c r="U39" s="207">
        <v>500.93</v>
      </c>
      <c r="V39" s="397" t="s">
        <v>32</v>
      </c>
      <c r="W39" s="397" t="s">
        <v>28</v>
      </c>
      <c r="X39" s="397" t="s">
        <v>28</v>
      </c>
      <c r="Y39" s="397">
        <v>23306.639999999999</v>
      </c>
      <c r="Z39" s="397" t="s">
        <v>202</v>
      </c>
      <c r="AA39" s="397">
        <v>31125.26</v>
      </c>
      <c r="AB39" s="397">
        <v>104088.44</v>
      </c>
      <c r="AC39" s="206">
        <v>3100</v>
      </c>
      <c r="AD39" s="509">
        <v>3437.13</v>
      </c>
      <c r="AE39" s="206">
        <v>1800</v>
      </c>
      <c r="AF39" s="207">
        <v>2028.16</v>
      </c>
      <c r="AG39" s="206">
        <v>0</v>
      </c>
      <c r="AH39" s="510">
        <v>0</v>
      </c>
      <c r="AI39" s="207">
        <v>527724.05000000005</v>
      </c>
      <c r="AJ39" s="207">
        <v>862351.74</v>
      </c>
      <c r="AK39" s="207">
        <v>334627.68999999994</v>
      </c>
      <c r="AL39" s="207">
        <v>207882.48</v>
      </c>
      <c r="AM39" s="207">
        <v>1070234.22</v>
      </c>
      <c r="AN39" s="448">
        <v>349583.41</v>
      </c>
      <c r="AO39" s="448">
        <v>720650.81</v>
      </c>
      <c r="AP39" s="537">
        <v>0.4</v>
      </c>
      <c r="AQ39" s="537">
        <v>0.33</v>
      </c>
      <c r="AR39" s="448">
        <v>185562</v>
      </c>
      <c r="AS39" s="590">
        <v>24.672000000000001</v>
      </c>
      <c r="AT39" s="529" t="s">
        <v>134</v>
      </c>
    </row>
    <row r="40" spans="1:46">
      <c r="A40" s="508">
        <v>13073002</v>
      </c>
      <c r="B40" s="202">
        <v>5354</v>
      </c>
      <c r="C40" s="202" t="s">
        <v>62</v>
      </c>
      <c r="D40" s="206">
        <v>637</v>
      </c>
      <c r="E40" s="206" t="s">
        <v>202</v>
      </c>
      <c r="F40" s="207" t="s">
        <v>202</v>
      </c>
      <c r="G40" s="389">
        <v>1</v>
      </c>
      <c r="H40" s="207" t="s">
        <v>202</v>
      </c>
      <c r="I40" s="207" t="s">
        <v>202</v>
      </c>
      <c r="J40" s="389" t="s">
        <v>202</v>
      </c>
      <c r="K40" s="389" t="s">
        <v>202</v>
      </c>
      <c r="L40" s="207" t="s">
        <v>202</v>
      </c>
      <c r="M40" s="206">
        <v>300</v>
      </c>
      <c r="N40" s="389" t="s">
        <v>202</v>
      </c>
      <c r="O40" s="206">
        <v>360</v>
      </c>
      <c r="P40" s="389" t="s">
        <v>202</v>
      </c>
      <c r="Q40" s="206">
        <v>330</v>
      </c>
      <c r="R40" s="389" t="s">
        <v>202</v>
      </c>
      <c r="S40" s="389">
        <v>0</v>
      </c>
      <c r="T40" s="207" t="s">
        <v>202</v>
      </c>
      <c r="U40" s="207" t="s">
        <v>202</v>
      </c>
      <c r="V40" s="206" t="s">
        <v>202</v>
      </c>
      <c r="W40" s="206" t="s">
        <v>202</v>
      </c>
      <c r="X40" s="206" t="s">
        <v>202</v>
      </c>
      <c r="Y40" s="206" t="s">
        <v>202</v>
      </c>
      <c r="Z40" s="206" t="s">
        <v>202</v>
      </c>
      <c r="AA40" s="206"/>
      <c r="AB40" s="206" t="s">
        <v>202</v>
      </c>
      <c r="AC40" s="206">
        <v>1700</v>
      </c>
      <c r="AD40" s="509">
        <v>1933</v>
      </c>
      <c r="AE40" s="206">
        <v>0</v>
      </c>
      <c r="AF40" s="207">
        <v>0</v>
      </c>
      <c r="AG40" s="206">
        <v>270000</v>
      </c>
      <c r="AH40" s="510">
        <v>296000</v>
      </c>
      <c r="AI40" s="207">
        <v>710394</v>
      </c>
      <c r="AJ40" s="207" t="s">
        <v>202</v>
      </c>
      <c r="AK40" s="207" t="s">
        <v>202</v>
      </c>
      <c r="AL40" s="207">
        <v>0</v>
      </c>
      <c r="AM40" s="207" t="s">
        <v>202</v>
      </c>
      <c r="AN40" s="448">
        <v>334000</v>
      </c>
      <c r="AO40" s="448" t="s">
        <v>202</v>
      </c>
      <c r="AP40" s="247" t="s">
        <v>202</v>
      </c>
      <c r="AQ40" s="247" t="s">
        <v>202</v>
      </c>
      <c r="AR40" s="448">
        <v>202400</v>
      </c>
      <c r="AS40" s="448">
        <v>28.49</v>
      </c>
      <c r="AT40" s="529">
        <v>4.3499999999999996</v>
      </c>
    </row>
    <row r="41" spans="1:46">
      <c r="A41" s="508">
        <v>13073012</v>
      </c>
      <c r="B41" s="202">
        <v>5354</v>
      </c>
      <c r="C41" s="202" t="s">
        <v>63</v>
      </c>
      <c r="D41" s="206">
        <v>1128</v>
      </c>
      <c r="E41" s="206" t="s">
        <v>202</v>
      </c>
      <c r="F41" s="207" t="s">
        <v>202</v>
      </c>
      <c r="G41" s="389">
        <v>1</v>
      </c>
      <c r="H41" s="207" t="s">
        <v>202</v>
      </c>
      <c r="I41" s="207" t="s">
        <v>202</v>
      </c>
      <c r="J41" s="389" t="s">
        <v>202</v>
      </c>
      <c r="K41" s="389" t="s">
        <v>202</v>
      </c>
      <c r="L41" s="207" t="s">
        <v>202</v>
      </c>
      <c r="M41" s="206">
        <v>300</v>
      </c>
      <c r="N41" s="389" t="s">
        <v>202</v>
      </c>
      <c r="O41" s="206">
        <v>380</v>
      </c>
      <c r="P41" s="389" t="s">
        <v>202</v>
      </c>
      <c r="Q41" s="206">
        <v>360</v>
      </c>
      <c r="R41" s="389" t="s">
        <v>202</v>
      </c>
      <c r="S41" s="389">
        <v>0</v>
      </c>
      <c r="T41" s="207" t="s">
        <v>202</v>
      </c>
      <c r="U41" s="207" t="s">
        <v>202</v>
      </c>
      <c r="V41" s="206" t="s">
        <v>202</v>
      </c>
      <c r="W41" s="206" t="s">
        <v>202</v>
      </c>
      <c r="X41" s="206" t="s">
        <v>202</v>
      </c>
      <c r="Y41" s="206" t="s">
        <v>202</v>
      </c>
      <c r="Z41" s="206" t="s">
        <v>202</v>
      </c>
      <c r="AA41" s="206"/>
      <c r="AB41" s="206" t="s">
        <v>202</v>
      </c>
      <c r="AC41" s="206">
        <v>3900</v>
      </c>
      <c r="AD41" s="509">
        <v>4800</v>
      </c>
      <c r="AE41" s="206">
        <v>0</v>
      </c>
      <c r="AF41" s="207">
        <v>0</v>
      </c>
      <c r="AG41" s="206">
        <v>220000</v>
      </c>
      <c r="AH41" s="510">
        <v>245000</v>
      </c>
      <c r="AI41" s="207">
        <v>711382</v>
      </c>
      <c r="AJ41" s="207" t="s">
        <v>202</v>
      </c>
      <c r="AK41" s="207" t="s">
        <v>202</v>
      </c>
      <c r="AL41" s="207">
        <v>243400</v>
      </c>
      <c r="AM41" s="207" t="s">
        <v>202</v>
      </c>
      <c r="AN41" s="448">
        <v>429200</v>
      </c>
      <c r="AO41" s="448" t="s">
        <v>202</v>
      </c>
      <c r="AP41" s="247" t="s">
        <v>202</v>
      </c>
      <c r="AQ41" s="247" t="s">
        <v>202</v>
      </c>
      <c r="AR41" s="448">
        <v>260100</v>
      </c>
      <c r="AS41" s="448">
        <v>28.49</v>
      </c>
      <c r="AT41" s="529">
        <v>0.14000000000000001</v>
      </c>
    </row>
    <row r="42" spans="1:46">
      <c r="A42" s="508">
        <v>13073017</v>
      </c>
      <c r="B42" s="202">
        <v>5354</v>
      </c>
      <c r="C42" s="202" t="s">
        <v>64</v>
      </c>
      <c r="D42" s="206">
        <v>1484</v>
      </c>
      <c r="E42" s="206" t="s">
        <v>202</v>
      </c>
      <c r="F42" s="207" t="s">
        <v>202</v>
      </c>
      <c r="G42" s="389">
        <v>1</v>
      </c>
      <c r="H42" s="207" t="s">
        <v>202</v>
      </c>
      <c r="I42" s="207" t="s">
        <v>202</v>
      </c>
      <c r="J42" s="389" t="s">
        <v>202</v>
      </c>
      <c r="K42" s="389" t="s">
        <v>202</v>
      </c>
      <c r="L42" s="207" t="s">
        <v>202</v>
      </c>
      <c r="M42" s="206">
        <v>300</v>
      </c>
      <c r="N42" s="389" t="s">
        <v>202</v>
      </c>
      <c r="O42" s="206">
        <v>360</v>
      </c>
      <c r="P42" s="389" t="s">
        <v>202</v>
      </c>
      <c r="Q42" s="206">
        <v>350</v>
      </c>
      <c r="R42" s="389" t="s">
        <v>202</v>
      </c>
      <c r="S42" s="389">
        <v>0</v>
      </c>
      <c r="T42" s="207" t="s">
        <v>202</v>
      </c>
      <c r="U42" s="207" t="s">
        <v>202</v>
      </c>
      <c r="V42" s="206" t="s">
        <v>202</v>
      </c>
      <c r="W42" s="206" t="s">
        <v>202</v>
      </c>
      <c r="X42" s="206" t="s">
        <v>202</v>
      </c>
      <c r="Y42" s="206" t="s">
        <v>202</v>
      </c>
      <c r="Z42" s="206" t="s">
        <v>202</v>
      </c>
      <c r="AA42" s="206"/>
      <c r="AB42" s="206" t="s">
        <v>202</v>
      </c>
      <c r="AC42" s="206">
        <v>4700</v>
      </c>
      <c r="AD42" s="509">
        <v>5000</v>
      </c>
      <c r="AE42" s="206">
        <v>0</v>
      </c>
      <c r="AF42" s="207">
        <v>0</v>
      </c>
      <c r="AG42" s="206">
        <v>330000</v>
      </c>
      <c r="AH42" s="510">
        <v>338000</v>
      </c>
      <c r="AI42" s="207">
        <v>1307118</v>
      </c>
      <c r="AJ42" s="207" t="s">
        <v>202</v>
      </c>
      <c r="AK42" s="207" t="s">
        <v>202</v>
      </c>
      <c r="AL42" s="207">
        <v>100300</v>
      </c>
      <c r="AM42" s="207" t="s">
        <v>202</v>
      </c>
      <c r="AN42" s="448">
        <v>710300</v>
      </c>
      <c r="AO42" s="448" t="s">
        <v>202</v>
      </c>
      <c r="AP42" s="247" t="s">
        <v>202</v>
      </c>
      <c r="AQ42" s="247" t="s">
        <v>202</v>
      </c>
      <c r="AR42" s="448">
        <v>435300</v>
      </c>
      <c r="AS42" s="448">
        <v>28.49</v>
      </c>
      <c r="AT42" s="529">
        <v>1.05</v>
      </c>
    </row>
    <row r="43" spans="1:46">
      <c r="A43" s="508">
        <v>13073067</v>
      </c>
      <c r="B43" s="202">
        <v>5354</v>
      </c>
      <c r="C43" s="202" t="s">
        <v>65</v>
      </c>
      <c r="D43" s="206">
        <v>1459</v>
      </c>
      <c r="E43" s="206" t="s">
        <v>202</v>
      </c>
      <c r="F43" s="207" t="s">
        <v>202</v>
      </c>
      <c r="G43" s="389">
        <v>1</v>
      </c>
      <c r="H43" s="207" t="s">
        <v>202</v>
      </c>
      <c r="I43" s="207" t="s">
        <v>202</v>
      </c>
      <c r="J43" s="389" t="s">
        <v>202</v>
      </c>
      <c r="K43" s="389" t="s">
        <v>202</v>
      </c>
      <c r="L43" s="207" t="s">
        <v>202</v>
      </c>
      <c r="M43" s="206">
        <v>300</v>
      </c>
      <c r="N43" s="389" t="s">
        <v>202</v>
      </c>
      <c r="O43" s="206">
        <v>360</v>
      </c>
      <c r="P43" s="389" t="s">
        <v>202</v>
      </c>
      <c r="Q43" s="206">
        <v>360</v>
      </c>
      <c r="R43" s="389" t="s">
        <v>202</v>
      </c>
      <c r="S43" s="389">
        <v>0</v>
      </c>
      <c r="T43" s="207" t="s">
        <v>202</v>
      </c>
      <c r="U43" s="207" t="s">
        <v>202</v>
      </c>
      <c r="V43" s="206" t="s">
        <v>202</v>
      </c>
      <c r="W43" s="206" t="s">
        <v>202</v>
      </c>
      <c r="X43" s="206" t="s">
        <v>202</v>
      </c>
      <c r="Y43" s="206" t="s">
        <v>202</v>
      </c>
      <c r="Z43" s="206" t="s">
        <v>202</v>
      </c>
      <c r="AA43" s="206"/>
      <c r="AB43" s="206" t="s">
        <v>202</v>
      </c>
      <c r="AC43" s="206">
        <v>6400</v>
      </c>
      <c r="AD43" s="509">
        <v>6600</v>
      </c>
      <c r="AE43" s="206">
        <v>0</v>
      </c>
      <c r="AF43" s="207">
        <v>0</v>
      </c>
      <c r="AG43" s="206">
        <v>300000</v>
      </c>
      <c r="AH43" s="510">
        <v>319000</v>
      </c>
      <c r="AI43" s="207">
        <v>1503753</v>
      </c>
      <c r="AJ43" s="207" t="s">
        <v>202</v>
      </c>
      <c r="AK43" s="207" t="s">
        <v>202</v>
      </c>
      <c r="AL43" s="207">
        <v>0</v>
      </c>
      <c r="AM43" s="207" t="s">
        <v>202</v>
      </c>
      <c r="AN43" s="448">
        <v>706800</v>
      </c>
      <c r="AO43" s="448" t="s">
        <v>202</v>
      </c>
      <c r="AP43" s="247" t="s">
        <v>202</v>
      </c>
      <c r="AQ43" s="247" t="s">
        <v>202</v>
      </c>
      <c r="AR43" s="448">
        <v>428300</v>
      </c>
      <c r="AS43" s="448">
        <v>28.49</v>
      </c>
      <c r="AT43" s="529">
        <v>0.05</v>
      </c>
    </row>
    <row r="44" spans="1:46">
      <c r="A44" s="508">
        <v>13073100</v>
      </c>
      <c r="B44" s="202">
        <v>5354</v>
      </c>
      <c r="C44" s="202" t="s">
        <v>66</v>
      </c>
      <c r="D44" s="206">
        <v>700</v>
      </c>
      <c r="E44" s="206" t="s">
        <v>202</v>
      </c>
      <c r="F44" s="207" t="s">
        <v>202</v>
      </c>
      <c r="G44" s="389">
        <v>1</v>
      </c>
      <c r="H44" s="207" t="s">
        <v>202</v>
      </c>
      <c r="I44" s="207" t="s">
        <v>202</v>
      </c>
      <c r="J44" s="389" t="s">
        <v>202</v>
      </c>
      <c r="K44" s="389" t="s">
        <v>202</v>
      </c>
      <c r="L44" s="207" t="s">
        <v>202</v>
      </c>
      <c r="M44" s="206">
        <v>300</v>
      </c>
      <c r="N44" s="389" t="s">
        <v>202</v>
      </c>
      <c r="O44" s="206">
        <v>360</v>
      </c>
      <c r="P44" s="389" t="s">
        <v>202</v>
      </c>
      <c r="Q44" s="206">
        <v>350</v>
      </c>
      <c r="R44" s="389" t="s">
        <v>202</v>
      </c>
      <c r="S44" s="389">
        <v>0</v>
      </c>
      <c r="T44" s="207" t="s">
        <v>202</v>
      </c>
      <c r="U44" s="207" t="s">
        <v>202</v>
      </c>
      <c r="V44" s="206" t="s">
        <v>202</v>
      </c>
      <c r="W44" s="206" t="s">
        <v>202</v>
      </c>
      <c r="X44" s="206" t="s">
        <v>202</v>
      </c>
      <c r="Y44" s="206" t="s">
        <v>202</v>
      </c>
      <c r="Z44" s="206" t="s">
        <v>202</v>
      </c>
      <c r="AA44" s="206"/>
      <c r="AB44" s="206" t="s">
        <v>202</v>
      </c>
      <c r="AC44" s="206">
        <v>3400</v>
      </c>
      <c r="AD44" s="509">
        <v>3600</v>
      </c>
      <c r="AE44" s="206">
        <v>0</v>
      </c>
      <c r="AF44" s="207">
        <v>0</v>
      </c>
      <c r="AG44" s="206">
        <v>185000</v>
      </c>
      <c r="AH44" s="510">
        <v>186000</v>
      </c>
      <c r="AI44" s="207">
        <v>401733</v>
      </c>
      <c r="AJ44" s="207" t="s">
        <v>202</v>
      </c>
      <c r="AK44" s="207" t="s">
        <v>202</v>
      </c>
      <c r="AL44" s="207">
        <v>160600</v>
      </c>
      <c r="AM44" s="207" t="s">
        <v>202</v>
      </c>
      <c r="AN44" s="448">
        <v>274000</v>
      </c>
      <c r="AO44" s="448" t="s">
        <v>202</v>
      </c>
      <c r="AP44" s="247" t="s">
        <v>202</v>
      </c>
      <c r="AQ44" s="247" t="s">
        <v>202</v>
      </c>
      <c r="AR44" s="448">
        <v>167900</v>
      </c>
      <c r="AS44" s="448">
        <v>28.49</v>
      </c>
      <c r="AT44" s="529">
        <v>0.05</v>
      </c>
    </row>
    <row r="45" spans="1:46">
      <c r="A45" s="508">
        <v>13073103</v>
      </c>
      <c r="B45" s="202">
        <v>5354</v>
      </c>
      <c r="C45" s="202" t="s">
        <v>67</v>
      </c>
      <c r="D45" s="206">
        <v>1131</v>
      </c>
      <c r="E45" s="206" t="s">
        <v>202</v>
      </c>
      <c r="F45" s="207" t="s">
        <v>202</v>
      </c>
      <c r="G45" s="389">
        <v>1</v>
      </c>
      <c r="H45" s="207" t="s">
        <v>202</v>
      </c>
      <c r="I45" s="207" t="s">
        <v>202</v>
      </c>
      <c r="J45" s="389" t="s">
        <v>202</v>
      </c>
      <c r="K45" s="389" t="s">
        <v>202</v>
      </c>
      <c r="L45" s="207" t="s">
        <v>202</v>
      </c>
      <c r="M45" s="206">
        <v>300</v>
      </c>
      <c r="N45" s="389" t="s">
        <v>202</v>
      </c>
      <c r="O45" s="206">
        <v>360</v>
      </c>
      <c r="P45" s="389" t="s">
        <v>202</v>
      </c>
      <c r="Q45" s="206">
        <v>360</v>
      </c>
      <c r="R45" s="389" t="s">
        <v>202</v>
      </c>
      <c r="S45" s="389">
        <v>0</v>
      </c>
      <c r="T45" s="207" t="s">
        <v>202</v>
      </c>
      <c r="U45" s="207" t="s">
        <v>202</v>
      </c>
      <c r="V45" s="206" t="s">
        <v>202</v>
      </c>
      <c r="W45" s="206" t="s">
        <v>202</v>
      </c>
      <c r="X45" s="206" t="s">
        <v>202</v>
      </c>
      <c r="Y45" s="206" t="s">
        <v>202</v>
      </c>
      <c r="Z45" s="206" t="s">
        <v>202</v>
      </c>
      <c r="AA45" s="206"/>
      <c r="AB45" s="206" t="s">
        <v>202</v>
      </c>
      <c r="AC45" s="206">
        <v>3300</v>
      </c>
      <c r="AD45" s="509">
        <v>3300</v>
      </c>
      <c r="AE45" s="206">
        <v>0</v>
      </c>
      <c r="AF45" s="207">
        <v>0</v>
      </c>
      <c r="AG45" s="206">
        <v>175000</v>
      </c>
      <c r="AH45" s="510">
        <v>175000</v>
      </c>
      <c r="AI45" s="207">
        <v>869597</v>
      </c>
      <c r="AJ45" s="207" t="s">
        <v>202</v>
      </c>
      <c r="AK45" s="207" t="s">
        <v>202</v>
      </c>
      <c r="AL45" s="207">
        <v>154600</v>
      </c>
      <c r="AM45" s="207" t="s">
        <v>202</v>
      </c>
      <c r="AN45" s="448">
        <v>537500</v>
      </c>
      <c r="AO45" s="448" t="s">
        <v>202</v>
      </c>
      <c r="AP45" s="247" t="s">
        <v>202</v>
      </c>
      <c r="AQ45" s="247" t="s">
        <v>202</v>
      </c>
      <c r="AR45" s="448">
        <v>329400</v>
      </c>
      <c r="AS45" s="448">
        <v>28.49</v>
      </c>
      <c r="AT45" s="529">
        <v>0</v>
      </c>
    </row>
    <row r="46" spans="1:46">
      <c r="A46" s="508">
        <v>13073024</v>
      </c>
      <c r="B46" s="202">
        <v>5355</v>
      </c>
      <c r="C46" s="202" t="s">
        <v>68</v>
      </c>
      <c r="D46" s="206">
        <v>1394</v>
      </c>
      <c r="E46" s="206">
        <v>-342350</v>
      </c>
      <c r="F46" s="461">
        <v>101154.87</v>
      </c>
      <c r="G46" s="389">
        <v>0</v>
      </c>
      <c r="H46" s="461">
        <v>77843.37</v>
      </c>
      <c r="I46" s="207" t="s">
        <v>307</v>
      </c>
      <c r="J46" s="389">
        <v>0</v>
      </c>
      <c r="K46" s="389">
        <v>1</v>
      </c>
      <c r="L46" s="461">
        <v>4247583</v>
      </c>
      <c r="M46" s="206">
        <v>350</v>
      </c>
      <c r="N46" s="389">
        <v>0</v>
      </c>
      <c r="O46" s="206">
        <v>350</v>
      </c>
      <c r="P46" s="389">
        <v>1</v>
      </c>
      <c r="Q46" s="206">
        <v>320</v>
      </c>
      <c r="R46" s="389">
        <v>1</v>
      </c>
      <c r="S46" s="389">
        <v>0</v>
      </c>
      <c r="T46" s="461">
        <v>2470343.1</v>
      </c>
      <c r="U46" s="207">
        <v>1771.8386657101867</v>
      </c>
      <c r="V46" s="397" t="s">
        <v>32</v>
      </c>
      <c r="W46" s="397" t="s">
        <v>28</v>
      </c>
      <c r="X46" s="397" t="s">
        <v>28</v>
      </c>
      <c r="Y46" s="588">
        <v>-997845.87</v>
      </c>
      <c r="Z46" s="206">
        <v>-721348</v>
      </c>
      <c r="AA46" s="588">
        <v>-105800.97</v>
      </c>
      <c r="AB46" s="461">
        <v>-349811.83</v>
      </c>
      <c r="AC46" s="206">
        <v>6000</v>
      </c>
      <c r="AD46" s="509">
        <v>6170.44</v>
      </c>
      <c r="AE46" s="206" t="s">
        <v>307</v>
      </c>
      <c r="AF46" s="207" t="s">
        <v>307</v>
      </c>
      <c r="AG46" s="206" t="s">
        <v>307</v>
      </c>
      <c r="AH46" s="207" t="s">
        <v>307</v>
      </c>
      <c r="AI46" s="207">
        <v>560932</v>
      </c>
      <c r="AJ46" s="207">
        <v>610206.65</v>
      </c>
      <c r="AK46" s="207">
        <v>49274.65</v>
      </c>
      <c r="AL46" s="207">
        <v>490134.18</v>
      </c>
      <c r="AM46" s="207">
        <v>1100340.83</v>
      </c>
      <c r="AN46" s="207">
        <v>468469.27</v>
      </c>
      <c r="AO46" s="207">
        <v>631871.56000000006</v>
      </c>
      <c r="AP46" s="551">
        <v>76.77</v>
      </c>
      <c r="AQ46" s="551">
        <v>42.57</v>
      </c>
      <c r="AR46" s="448">
        <v>197500</v>
      </c>
      <c r="AS46" s="590">
        <v>19.59</v>
      </c>
      <c r="AT46" s="529">
        <v>15.66</v>
      </c>
    </row>
    <row r="47" spans="1:46">
      <c r="A47" s="508">
        <v>13073029</v>
      </c>
      <c r="B47" s="202">
        <v>5355</v>
      </c>
      <c r="C47" s="202" t="s">
        <v>69</v>
      </c>
      <c r="D47" s="206">
        <v>525</v>
      </c>
      <c r="E47" s="206">
        <v>-53850</v>
      </c>
      <c r="F47" s="461">
        <v>23.87</v>
      </c>
      <c r="G47" s="389">
        <v>0</v>
      </c>
      <c r="H47" s="207" t="s">
        <v>307</v>
      </c>
      <c r="I47" s="207">
        <v>-28032.77</v>
      </c>
      <c r="J47" s="482">
        <v>1</v>
      </c>
      <c r="K47" s="389">
        <v>1</v>
      </c>
      <c r="L47" s="461">
        <v>2211952.6400000001</v>
      </c>
      <c r="M47" s="206">
        <v>300</v>
      </c>
      <c r="N47" s="389">
        <v>0</v>
      </c>
      <c r="O47" s="206">
        <v>350</v>
      </c>
      <c r="P47" s="389">
        <v>1</v>
      </c>
      <c r="Q47" s="206">
        <v>320</v>
      </c>
      <c r="R47" s="389">
        <v>1</v>
      </c>
      <c r="S47" s="389">
        <v>0</v>
      </c>
      <c r="T47" s="207">
        <v>309345.48</v>
      </c>
      <c r="U47" s="207">
        <v>589.22948571428572</v>
      </c>
      <c r="V47" s="397" t="s">
        <v>32</v>
      </c>
      <c r="W47" s="397" t="s">
        <v>28</v>
      </c>
      <c r="X47" s="397" t="s">
        <v>28</v>
      </c>
      <c r="Y47" s="588">
        <v>-334115.01</v>
      </c>
      <c r="Z47" s="206">
        <v>48438</v>
      </c>
      <c r="AA47" s="588">
        <v>147388.32999999999</v>
      </c>
      <c r="AB47" s="461">
        <v>-26396.16</v>
      </c>
      <c r="AC47" s="206">
        <v>3000</v>
      </c>
      <c r="AD47" s="509">
        <v>3171.25</v>
      </c>
      <c r="AE47" s="206" t="s">
        <v>307</v>
      </c>
      <c r="AF47" s="207" t="s">
        <v>307</v>
      </c>
      <c r="AG47" s="206" t="s">
        <v>307</v>
      </c>
      <c r="AH47" s="207" t="s">
        <v>307</v>
      </c>
      <c r="AI47" s="207">
        <v>228159</v>
      </c>
      <c r="AJ47" s="207">
        <v>293241.19</v>
      </c>
      <c r="AK47" s="207">
        <v>65082.19</v>
      </c>
      <c r="AL47" s="461">
        <v>164636.37</v>
      </c>
      <c r="AM47" s="207">
        <v>445463.35</v>
      </c>
      <c r="AN47" s="207">
        <v>197988.45</v>
      </c>
      <c r="AO47" s="207">
        <v>247474.9</v>
      </c>
      <c r="AP47" s="551">
        <v>67.510000000000005</v>
      </c>
      <c r="AQ47" s="551">
        <v>44.44</v>
      </c>
      <c r="AR47" s="448">
        <v>83400</v>
      </c>
      <c r="AS47" s="590">
        <v>19.59</v>
      </c>
      <c r="AT47" s="529">
        <v>2.2599999999999998</v>
      </c>
    </row>
    <row r="48" spans="1:46">
      <c r="A48" s="508">
        <v>13073034</v>
      </c>
      <c r="B48" s="202">
        <v>5355</v>
      </c>
      <c r="C48" s="202" t="s">
        <v>70</v>
      </c>
      <c r="D48" s="206">
        <v>690</v>
      </c>
      <c r="E48" s="206">
        <v>-248000</v>
      </c>
      <c r="F48" s="461">
        <v>-194115.24</v>
      </c>
      <c r="G48" s="389">
        <v>0</v>
      </c>
      <c r="H48" s="207" t="s">
        <v>307</v>
      </c>
      <c r="I48" s="207">
        <v>-174505.88</v>
      </c>
      <c r="J48" s="389">
        <v>1</v>
      </c>
      <c r="K48" s="389">
        <v>1</v>
      </c>
      <c r="L48" s="461">
        <v>2654709.69</v>
      </c>
      <c r="M48" s="206">
        <v>300</v>
      </c>
      <c r="N48" s="389">
        <v>0</v>
      </c>
      <c r="O48" s="206">
        <v>300</v>
      </c>
      <c r="P48" s="389">
        <v>1</v>
      </c>
      <c r="Q48" s="206">
        <v>300</v>
      </c>
      <c r="R48" s="389">
        <v>1</v>
      </c>
      <c r="S48" s="389">
        <v>0</v>
      </c>
      <c r="T48" s="207">
        <v>138205.20000000001</v>
      </c>
      <c r="U48" s="207">
        <v>200.29739130434785</v>
      </c>
      <c r="V48" s="397" t="s">
        <v>32</v>
      </c>
      <c r="W48" s="397" t="s">
        <v>28</v>
      </c>
      <c r="X48" s="397" t="s">
        <v>28</v>
      </c>
      <c r="Y48" s="588">
        <v>-374106.89</v>
      </c>
      <c r="Z48" s="206">
        <v>427575</v>
      </c>
      <c r="AA48" s="588">
        <v>680159.35</v>
      </c>
      <c r="AB48" s="461">
        <v>214421.38</v>
      </c>
      <c r="AC48" s="206">
        <v>4300</v>
      </c>
      <c r="AD48" s="509">
        <v>4523.18</v>
      </c>
      <c r="AE48" s="206" t="s">
        <v>307</v>
      </c>
      <c r="AF48" s="207" t="s">
        <v>307</v>
      </c>
      <c r="AG48" s="206" t="s">
        <v>307</v>
      </c>
      <c r="AH48" s="207" t="s">
        <v>307</v>
      </c>
      <c r="AI48" s="207">
        <v>444974</v>
      </c>
      <c r="AJ48" s="207">
        <v>362281.62</v>
      </c>
      <c r="AK48" s="207">
        <v>-82692.38</v>
      </c>
      <c r="AL48" s="207">
        <v>125496.65</v>
      </c>
      <c r="AM48" s="207">
        <v>487778.27</v>
      </c>
      <c r="AN48" s="207">
        <v>294111.3</v>
      </c>
      <c r="AO48" s="207">
        <v>193666.97</v>
      </c>
      <c r="AP48" s="551">
        <v>81.180000000000007</v>
      </c>
      <c r="AQ48" s="551">
        <v>60.29</v>
      </c>
      <c r="AR48" s="448">
        <v>124000</v>
      </c>
      <c r="AS48" s="590">
        <v>19.59</v>
      </c>
      <c r="AT48" s="529">
        <v>2.75</v>
      </c>
    </row>
    <row r="49" spans="1:46">
      <c r="A49" s="508">
        <v>13073057</v>
      </c>
      <c r="B49" s="202">
        <v>5355</v>
      </c>
      <c r="C49" s="202" t="s">
        <v>71</v>
      </c>
      <c r="D49" s="206">
        <v>336</v>
      </c>
      <c r="E49" s="206">
        <v>-215550</v>
      </c>
      <c r="F49" s="461">
        <v>-159280.25</v>
      </c>
      <c r="G49" s="389">
        <v>0</v>
      </c>
      <c r="H49" s="207" t="s">
        <v>307</v>
      </c>
      <c r="I49" s="207">
        <v>-153927.16</v>
      </c>
      <c r="J49" s="389">
        <v>0</v>
      </c>
      <c r="K49" s="389">
        <v>1</v>
      </c>
      <c r="L49" s="461">
        <v>1112824.97</v>
      </c>
      <c r="M49" s="206">
        <v>300</v>
      </c>
      <c r="N49" s="389">
        <v>0</v>
      </c>
      <c r="O49" s="206">
        <v>350</v>
      </c>
      <c r="P49" s="389">
        <v>1</v>
      </c>
      <c r="Q49" s="206">
        <v>300</v>
      </c>
      <c r="R49" s="389">
        <v>1</v>
      </c>
      <c r="S49" s="389">
        <v>0</v>
      </c>
      <c r="T49" s="207">
        <v>102638.69</v>
      </c>
      <c r="U49" s="207">
        <v>305.47229166666665</v>
      </c>
      <c r="V49" s="397" t="s">
        <v>32</v>
      </c>
      <c r="W49" s="397" t="s">
        <v>28</v>
      </c>
      <c r="X49" s="397" t="s">
        <v>28</v>
      </c>
      <c r="Y49" s="588">
        <v>-451754.63</v>
      </c>
      <c r="Z49" s="206">
        <v>-272546</v>
      </c>
      <c r="AA49" s="588">
        <v>-43946.59</v>
      </c>
      <c r="AB49" s="461">
        <v>-189280.25</v>
      </c>
      <c r="AC49" s="206">
        <v>2900</v>
      </c>
      <c r="AD49" s="509">
        <v>2937.08</v>
      </c>
      <c r="AE49" s="206" t="s">
        <v>307</v>
      </c>
      <c r="AF49" s="207" t="s">
        <v>307</v>
      </c>
      <c r="AG49" s="206" t="s">
        <v>307</v>
      </c>
      <c r="AH49" s="207" t="s">
        <v>307</v>
      </c>
      <c r="AI49" s="207">
        <v>191570</v>
      </c>
      <c r="AJ49" s="207">
        <v>116106.78</v>
      </c>
      <c r="AK49" s="207">
        <v>-75463.22</v>
      </c>
      <c r="AL49" s="207">
        <v>81593.67</v>
      </c>
      <c r="AM49" s="207">
        <v>197700.45</v>
      </c>
      <c r="AN49" s="207">
        <v>141800.97</v>
      </c>
      <c r="AO49" s="207">
        <v>55899.48</v>
      </c>
      <c r="AP49" s="551">
        <v>122.13</v>
      </c>
      <c r="AQ49" s="551">
        <v>71.72</v>
      </c>
      <c r="AR49" s="448">
        <v>59800</v>
      </c>
      <c r="AS49" s="590">
        <v>19.59</v>
      </c>
      <c r="AT49" s="529">
        <v>3.41</v>
      </c>
    </row>
    <row r="50" spans="1:46">
      <c r="A50" s="508">
        <v>13073062</v>
      </c>
      <c r="B50" s="202">
        <v>5355</v>
      </c>
      <c r="C50" s="202" t="s">
        <v>72</v>
      </c>
      <c r="D50" s="206">
        <v>564</v>
      </c>
      <c r="E50" s="206">
        <v>-116600</v>
      </c>
      <c r="F50" s="461">
        <v>-81771.62</v>
      </c>
      <c r="G50" s="389">
        <v>0</v>
      </c>
      <c r="H50" s="207" t="s">
        <v>307</v>
      </c>
      <c r="I50" s="207">
        <v>-121829.11</v>
      </c>
      <c r="J50" s="389">
        <v>0</v>
      </c>
      <c r="K50" s="389">
        <v>1</v>
      </c>
      <c r="L50" s="461">
        <v>1680259.21</v>
      </c>
      <c r="M50" s="206">
        <v>350</v>
      </c>
      <c r="N50" s="389">
        <v>0</v>
      </c>
      <c r="O50" s="206">
        <v>350</v>
      </c>
      <c r="P50" s="389">
        <v>1</v>
      </c>
      <c r="Q50" s="206">
        <v>300</v>
      </c>
      <c r="R50" s="389">
        <v>1</v>
      </c>
      <c r="S50" s="389">
        <v>0</v>
      </c>
      <c r="T50" s="461">
        <v>71578.2</v>
      </c>
      <c r="U50" s="207">
        <v>123.65492907801419</v>
      </c>
      <c r="V50" s="397" t="s">
        <v>32</v>
      </c>
      <c r="W50" s="397" t="s">
        <v>28</v>
      </c>
      <c r="X50" s="397" t="s">
        <v>28</v>
      </c>
      <c r="Y50" s="588">
        <v>-679707.69</v>
      </c>
      <c r="Z50" s="206">
        <v>-190274</v>
      </c>
      <c r="AA50" s="588">
        <v>-47609.4</v>
      </c>
      <c r="AB50" s="461">
        <v>-206484.75</v>
      </c>
      <c r="AC50" s="206">
        <v>4200</v>
      </c>
      <c r="AD50" s="509">
        <v>4497.66</v>
      </c>
      <c r="AE50" s="206" t="s">
        <v>307</v>
      </c>
      <c r="AF50" s="207" t="s">
        <v>307</v>
      </c>
      <c r="AG50" s="206" t="s">
        <v>307</v>
      </c>
      <c r="AH50" s="207" t="s">
        <v>307</v>
      </c>
      <c r="AI50" s="207">
        <v>276217</v>
      </c>
      <c r="AJ50" s="207">
        <v>242025.94</v>
      </c>
      <c r="AK50" s="207">
        <v>-34191.06</v>
      </c>
      <c r="AL50" s="207">
        <v>149763.35999999999</v>
      </c>
      <c r="AM50" s="207">
        <v>391789.3</v>
      </c>
      <c r="AN50" s="207">
        <v>207754.84</v>
      </c>
      <c r="AO50" s="207">
        <v>184034.46</v>
      </c>
      <c r="AP50" s="551">
        <v>85.84</v>
      </c>
      <c r="AQ50" s="551">
        <v>53.02</v>
      </c>
      <c r="AR50" s="448">
        <v>87600</v>
      </c>
      <c r="AS50" s="590">
        <v>19.59</v>
      </c>
      <c r="AT50" s="529">
        <v>1.06</v>
      </c>
    </row>
    <row r="51" spans="1:46">
      <c r="A51" s="508">
        <v>13073076</v>
      </c>
      <c r="B51" s="202">
        <v>5355</v>
      </c>
      <c r="C51" s="202" t="s">
        <v>73</v>
      </c>
      <c r="D51" s="206">
        <v>1325</v>
      </c>
      <c r="E51" s="206">
        <v>-67900</v>
      </c>
      <c r="F51" s="461">
        <v>-50740</v>
      </c>
      <c r="G51" s="389">
        <v>0</v>
      </c>
      <c r="H51" s="461" t="s">
        <v>307</v>
      </c>
      <c r="I51" s="207" t="s">
        <v>307</v>
      </c>
      <c r="J51" s="389">
        <v>1</v>
      </c>
      <c r="K51" s="389">
        <v>1</v>
      </c>
      <c r="L51" s="461">
        <v>3026214.05</v>
      </c>
      <c r="M51" s="206">
        <v>270</v>
      </c>
      <c r="N51" s="389">
        <v>1</v>
      </c>
      <c r="O51" s="206">
        <v>325</v>
      </c>
      <c r="P51" s="389">
        <v>1</v>
      </c>
      <c r="Q51" s="206">
        <v>300</v>
      </c>
      <c r="R51" s="389">
        <v>1</v>
      </c>
      <c r="S51" s="389">
        <v>1</v>
      </c>
      <c r="T51" s="461">
        <v>1438690.71</v>
      </c>
      <c r="U51" s="207">
        <v>1026.9686716981132</v>
      </c>
      <c r="V51" s="397" t="s">
        <v>32</v>
      </c>
      <c r="W51" s="397" t="s">
        <v>28</v>
      </c>
      <c r="X51" s="397" t="s">
        <v>28</v>
      </c>
      <c r="Y51" s="588">
        <v>-519627.11</v>
      </c>
      <c r="Z51" s="206">
        <v>-410648</v>
      </c>
      <c r="AA51" s="588">
        <v>-126456.23</v>
      </c>
      <c r="AB51" s="461">
        <v>75901.25</v>
      </c>
      <c r="AC51" s="206">
        <v>5100</v>
      </c>
      <c r="AD51" s="509">
        <v>5237.8900000000003</v>
      </c>
      <c r="AE51" s="206" t="s">
        <v>307</v>
      </c>
      <c r="AF51" s="207" t="s">
        <v>307</v>
      </c>
      <c r="AG51" s="206" t="s">
        <v>307</v>
      </c>
      <c r="AH51" s="207" t="s">
        <v>307</v>
      </c>
      <c r="AI51" s="207">
        <v>615431</v>
      </c>
      <c r="AJ51" s="207">
        <v>613801.42000000004</v>
      </c>
      <c r="AK51" s="207">
        <v>-1629.58</v>
      </c>
      <c r="AL51" s="207">
        <v>405736.93</v>
      </c>
      <c r="AM51" s="207">
        <v>1019538.35</v>
      </c>
      <c r="AN51" s="207">
        <v>471026.21</v>
      </c>
      <c r="AO51" s="207">
        <v>548512.14</v>
      </c>
      <c r="AP51" s="551">
        <v>76.739999999999995</v>
      </c>
      <c r="AQ51" s="551">
        <v>46.19</v>
      </c>
      <c r="AR51" s="448">
        <v>198500</v>
      </c>
      <c r="AS51" s="590">
        <v>19.59</v>
      </c>
      <c r="AT51" s="529">
        <v>6.12</v>
      </c>
    </row>
    <row r="52" spans="1:46">
      <c r="A52" s="508">
        <v>13073086</v>
      </c>
      <c r="B52" s="202">
        <v>5355</v>
      </c>
      <c r="C52" s="202" t="s">
        <v>74</v>
      </c>
      <c r="D52" s="206">
        <v>461</v>
      </c>
      <c r="E52" s="206">
        <v>-220450</v>
      </c>
      <c r="F52" s="461">
        <v>-195120.3</v>
      </c>
      <c r="G52" s="389">
        <v>0</v>
      </c>
      <c r="H52" s="207">
        <v>200592.31</v>
      </c>
      <c r="I52" s="207" t="s">
        <v>307</v>
      </c>
      <c r="J52" s="389">
        <v>1</v>
      </c>
      <c r="K52" s="389">
        <v>1</v>
      </c>
      <c r="L52" s="461">
        <v>3138892.22</v>
      </c>
      <c r="M52" s="206">
        <v>300</v>
      </c>
      <c r="N52" s="389">
        <v>0</v>
      </c>
      <c r="O52" s="206">
        <v>300</v>
      </c>
      <c r="P52" s="389">
        <v>1</v>
      </c>
      <c r="Q52" s="206">
        <v>300</v>
      </c>
      <c r="R52" s="389">
        <v>1</v>
      </c>
      <c r="S52" s="389">
        <v>0</v>
      </c>
      <c r="T52" s="207" t="s">
        <v>307</v>
      </c>
      <c r="U52" s="591" t="s">
        <v>166</v>
      </c>
      <c r="V52" s="397" t="s">
        <v>32</v>
      </c>
      <c r="W52" s="397" t="s">
        <v>28</v>
      </c>
      <c r="X52" s="397" t="s">
        <v>28</v>
      </c>
      <c r="Y52" s="588">
        <v>-1050641.5</v>
      </c>
      <c r="Z52" s="206">
        <v>414267</v>
      </c>
      <c r="AA52" s="588">
        <v>634717.03</v>
      </c>
      <c r="AB52" s="461">
        <v>379997.4</v>
      </c>
      <c r="AC52" s="206">
        <v>1400</v>
      </c>
      <c r="AD52" s="509">
        <v>1746.2</v>
      </c>
      <c r="AE52" s="206" t="s">
        <v>307</v>
      </c>
      <c r="AF52" s="207" t="s">
        <v>307</v>
      </c>
      <c r="AG52" s="206" t="s">
        <v>307</v>
      </c>
      <c r="AH52" s="207" t="s">
        <v>307</v>
      </c>
      <c r="AI52" s="207">
        <v>572761</v>
      </c>
      <c r="AJ52" s="207">
        <v>336163.74</v>
      </c>
      <c r="AK52" s="207">
        <v>-236597.26</v>
      </c>
      <c r="AL52" s="207" t="s">
        <v>307</v>
      </c>
      <c r="AM52" s="207">
        <v>336163.74</v>
      </c>
      <c r="AN52" s="207">
        <v>266255.93</v>
      </c>
      <c r="AO52" s="207">
        <v>69880.81</v>
      </c>
      <c r="AP52" s="551">
        <v>79.2</v>
      </c>
      <c r="AQ52" s="551">
        <v>79.2</v>
      </c>
      <c r="AR52" s="448">
        <v>112250</v>
      </c>
      <c r="AS52" s="590">
        <v>19.59</v>
      </c>
      <c r="AT52" s="529">
        <v>0.93</v>
      </c>
    </row>
    <row r="53" spans="1:46">
      <c r="A53" s="508">
        <v>13073096</v>
      </c>
      <c r="B53" s="202">
        <v>5355</v>
      </c>
      <c r="C53" s="202" t="s">
        <v>75</v>
      </c>
      <c r="D53" s="206">
        <v>1755</v>
      </c>
      <c r="E53" s="206">
        <v>246900</v>
      </c>
      <c r="F53" s="461">
        <v>574482.88</v>
      </c>
      <c r="G53" s="389">
        <v>1</v>
      </c>
      <c r="H53" s="207">
        <v>354280.43</v>
      </c>
      <c r="I53" s="207" t="s">
        <v>307</v>
      </c>
      <c r="J53" s="482">
        <v>1</v>
      </c>
      <c r="K53" s="389">
        <v>1</v>
      </c>
      <c r="L53" s="461">
        <v>7559943.71</v>
      </c>
      <c r="M53" s="206">
        <v>400</v>
      </c>
      <c r="N53" s="389">
        <v>0</v>
      </c>
      <c r="O53" s="206">
        <v>365</v>
      </c>
      <c r="P53" s="389">
        <v>0</v>
      </c>
      <c r="Q53" s="206">
        <v>350</v>
      </c>
      <c r="R53" s="389">
        <v>0</v>
      </c>
      <c r="S53" s="389">
        <v>0</v>
      </c>
      <c r="T53" s="461">
        <v>1544957.03</v>
      </c>
      <c r="U53" s="207">
        <v>937.51188034188044</v>
      </c>
      <c r="V53" s="397" t="s">
        <v>32</v>
      </c>
      <c r="W53" s="397" t="s">
        <v>28</v>
      </c>
      <c r="X53" s="397" t="s">
        <v>28</v>
      </c>
      <c r="Y53" s="588">
        <v>-529470.87</v>
      </c>
      <c r="Z53" s="206">
        <v>307073</v>
      </c>
      <c r="AA53" s="588">
        <v>312234.69</v>
      </c>
      <c r="AB53" s="461">
        <v>215863.33</v>
      </c>
      <c r="AC53" s="206">
        <v>9500</v>
      </c>
      <c r="AD53" s="509">
        <v>9235.82</v>
      </c>
      <c r="AE53" s="206" t="s">
        <v>307</v>
      </c>
      <c r="AF53" s="207" t="s">
        <v>307</v>
      </c>
      <c r="AG53" s="206" t="s">
        <v>307</v>
      </c>
      <c r="AH53" s="207" t="s">
        <v>307</v>
      </c>
      <c r="AI53" s="207">
        <v>602766</v>
      </c>
      <c r="AJ53" s="207">
        <v>755498.32</v>
      </c>
      <c r="AK53" s="207">
        <v>152732.32</v>
      </c>
      <c r="AL53" s="207">
        <v>647207.96</v>
      </c>
      <c r="AM53" s="207">
        <v>1402706.28</v>
      </c>
      <c r="AN53" s="207">
        <v>595907.03</v>
      </c>
      <c r="AO53" s="207">
        <v>806799.25</v>
      </c>
      <c r="AP53" s="551">
        <v>78.88</v>
      </c>
      <c r="AQ53" s="551">
        <v>42.48</v>
      </c>
      <c r="AR53" s="448">
        <v>251200</v>
      </c>
      <c r="AS53" s="590">
        <v>19.59</v>
      </c>
      <c r="AT53" s="529">
        <v>2.48</v>
      </c>
    </row>
    <row r="54" spans="1:46">
      <c r="A54" s="508">
        <v>13073097</v>
      </c>
      <c r="B54" s="202">
        <v>5355</v>
      </c>
      <c r="C54" s="202" t="s">
        <v>76</v>
      </c>
      <c r="D54" s="206">
        <v>240</v>
      </c>
      <c r="E54" s="206">
        <v>-44350</v>
      </c>
      <c r="F54" s="461">
        <v>33400.559999999998</v>
      </c>
      <c r="G54" s="389">
        <v>1</v>
      </c>
      <c r="H54" s="207">
        <v>18833.03</v>
      </c>
      <c r="I54" s="207" t="s">
        <v>307</v>
      </c>
      <c r="J54" s="389">
        <v>0</v>
      </c>
      <c r="K54" s="389">
        <v>1</v>
      </c>
      <c r="L54" s="461">
        <v>671482.34</v>
      </c>
      <c r="M54" s="206">
        <v>300</v>
      </c>
      <c r="N54" s="389">
        <v>0</v>
      </c>
      <c r="O54" s="206">
        <v>320</v>
      </c>
      <c r="P54" s="389">
        <v>1</v>
      </c>
      <c r="Q54" s="206">
        <v>300</v>
      </c>
      <c r="R54" s="389">
        <v>1</v>
      </c>
      <c r="S54" s="389">
        <v>0</v>
      </c>
      <c r="T54" s="461">
        <v>223652.83</v>
      </c>
      <c r="U54" s="207">
        <v>913.69241666666665</v>
      </c>
      <c r="V54" s="397" t="s">
        <v>32</v>
      </c>
      <c r="W54" s="397" t="s">
        <v>28</v>
      </c>
      <c r="X54" s="397" t="s">
        <v>28</v>
      </c>
      <c r="Y54" s="588">
        <v>-317200.17</v>
      </c>
      <c r="Z54" s="206">
        <v>-162566</v>
      </c>
      <c r="AA54" s="588">
        <v>-90978.69</v>
      </c>
      <c r="AB54" s="461">
        <v>-112439.88</v>
      </c>
      <c r="AC54" s="206">
        <v>1700</v>
      </c>
      <c r="AD54" s="509">
        <v>1845</v>
      </c>
      <c r="AE54" s="206" t="s">
        <v>307</v>
      </c>
      <c r="AF54" s="207" t="s">
        <v>307</v>
      </c>
      <c r="AG54" s="206" t="s">
        <v>307</v>
      </c>
      <c r="AH54" s="207" t="s">
        <v>307</v>
      </c>
      <c r="AI54" s="207">
        <v>118908</v>
      </c>
      <c r="AJ54" s="207">
        <v>134822.37</v>
      </c>
      <c r="AK54" s="207">
        <v>15914.37</v>
      </c>
      <c r="AL54" s="207">
        <v>61946.22</v>
      </c>
      <c r="AM54" s="207">
        <v>196768.59</v>
      </c>
      <c r="AN54" s="207">
        <v>75708.47</v>
      </c>
      <c r="AO54" s="207">
        <v>121060.12</v>
      </c>
      <c r="AP54" s="551">
        <v>56.14</v>
      </c>
      <c r="AQ54" s="551">
        <v>38.47</v>
      </c>
      <c r="AR54" s="448">
        <v>31900</v>
      </c>
      <c r="AS54" s="590">
        <v>19.59</v>
      </c>
      <c r="AT54" s="529">
        <v>2.19</v>
      </c>
    </row>
    <row r="55" spans="1:46">
      <c r="A55" s="508">
        <v>13073098</v>
      </c>
      <c r="B55" s="202">
        <v>5355</v>
      </c>
      <c r="C55" s="202" t="s">
        <v>77</v>
      </c>
      <c r="D55" s="206">
        <v>535</v>
      </c>
      <c r="E55" s="206">
        <v>-112950</v>
      </c>
      <c r="F55" s="461">
        <v>-61413.71</v>
      </c>
      <c r="G55" s="389">
        <v>0</v>
      </c>
      <c r="H55" s="207" t="s">
        <v>307</v>
      </c>
      <c r="I55" s="207">
        <v>-81116.800000000003</v>
      </c>
      <c r="J55" s="389">
        <v>1</v>
      </c>
      <c r="K55" s="389">
        <v>1</v>
      </c>
      <c r="L55" s="461">
        <v>2111055.2999999998</v>
      </c>
      <c r="M55" s="206">
        <v>300</v>
      </c>
      <c r="N55" s="389">
        <v>0</v>
      </c>
      <c r="O55" s="206">
        <v>300</v>
      </c>
      <c r="P55" s="389">
        <v>1</v>
      </c>
      <c r="Q55" s="206">
        <v>300</v>
      </c>
      <c r="R55" s="389">
        <v>1</v>
      </c>
      <c r="S55" s="389">
        <v>0</v>
      </c>
      <c r="T55" s="207">
        <v>34497.57</v>
      </c>
      <c r="U55" s="207">
        <v>64.481439252336443</v>
      </c>
      <c r="V55" s="397" t="s">
        <v>32</v>
      </c>
      <c r="W55" s="397" t="s">
        <v>28</v>
      </c>
      <c r="X55" s="397" t="s">
        <v>28</v>
      </c>
      <c r="Y55" s="588">
        <v>-510967.82</v>
      </c>
      <c r="Z55" s="206">
        <v>102999</v>
      </c>
      <c r="AA55" s="588">
        <v>256314.61</v>
      </c>
      <c r="AB55" s="207">
        <v>90332.11</v>
      </c>
      <c r="AC55" s="206">
        <v>3000</v>
      </c>
      <c r="AD55" s="509">
        <v>9098.51</v>
      </c>
      <c r="AE55" s="206" t="s">
        <v>307</v>
      </c>
      <c r="AF55" s="207" t="s">
        <v>307</v>
      </c>
      <c r="AG55" s="206" t="s">
        <v>307</v>
      </c>
      <c r="AH55" s="207" t="s">
        <v>307</v>
      </c>
      <c r="AI55" s="207">
        <v>347823</v>
      </c>
      <c r="AJ55" s="207">
        <v>314425.96999999997</v>
      </c>
      <c r="AK55" s="207">
        <v>-33397.03</v>
      </c>
      <c r="AL55" s="207">
        <v>108356.08</v>
      </c>
      <c r="AM55" s="207">
        <v>422782.05</v>
      </c>
      <c r="AN55" s="207">
        <v>201728.17</v>
      </c>
      <c r="AO55" s="207">
        <v>221053.88</v>
      </c>
      <c r="AP55" s="551">
        <v>64.16</v>
      </c>
      <c r="AQ55" s="551">
        <v>47.71</v>
      </c>
      <c r="AR55" s="448">
        <v>85100</v>
      </c>
      <c r="AS55" s="590">
        <v>19.59</v>
      </c>
      <c r="AT55" s="529">
        <v>2.12</v>
      </c>
    </row>
    <row r="56" spans="1:46">
      <c r="A56" s="508">
        <v>13073023</v>
      </c>
      <c r="B56" s="202">
        <v>5356</v>
      </c>
      <c r="C56" s="202" t="s">
        <v>78</v>
      </c>
      <c r="D56" s="206">
        <v>695</v>
      </c>
      <c r="E56" s="206">
        <v>-98800</v>
      </c>
      <c r="F56" s="207">
        <v>-38344.550000000003</v>
      </c>
      <c r="G56" s="389">
        <v>0</v>
      </c>
      <c r="H56" s="207">
        <v>0</v>
      </c>
      <c r="I56" s="207">
        <v>-25006.19</v>
      </c>
      <c r="J56" s="389">
        <v>0</v>
      </c>
      <c r="K56" s="389">
        <v>0</v>
      </c>
      <c r="L56" s="207">
        <v>0</v>
      </c>
      <c r="M56" s="206">
        <v>300</v>
      </c>
      <c r="N56" s="389">
        <v>0</v>
      </c>
      <c r="O56" s="206">
        <v>400</v>
      </c>
      <c r="P56" s="389">
        <v>0</v>
      </c>
      <c r="Q56" s="206">
        <v>350</v>
      </c>
      <c r="R56" s="389">
        <v>0</v>
      </c>
      <c r="S56" s="389">
        <v>0</v>
      </c>
      <c r="T56" s="207">
        <v>66467.87</v>
      </c>
      <c r="U56" s="207">
        <v>94.683575498575493</v>
      </c>
      <c r="V56" s="397" t="s">
        <v>32</v>
      </c>
      <c r="W56" s="397" t="s">
        <v>28</v>
      </c>
      <c r="X56" s="397" t="s">
        <v>28</v>
      </c>
      <c r="Y56" s="207">
        <v>-98449.39</v>
      </c>
      <c r="Z56" s="207">
        <v>-44731.88</v>
      </c>
      <c r="AA56" s="207">
        <v>-84560.65</v>
      </c>
      <c r="AB56" s="207">
        <v>-947163.95</v>
      </c>
      <c r="AC56" s="206">
        <v>8800</v>
      </c>
      <c r="AD56" s="509">
        <v>7067.75</v>
      </c>
      <c r="AE56" s="206">
        <v>0</v>
      </c>
      <c r="AF56" s="207">
        <v>0</v>
      </c>
      <c r="AG56" s="206">
        <v>0</v>
      </c>
      <c r="AH56" s="510">
        <v>0</v>
      </c>
      <c r="AI56" s="207">
        <v>275876.71999999997</v>
      </c>
      <c r="AJ56" s="207">
        <v>285929.57</v>
      </c>
      <c r="AK56" s="207">
        <v>10052.85</v>
      </c>
      <c r="AL56" s="207">
        <v>253812.3</v>
      </c>
      <c r="AM56" s="207">
        <v>539741.87</v>
      </c>
      <c r="AN56" s="207">
        <v>248914.18</v>
      </c>
      <c r="AO56" s="207">
        <v>290827.69</v>
      </c>
      <c r="AP56" s="207">
        <v>87.054367969007188</v>
      </c>
      <c r="AQ56" s="207">
        <v>46.117263424458805</v>
      </c>
      <c r="AR56" s="448">
        <v>83043.820000000007</v>
      </c>
      <c r="AS56" s="448">
        <v>22.17</v>
      </c>
      <c r="AT56" s="529" t="s">
        <v>202</v>
      </c>
    </row>
    <row r="57" spans="1:46">
      <c r="A57" s="508">
        <v>13073090</v>
      </c>
      <c r="B57" s="202">
        <v>5356</v>
      </c>
      <c r="C57" s="202" t="s">
        <v>79</v>
      </c>
      <c r="D57" s="206">
        <v>5101</v>
      </c>
      <c r="E57" s="206">
        <v>-224800</v>
      </c>
      <c r="F57" s="207">
        <v>786755.49</v>
      </c>
      <c r="G57" s="389">
        <v>1</v>
      </c>
      <c r="H57" s="207">
        <v>930098.63</v>
      </c>
      <c r="I57" s="207">
        <v>0</v>
      </c>
      <c r="J57" s="389">
        <v>1</v>
      </c>
      <c r="K57" s="389">
        <v>1</v>
      </c>
      <c r="L57" s="207">
        <v>448025.14</v>
      </c>
      <c r="M57" s="206">
        <v>350</v>
      </c>
      <c r="N57" s="389">
        <v>0</v>
      </c>
      <c r="O57" s="206">
        <v>400</v>
      </c>
      <c r="P57" s="389">
        <v>0</v>
      </c>
      <c r="Q57" s="206">
        <v>350</v>
      </c>
      <c r="R57" s="389">
        <v>0</v>
      </c>
      <c r="S57" s="389">
        <v>0</v>
      </c>
      <c r="T57" s="207">
        <v>392533.97</v>
      </c>
      <c r="U57" s="207">
        <v>76.846900939702422</v>
      </c>
      <c r="V57" s="397" t="s">
        <v>32</v>
      </c>
      <c r="W57" s="397" t="s">
        <v>32</v>
      </c>
      <c r="X57" s="397" t="s">
        <v>28</v>
      </c>
      <c r="Y57" s="207">
        <v>389730.85</v>
      </c>
      <c r="Z57" s="207">
        <v>816078.05</v>
      </c>
      <c r="AA57" s="207">
        <v>687219.88</v>
      </c>
      <c r="AB57" s="207">
        <v>2888573.64</v>
      </c>
      <c r="AC57" s="206">
        <v>40000</v>
      </c>
      <c r="AD57" s="509">
        <v>41320.82</v>
      </c>
      <c r="AE57" s="206">
        <v>0</v>
      </c>
      <c r="AF57" s="207">
        <v>0</v>
      </c>
      <c r="AG57" s="206">
        <v>0</v>
      </c>
      <c r="AH57" s="510">
        <v>0</v>
      </c>
      <c r="AI57" s="207">
        <v>2860609</v>
      </c>
      <c r="AJ57" s="207">
        <v>3728342.31</v>
      </c>
      <c r="AK57" s="207">
        <v>867733.31</v>
      </c>
      <c r="AL57" s="207">
        <v>1334888.33</v>
      </c>
      <c r="AM57" s="207">
        <v>5063230.6400000006</v>
      </c>
      <c r="AN57" s="207">
        <v>1945339.34</v>
      </c>
      <c r="AO57" s="207">
        <v>3117891.3000000007</v>
      </c>
      <c r="AP57" s="207">
        <v>52.177058280895892</v>
      </c>
      <c r="AQ57" s="207">
        <v>38.420911041097661</v>
      </c>
      <c r="AR57" s="448">
        <v>650478.68999999994</v>
      </c>
      <c r="AS57" s="448">
        <v>22.17</v>
      </c>
      <c r="AT57" s="529" t="s">
        <v>202</v>
      </c>
    </row>
    <row r="58" spans="1:46">
      <c r="A58" s="508">
        <v>13073102</v>
      </c>
      <c r="B58" s="202">
        <v>5356</v>
      </c>
      <c r="C58" s="202" t="s">
        <v>80</v>
      </c>
      <c r="D58" s="206">
        <v>1150</v>
      </c>
      <c r="E58" s="206">
        <v>-61500</v>
      </c>
      <c r="F58" s="207">
        <v>56823.06</v>
      </c>
      <c r="G58" s="389">
        <v>1</v>
      </c>
      <c r="H58" s="207">
        <v>18740.36</v>
      </c>
      <c r="I58" s="207">
        <v>0</v>
      </c>
      <c r="J58" s="389">
        <v>1</v>
      </c>
      <c r="K58" s="389">
        <v>0</v>
      </c>
      <c r="L58" s="207">
        <v>0</v>
      </c>
      <c r="M58" s="206">
        <v>300</v>
      </c>
      <c r="N58" s="389">
        <v>0</v>
      </c>
      <c r="O58" s="206">
        <v>400</v>
      </c>
      <c r="P58" s="389">
        <v>0</v>
      </c>
      <c r="Q58" s="206">
        <v>350</v>
      </c>
      <c r="R58" s="389">
        <v>0</v>
      </c>
      <c r="S58" s="389">
        <v>0</v>
      </c>
      <c r="T58" s="207">
        <v>284064.88</v>
      </c>
      <c r="U58" s="207">
        <v>247.44327526132403</v>
      </c>
      <c r="V58" s="397" t="s">
        <v>32</v>
      </c>
      <c r="W58" s="397" t="s">
        <v>28</v>
      </c>
      <c r="X58" s="397" t="s">
        <v>28</v>
      </c>
      <c r="Y58" s="207">
        <v>-147465.65</v>
      </c>
      <c r="Z58" s="207">
        <v>281911.38</v>
      </c>
      <c r="AA58" s="207">
        <v>29093.14</v>
      </c>
      <c r="AB58" s="207">
        <v>224434.39</v>
      </c>
      <c r="AC58" s="206">
        <v>5000</v>
      </c>
      <c r="AD58" s="509">
        <v>4858.09</v>
      </c>
      <c r="AE58" s="206">
        <v>0</v>
      </c>
      <c r="AF58" s="207">
        <v>0</v>
      </c>
      <c r="AG58" s="206">
        <v>0</v>
      </c>
      <c r="AH58" s="510">
        <v>0</v>
      </c>
      <c r="AI58" s="207">
        <v>631559</v>
      </c>
      <c r="AJ58" s="207">
        <v>652940.55000000005</v>
      </c>
      <c r="AK58" s="207">
        <v>21381.55</v>
      </c>
      <c r="AL58" s="207">
        <v>306819.90999999997</v>
      </c>
      <c r="AM58" s="207">
        <v>959760.46</v>
      </c>
      <c r="AN58" s="207">
        <v>446726.92</v>
      </c>
      <c r="AO58" s="207">
        <v>513033.54</v>
      </c>
      <c r="AP58" s="207">
        <v>68.417702040407804</v>
      </c>
      <c r="AQ58" s="207">
        <v>46.545668280604104</v>
      </c>
      <c r="AR58" s="448">
        <v>136379.35999999999</v>
      </c>
      <c r="AS58" s="448">
        <v>22.17</v>
      </c>
      <c r="AT58" s="529" t="s">
        <v>202</v>
      </c>
    </row>
    <row r="59" spans="1:46">
      <c r="A59" s="508">
        <v>13073006</v>
      </c>
      <c r="B59" s="202">
        <v>5357</v>
      </c>
      <c r="C59" s="202" t="s">
        <v>81</v>
      </c>
      <c r="D59" s="474">
        <v>878</v>
      </c>
      <c r="E59" s="474">
        <v>11400</v>
      </c>
      <c r="F59" s="288">
        <v>116291.86</v>
      </c>
      <c r="G59" s="477">
        <v>1</v>
      </c>
      <c r="H59" s="288">
        <v>73524.34</v>
      </c>
      <c r="I59" s="288" t="s">
        <v>166</v>
      </c>
      <c r="J59" s="477">
        <v>1</v>
      </c>
      <c r="K59" s="477">
        <v>0</v>
      </c>
      <c r="L59" s="288">
        <v>0</v>
      </c>
      <c r="M59" s="474">
        <v>300</v>
      </c>
      <c r="N59" s="477">
        <v>0</v>
      </c>
      <c r="O59" s="474">
        <v>350</v>
      </c>
      <c r="P59" s="477">
        <v>1</v>
      </c>
      <c r="Q59" s="474">
        <v>400</v>
      </c>
      <c r="R59" s="477">
        <v>0</v>
      </c>
      <c r="S59" s="477">
        <v>0</v>
      </c>
      <c r="T59" s="288">
        <v>686104.74</v>
      </c>
      <c r="U59" s="288">
        <v>781.44</v>
      </c>
      <c r="V59" s="288" t="s">
        <v>82</v>
      </c>
      <c r="W59" s="288" t="s">
        <v>82</v>
      </c>
      <c r="X59" s="288" t="s">
        <v>82</v>
      </c>
      <c r="Y59" s="288">
        <v>-299483.59000000003</v>
      </c>
      <c r="Z59" s="288">
        <v>511500.56</v>
      </c>
      <c r="AA59" s="288">
        <v>155557.96</v>
      </c>
      <c r="AB59" s="288">
        <v>1350106.74</v>
      </c>
      <c r="AC59" s="474">
        <v>1500</v>
      </c>
      <c r="AD59" s="553">
        <v>1580</v>
      </c>
      <c r="AE59" s="474">
        <v>0</v>
      </c>
      <c r="AF59" s="288">
        <v>0</v>
      </c>
      <c r="AG59" s="474">
        <v>40000</v>
      </c>
      <c r="AH59" s="548">
        <v>29228.18</v>
      </c>
      <c r="AI59" s="288">
        <v>672458.15</v>
      </c>
      <c r="AJ59" s="288">
        <v>739143</v>
      </c>
      <c r="AK59" s="288">
        <v>66684.849999999977</v>
      </c>
      <c r="AL59" s="288">
        <v>124029.02</v>
      </c>
      <c r="AM59" s="288">
        <v>863172.02</v>
      </c>
      <c r="AN59" s="288">
        <v>414673.51850399998</v>
      </c>
      <c r="AO59" s="288">
        <v>448498.50149600004</v>
      </c>
      <c r="AP59" s="554">
        <v>0.56101934064720893</v>
      </c>
      <c r="AQ59" s="554">
        <v>0.480406580491337</v>
      </c>
      <c r="AR59" s="288">
        <v>209190.82066175924</v>
      </c>
      <c r="AS59" s="592">
        <v>23.447818399999999</v>
      </c>
      <c r="AT59" s="552" t="s">
        <v>202</v>
      </c>
    </row>
    <row r="60" spans="1:46">
      <c r="A60" s="508">
        <v>13073026</v>
      </c>
      <c r="B60" s="202">
        <v>5357</v>
      </c>
      <c r="C60" s="202" t="s">
        <v>83</v>
      </c>
      <c r="D60" s="474">
        <v>401</v>
      </c>
      <c r="E60" s="474">
        <v>-31600</v>
      </c>
      <c r="F60" s="288">
        <v>102906.46</v>
      </c>
      <c r="G60" s="477">
        <v>1</v>
      </c>
      <c r="H60" s="288">
        <v>111942.06</v>
      </c>
      <c r="I60" s="288" t="s">
        <v>166</v>
      </c>
      <c r="J60" s="477">
        <v>0</v>
      </c>
      <c r="K60" s="477">
        <v>0</v>
      </c>
      <c r="L60" s="288">
        <v>0</v>
      </c>
      <c r="M60" s="474">
        <v>400</v>
      </c>
      <c r="N60" s="477">
        <v>0</v>
      </c>
      <c r="O60" s="474">
        <v>450</v>
      </c>
      <c r="P60" s="477">
        <v>0</v>
      </c>
      <c r="Q60" s="474">
        <v>400</v>
      </c>
      <c r="R60" s="477">
        <v>0</v>
      </c>
      <c r="S60" s="477">
        <v>0</v>
      </c>
      <c r="T60" s="288">
        <v>5189.53</v>
      </c>
      <c r="U60" s="288">
        <v>13.38</v>
      </c>
      <c r="V60" s="288" t="s">
        <v>179</v>
      </c>
      <c r="W60" s="288" t="s">
        <v>179</v>
      </c>
      <c r="X60" s="288" t="s">
        <v>82</v>
      </c>
      <c r="Y60" s="288">
        <v>34900.620000000003</v>
      </c>
      <c r="Z60" s="288">
        <v>111942.06</v>
      </c>
      <c r="AA60" s="288">
        <v>102906.46</v>
      </c>
      <c r="AB60" s="288">
        <v>324753.32</v>
      </c>
      <c r="AC60" s="474">
        <v>1800</v>
      </c>
      <c r="AD60" s="553">
        <v>1575.84</v>
      </c>
      <c r="AE60" s="474">
        <v>0</v>
      </c>
      <c r="AF60" s="288">
        <v>0</v>
      </c>
      <c r="AG60" s="474">
        <v>32300</v>
      </c>
      <c r="AH60" s="548">
        <v>19128.080000000002</v>
      </c>
      <c r="AI60" s="288">
        <v>220260.69</v>
      </c>
      <c r="AJ60" s="288">
        <v>271816</v>
      </c>
      <c r="AK60" s="288">
        <v>51555.31</v>
      </c>
      <c r="AL60" s="288">
        <v>90966.44</v>
      </c>
      <c r="AM60" s="288">
        <v>371450.66000000003</v>
      </c>
      <c r="AN60" s="288">
        <v>151740.17000000001</v>
      </c>
      <c r="AO60" s="288">
        <v>219720.57178400003</v>
      </c>
      <c r="AP60" s="554">
        <v>0.55820881852429582</v>
      </c>
      <c r="AQ60" s="554">
        <v>0.40847979167946558</v>
      </c>
      <c r="AR60" s="288">
        <v>76543.449862665846</v>
      </c>
      <c r="AS60" s="592">
        <v>23.447818399999999</v>
      </c>
      <c r="AT60" s="552" t="s">
        <v>202</v>
      </c>
    </row>
    <row r="61" spans="1:46">
      <c r="A61" s="508">
        <v>13073031</v>
      </c>
      <c r="B61" s="202">
        <v>5357</v>
      </c>
      <c r="C61" s="202" t="s">
        <v>84</v>
      </c>
      <c r="D61" s="474">
        <v>1245</v>
      </c>
      <c r="E61" s="474">
        <v>-556800</v>
      </c>
      <c r="F61" s="288">
        <v>60262.45</v>
      </c>
      <c r="G61" s="477">
        <v>1</v>
      </c>
      <c r="H61" s="288" t="s">
        <v>202</v>
      </c>
      <c r="I61" s="288">
        <v>599400</v>
      </c>
      <c r="J61" s="477">
        <v>1</v>
      </c>
      <c r="K61" s="477">
        <v>0</v>
      </c>
      <c r="L61" s="288">
        <v>0</v>
      </c>
      <c r="M61" s="474">
        <v>300</v>
      </c>
      <c r="N61" s="477">
        <v>0</v>
      </c>
      <c r="O61" s="474">
        <v>400</v>
      </c>
      <c r="P61" s="477">
        <v>0</v>
      </c>
      <c r="Q61" s="474">
        <v>400</v>
      </c>
      <c r="R61" s="477">
        <v>0</v>
      </c>
      <c r="S61" s="477">
        <v>0</v>
      </c>
      <c r="T61" s="288">
        <v>810297</v>
      </c>
      <c r="U61" s="288">
        <v>654.52</v>
      </c>
      <c r="V61" s="288" t="s">
        <v>179</v>
      </c>
      <c r="W61" s="288" t="s">
        <v>179</v>
      </c>
      <c r="X61" s="288" t="s">
        <v>82</v>
      </c>
      <c r="Y61" s="288">
        <v>-2217742.41</v>
      </c>
      <c r="Z61" s="288">
        <v>54479</v>
      </c>
      <c r="AA61" s="288"/>
      <c r="AB61" s="288">
        <v>-129200</v>
      </c>
      <c r="AC61" s="474">
        <v>3600</v>
      </c>
      <c r="AD61" s="553">
        <v>3100</v>
      </c>
      <c r="AE61" s="474">
        <v>0</v>
      </c>
      <c r="AF61" s="288">
        <v>0</v>
      </c>
      <c r="AG61" s="474">
        <v>8100</v>
      </c>
      <c r="AH61" s="548">
        <v>11663.74</v>
      </c>
      <c r="AI61" s="288">
        <v>983950.96</v>
      </c>
      <c r="AJ61" s="288">
        <v>1153592</v>
      </c>
      <c r="AK61" s="288">
        <v>169641.04000000004</v>
      </c>
      <c r="AL61" s="288">
        <v>149210.21</v>
      </c>
      <c r="AM61" s="288">
        <v>1302802.21</v>
      </c>
      <c r="AN61" s="288">
        <v>544129.69816799997</v>
      </c>
      <c r="AO61" s="288">
        <v>758672.51183199999</v>
      </c>
      <c r="AP61" s="554">
        <v>0.47168296778063645</v>
      </c>
      <c r="AQ61" s="554">
        <v>0.41766101868064837</v>
      </c>
      <c r="AR61" s="288">
        <v>274497.72658945731</v>
      </c>
      <c r="AS61" s="592">
        <v>23.447818399999999</v>
      </c>
      <c r="AT61" s="552" t="s">
        <v>202</v>
      </c>
    </row>
    <row r="62" spans="1:46">
      <c r="A62" s="508">
        <v>13073048</v>
      </c>
      <c r="B62" s="202">
        <v>5357</v>
      </c>
      <c r="C62" s="202" t="s">
        <v>85</v>
      </c>
      <c r="D62" s="474">
        <v>419</v>
      </c>
      <c r="E62" s="474">
        <v>-61450</v>
      </c>
      <c r="F62" s="288">
        <v>-24747.11</v>
      </c>
      <c r="G62" s="477">
        <v>0</v>
      </c>
      <c r="H62" s="288" t="s">
        <v>202</v>
      </c>
      <c r="I62" s="288">
        <v>67450</v>
      </c>
      <c r="J62" s="477">
        <v>0</v>
      </c>
      <c r="K62" s="477">
        <v>0</v>
      </c>
      <c r="L62" s="288">
        <v>0</v>
      </c>
      <c r="M62" s="474">
        <v>350</v>
      </c>
      <c r="N62" s="477">
        <v>0</v>
      </c>
      <c r="O62" s="474">
        <v>375</v>
      </c>
      <c r="P62" s="477">
        <v>0</v>
      </c>
      <c r="Q62" s="474">
        <v>370</v>
      </c>
      <c r="R62" s="477">
        <v>0</v>
      </c>
      <c r="S62" s="477">
        <v>0</v>
      </c>
      <c r="T62" s="288">
        <v>90242.78</v>
      </c>
      <c r="U62" s="288">
        <v>222.82</v>
      </c>
      <c r="V62" s="288" t="s">
        <v>179</v>
      </c>
      <c r="W62" s="288" t="s">
        <v>179</v>
      </c>
      <c r="X62" s="288" t="s">
        <v>82</v>
      </c>
      <c r="Y62" s="288">
        <v>-1422854.37</v>
      </c>
      <c r="Z62" s="288">
        <v>-352879</v>
      </c>
      <c r="AA62" s="288"/>
      <c r="AB62" s="288">
        <v>1500</v>
      </c>
      <c r="AC62" s="474">
        <v>1900</v>
      </c>
      <c r="AD62" s="553">
        <v>1235.8399999999999</v>
      </c>
      <c r="AE62" s="474">
        <v>0</v>
      </c>
      <c r="AF62" s="288">
        <v>0</v>
      </c>
      <c r="AG62" s="474">
        <v>15000</v>
      </c>
      <c r="AH62" s="548">
        <v>10986.83</v>
      </c>
      <c r="AI62" s="288">
        <v>134519.18</v>
      </c>
      <c r="AJ62" s="288">
        <v>170836</v>
      </c>
      <c r="AK62" s="288">
        <v>36316.820000000007</v>
      </c>
      <c r="AL62" s="288">
        <v>161235.35999999999</v>
      </c>
      <c r="AM62" s="288">
        <v>332071.36</v>
      </c>
      <c r="AN62" s="288">
        <v>135234.35480799997</v>
      </c>
      <c r="AO62" s="288">
        <v>196837.00519200001</v>
      </c>
      <c r="AP62" s="554">
        <v>0.79160337872579534</v>
      </c>
      <c r="AQ62" s="554">
        <v>0.40724486088773204</v>
      </c>
      <c r="AR62" s="288">
        <v>68221.828502598612</v>
      </c>
      <c r="AS62" s="592">
        <v>23.447818399999999</v>
      </c>
      <c r="AT62" s="552" t="s">
        <v>202</v>
      </c>
    </row>
    <row r="63" spans="1:46">
      <c r="A63" s="508">
        <v>13073056</v>
      </c>
      <c r="B63" s="202">
        <v>5357</v>
      </c>
      <c r="C63" s="202" t="s">
        <v>86</v>
      </c>
      <c r="D63" s="474">
        <v>622</v>
      </c>
      <c r="E63" s="474">
        <v>-31999.46</v>
      </c>
      <c r="F63" s="288">
        <v>67139.02</v>
      </c>
      <c r="G63" s="477">
        <v>1</v>
      </c>
      <c r="H63" s="288">
        <v>725208.11</v>
      </c>
      <c r="I63" s="288" t="s">
        <v>166</v>
      </c>
      <c r="J63" s="477">
        <v>0</v>
      </c>
      <c r="K63" s="477">
        <v>0</v>
      </c>
      <c r="L63" s="288">
        <v>0</v>
      </c>
      <c r="M63" s="474">
        <v>350</v>
      </c>
      <c r="N63" s="477">
        <v>0</v>
      </c>
      <c r="O63" s="474">
        <v>400</v>
      </c>
      <c r="P63" s="477">
        <v>0</v>
      </c>
      <c r="Q63" s="474">
        <v>320</v>
      </c>
      <c r="R63" s="477">
        <v>1</v>
      </c>
      <c r="S63" s="477">
        <v>0</v>
      </c>
      <c r="T63" s="288">
        <v>210720.1</v>
      </c>
      <c r="U63" s="288">
        <v>349.45</v>
      </c>
      <c r="V63" s="288" t="s">
        <v>82</v>
      </c>
      <c r="W63" s="288" t="s">
        <v>82</v>
      </c>
      <c r="X63" s="288" t="s">
        <v>82</v>
      </c>
      <c r="Y63" s="288">
        <v>485070.59</v>
      </c>
      <c r="Z63" s="288">
        <v>725208.11</v>
      </c>
      <c r="AA63" s="288">
        <v>67139.02</v>
      </c>
      <c r="AB63" s="288">
        <v>-142881.66</v>
      </c>
      <c r="AC63" s="474">
        <v>800</v>
      </c>
      <c r="AD63" s="553">
        <v>1047.67</v>
      </c>
      <c r="AE63" s="474">
        <v>0</v>
      </c>
      <c r="AF63" s="288">
        <v>0</v>
      </c>
      <c r="AG63" s="474">
        <v>13500</v>
      </c>
      <c r="AH63" s="548">
        <v>9656.76</v>
      </c>
      <c r="AI63" s="288">
        <v>334237.46000000002</v>
      </c>
      <c r="AJ63" s="288">
        <v>428683</v>
      </c>
      <c r="AK63" s="288">
        <v>94445.539999999979</v>
      </c>
      <c r="AL63" s="288">
        <v>145796.53</v>
      </c>
      <c r="AM63" s="288">
        <v>588372.52</v>
      </c>
      <c r="AN63" s="288">
        <v>221595.7</v>
      </c>
      <c r="AO63" s="288">
        <v>366792.22736000002</v>
      </c>
      <c r="AP63" s="554">
        <v>0.51688612014005697</v>
      </c>
      <c r="AQ63" s="554">
        <v>0.37659864305015472</v>
      </c>
      <c r="AR63" s="288">
        <v>111780.86178991738</v>
      </c>
      <c r="AS63" s="592">
        <v>23.447818399999999</v>
      </c>
      <c r="AT63" s="552" t="s">
        <v>202</v>
      </c>
    </row>
    <row r="64" spans="1:46">
      <c r="A64" s="508">
        <v>13073084</v>
      </c>
      <c r="B64" s="202">
        <v>5357</v>
      </c>
      <c r="C64" s="202" t="s">
        <v>87</v>
      </c>
      <c r="D64" s="474">
        <v>2555</v>
      </c>
      <c r="E64" s="474">
        <v>-1471300</v>
      </c>
      <c r="F64" s="288">
        <v>-369564.67</v>
      </c>
      <c r="G64" s="477">
        <v>0</v>
      </c>
      <c r="H64" s="288" t="s">
        <v>202</v>
      </c>
      <c r="I64" s="288">
        <v>-855617.28</v>
      </c>
      <c r="J64" s="477">
        <v>0</v>
      </c>
      <c r="K64" s="477">
        <v>0</v>
      </c>
      <c r="L64" s="288">
        <v>0</v>
      </c>
      <c r="M64" s="474">
        <v>400</v>
      </c>
      <c r="N64" s="477">
        <v>0</v>
      </c>
      <c r="O64" s="474">
        <v>360</v>
      </c>
      <c r="P64" s="477">
        <v>1</v>
      </c>
      <c r="Q64" s="474">
        <v>400</v>
      </c>
      <c r="R64" s="477">
        <v>0</v>
      </c>
      <c r="S64" s="477">
        <v>0</v>
      </c>
      <c r="T64" s="288">
        <v>1438819.24</v>
      </c>
      <c r="U64" s="288">
        <v>563.14</v>
      </c>
      <c r="V64" s="288" t="s">
        <v>308</v>
      </c>
      <c r="W64" s="288" t="s">
        <v>179</v>
      </c>
      <c r="X64" s="288" t="s">
        <v>82</v>
      </c>
      <c r="Y64" s="288">
        <v>80060.39</v>
      </c>
      <c r="Z64" s="288">
        <v>871403.25</v>
      </c>
      <c r="AA64" s="288">
        <v>-310713.89</v>
      </c>
      <c r="AB64" s="288">
        <v>-887541.24</v>
      </c>
      <c r="AC64" s="474">
        <v>6500</v>
      </c>
      <c r="AD64" s="553">
        <v>7024.14</v>
      </c>
      <c r="AE64" s="474">
        <v>800</v>
      </c>
      <c r="AF64" s="288">
        <v>840</v>
      </c>
      <c r="AG64" s="474">
        <v>30000</v>
      </c>
      <c r="AH64" s="548">
        <v>24980</v>
      </c>
      <c r="AI64" s="288">
        <v>1861309.8</v>
      </c>
      <c r="AJ64" s="288">
        <v>2114849</v>
      </c>
      <c r="AK64" s="288">
        <v>253539.19999999995</v>
      </c>
      <c r="AL64" s="288">
        <v>459751.84</v>
      </c>
      <c r="AM64" s="288">
        <v>2574600.84</v>
      </c>
      <c r="AN64" s="288">
        <v>1101307.633776</v>
      </c>
      <c r="AO64" s="288">
        <v>1473293.2062239998</v>
      </c>
      <c r="AP64" s="554">
        <v>0.52075000805069294</v>
      </c>
      <c r="AQ64" s="554">
        <v>0.42775859335771832</v>
      </c>
      <c r="AR64" s="288">
        <v>555577.9123340362</v>
      </c>
      <c r="AS64" s="592">
        <v>23.447818399999999</v>
      </c>
      <c r="AT64" s="552" t="s">
        <v>202</v>
      </c>
    </row>
    <row r="65" spans="1:46">
      <c r="A65" s="508">
        <v>13073091</v>
      </c>
      <c r="B65" s="202">
        <v>5357</v>
      </c>
      <c r="C65" s="202" t="s">
        <v>88</v>
      </c>
      <c r="D65" s="474">
        <v>337</v>
      </c>
      <c r="E65" s="474">
        <v>-49000</v>
      </c>
      <c r="F65" s="288">
        <v>18890.080000000002</v>
      </c>
      <c r="G65" s="477">
        <v>1</v>
      </c>
      <c r="H65" s="288">
        <v>26515.88</v>
      </c>
      <c r="I65" s="288" t="s">
        <v>166</v>
      </c>
      <c r="J65" s="477">
        <v>1</v>
      </c>
      <c r="K65" s="477">
        <v>0</v>
      </c>
      <c r="L65" s="288">
        <v>0</v>
      </c>
      <c r="M65" s="474">
        <v>335</v>
      </c>
      <c r="N65" s="477">
        <v>0</v>
      </c>
      <c r="O65" s="474">
        <v>385</v>
      </c>
      <c r="P65" s="477">
        <v>0</v>
      </c>
      <c r="Q65" s="474">
        <v>400</v>
      </c>
      <c r="R65" s="477">
        <v>0</v>
      </c>
      <c r="S65" s="477">
        <v>0</v>
      </c>
      <c r="T65" s="288">
        <v>0</v>
      </c>
      <c r="U65" s="288">
        <v>0</v>
      </c>
      <c r="V65" s="288" t="s">
        <v>82</v>
      </c>
      <c r="W65" s="288" t="s">
        <v>82</v>
      </c>
      <c r="X65" s="288" t="s">
        <v>82</v>
      </c>
      <c r="Y65" s="288">
        <v>163992.72</v>
      </c>
      <c r="Z65" s="288">
        <v>26515.88</v>
      </c>
      <c r="AA65" s="288">
        <v>18890.080000000002</v>
      </c>
      <c r="AB65" s="288">
        <v>255388.94</v>
      </c>
      <c r="AC65" s="474">
        <v>600</v>
      </c>
      <c r="AD65" s="553">
        <v>633.83000000000004</v>
      </c>
      <c r="AE65" s="474">
        <v>0</v>
      </c>
      <c r="AF65" s="288">
        <v>0</v>
      </c>
      <c r="AG65" s="474">
        <v>34000</v>
      </c>
      <c r="AH65" s="548">
        <v>17368.57</v>
      </c>
      <c r="AI65" s="288">
        <v>206377.69</v>
      </c>
      <c r="AJ65" s="288">
        <v>209323</v>
      </c>
      <c r="AK65" s="288">
        <v>2945.3099999999977</v>
      </c>
      <c r="AL65" s="288">
        <v>80027.070000000007</v>
      </c>
      <c r="AM65" s="288">
        <v>296975.87</v>
      </c>
      <c r="AN65" s="288">
        <v>143630.62</v>
      </c>
      <c r="AO65" s="288">
        <v>153354.78483999998</v>
      </c>
      <c r="AP65" s="554">
        <v>0.68612185550560623</v>
      </c>
      <c r="AQ65" s="554">
        <v>0.48361196874345386</v>
      </c>
      <c r="AR65" s="288">
        <v>72452.69188479177</v>
      </c>
      <c r="AS65" s="592">
        <v>23.447818399999999</v>
      </c>
      <c r="AT65" s="552" t="s">
        <v>202</v>
      </c>
    </row>
    <row r="66" spans="1:46">
      <c r="A66" s="508">
        <v>13073106</v>
      </c>
      <c r="B66" s="202">
        <v>5357</v>
      </c>
      <c r="C66" s="202" t="s">
        <v>89</v>
      </c>
      <c r="D66" s="474">
        <v>663</v>
      </c>
      <c r="E66" s="474">
        <v>-171000</v>
      </c>
      <c r="F66" s="288">
        <v>-145992.24</v>
      </c>
      <c r="G66" s="477">
        <v>0</v>
      </c>
      <c r="H66" s="288" t="s">
        <v>202</v>
      </c>
      <c r="I66" s="558">
        <v>206400</v>
      </c>
      <c r="J66" s="557">
        <v>1</v>
      </c>
      <c r="K66" s="557">
        <v>0</v>
      </c>
      <c r="L66" s="558">
        <v>0</v>
      </c>
      <c r="M66" s="474">
        <v>300</v>
      </c>
      <c r="N66" s="477">
        <v>0</v>
      </c>
      <c r="O66" s="474">
        <v>375</v>
      </c>
      <c r="P66" s="477">
        <v>0</v>
      </c>
      <c r="Q66" s="474">
        <v>350</v>
      </c>
      <c r="R66" s="477">
        <v>0</v>
      </c>
      <c r="S66" s="477">
        <v>0</v>
      </c>
      <c r="T66" s="288">
        <v>688879.9</v>
      </c>
      <c r="U66" s="288">
        <v>1035.9100000000001</v>
      </c>
      <c r="V66" s="288" t="s">
        <v>179</v>
      </c>
      <c r="W66" s="288" t="s">
        <v>179</v>
      </c>
      <c r="X66" s="288" t="s">
        <v>82</v>
      </c>
      <c r="Y66" s="288">
        <v>-876232.41</v>
      </c>
      <c r="Z66" s="288">
        <v>255104</v>
      </c>
      <c r="AA66" s="288"/>
      <c r="AB66" s="288">
        <v>-41200</v>
      </c>
      <c r="AC66" s="474">
        <v>3500</v>
      </c>
      <c r="AD66" s="553">
        <v>3473.79</v>
      </c>
      <c r="AE66" s="474">
        <v>0</v>
      </c>
      <c r="AF66" s="288">
        <v>0</v>
      </c>
      <c r="AG66" s="474">
        <v>15000</v>
      </c>
      <c r="AH66" s="548">
        <v>4842.8599999999997</v>
      </c>
      <c r="AI66" s="288">
        <v>526892.15</v>
      </c>
      <c r="AJ66" s="288">
        <v>465838</v>
      </c>
      <c r="AK66" s="288">
        <v>-61054.150000000023</v>
      </c>
      <c r="AL66" s="288">
        <v>81135.490000000005</v>
      </c>
      <c r="AM66" s="288">
        <v>546973.49</v>
      </c>
      <c r="AN66" s="288">
        <v>342407.51607999997</v>
      </c>
      <c r="AO66" s="288">
        <v>204565.97391999996</v>
      </c>
      <c r="AP66" s="554">
        <v>0.73503560482399466</v>
      </c>
      <c r="AQ66" s="554">
        <v>0.6260038600408222</v>
      </c>
      <c r="AR66" s="288">
        <v>172734.70837477362</v>
      </c>
      <c r="AS66" s="592">
        <v>23.447818399999999</v>
      </c>
      <c r="AT66" s="552" t="s">
        <v>202</v>
      </c>
    </row>
    <row r="67" spans="1:46">
      <c r="A67" s="508">
        <v>13073036</v>
      </c>
      <c r="B67" s="202">
        <v>5358</v>
      </c>
      <c r="C67" s="202" t="s">
        <v>90</v>
      </c>
      <c r="D67" s="392">
        <v>340</v>
      </c>
      <c r="E67" s="392">
        <v>-43500</v>
      </c>
      <c r="F67" s="331">
        <v>17637.64</v>
      </c>
      <c r="G67" s="389">
        <v>1</v>
      </c>
      <c r="H67" s="331">
        <v>20983.07</v>
      </c>
      <c r="I67" s="593"/>
      <c r="J67" s="389">
        <v>1</v>
      </c>
      <c r="K67" s="1111" t="s">
        <v>206</v>
      </c>
      <c r="L67" s="1112"/>
      <c r="M67" s="594">
        <v>300</v>
      </c>
      <c r="N67" s="389">
        <v>0</v>
      </c>
      <c r="O67" s="594">
        <v>375</v>
      </c>
      <c r="P67" s="389">
        <v>0</v>
      </c>
      <c r="Q67" s="594">
        <v>340</v>
      </c>
      <c r="R67" s="389">
        <v>0</v>
      </c>
      <c r="S67" s="389">
        <v>0</v>
      </c>
      <c r="T67" s="331">
        <v>0</v>
      </c>
      <c r="U67" s="331">
        <v>0</v>
      </c>
      <c r="V67" s="400" t="s">
        <v>28</v>
      </c>
      <c r="W67" s="400" t="s">
        <v>28</v>
      </c>
      <c r="X67" s="397" t="s">
        <v>28</v>
      </c>
      <c r="Y67" s="207">
        <v>15678.97</v>
      </c>
      <c r="Z67" s="207">
        <v>20983.07</v>
      </c>
      <c r="AA67" s="207"/>
      <c r="AB67" s="207">
        <v>257691.51</v>
      </c>
      <c r="AC67" s="392">
        <v>2000</v>
      </c>
      <c r="AD67" s="595">
        <v>1933.75</v>
      </c>
      <c r="AE67" s="392">
        <v>0</v>
      </c>
      <c r="AF67" s="331">
        <v>0</v>
      </c>
      <c r="AG67" s="392">
        <v>0</v>
      </c>
      <c r="AH67" s="331">
        <v>0</v>
      </c>
      <c r="AI67" s="331">
        <v>115569.52</v>
      </c>
      <c r="AJ67" s="331">
        <v>134676.81</v>
      </c>
      <c r="AK67" s="331">
        <v>19107.289999999994</v>
      </c>
      <c r="AL67" s="331">
        <v>142137.76999999999</v>
      </c>
      <c r="AM67" s="331">
        <v>276814.57999999996</v>
      </c>
      <c r="AN67" s="596">
        <v>113069.79</v>
      </c>
      <c r="AO67" s="596">
        <v>-120530.74999999999</v>
      </c>
      <c r="AP67" s="597">
        <v>0.83956391601493974</v>
      </c>
      <c r="AQ67" s="597">
        <v>0.40846761034046691</v>
      </c>
      <c r="AR67" s="448">
        <v>43763.46</v>
      </c>
      <c r="AS67" s="448">
        <v>17.989999999999998</v>
      </c>
      <c r="AT67" s="529">
        <v>12.93</v>
      </c>
    </row>
    <row r="68" spans="1:46">
      <c r="A68" s="508">
        <v>13073041</v>
      </c>
      <c r="B68" s="202">
        <v>5358</v>
      </c>
      <c r="C68" s="202" t="s">
        <v>91</v>
      </c>
      <c r="D68" s="392">
        <v>483</v>
      </c>
      <c r="E68" s="392">
        <v>-200700</v>
      </c>
      <c r="F68" s="331">
        <v>-147039.23000000001</v>
      </c>
      <c r="G68" s="389">
        <v>0</v>
      </c>
      <c r="H68" s="593"/>
      <c r="I68" s="331">
        <v>-383145.56</v>
      </c>
      <c r="J68" s="389">
        <v>1</v>
      </c>
      <c r="K68" s="1113"/>
      <c r="L68" s="1114"/>
      <c r="M68" s="594">
        <v>325</v>
      </c>
      <c r="N68" s="389">
        <v>0</v>
      </c>
      <c r="O68" s="594">
        <v>410</v>
      </c>
      <c r="P68" s="389">
        <v>0</v>
      </c>
      <c r="Q68" s="594">
        <v>366</v>
      </c>
      <c r="R68" s="389">
        <v>0</v>
      </c>
      <c r="S68" s="389">
        <v>0</v>
      </c>
      <c r="T68" s="331">
        <v>223951</v>
      </c>
      <c r="U68" s="331">
        <v>463.66666666666669</v>
      </c>
      <c r="V68" s="400" t="s">
        <v>28</v>
      </c>
      <c r="W68" s="400" t="s">
        <v>28</v>
      </c>
      <c r="X68" s="397" t="s">
        <v>28</v>
      </c>
      <c r="Y68" s="207">
        <v>-45414.879999999997</v>
      </c>
      <c r="Z68" s="207">
        <v>-383145.56</v>
      </c>
      <c r="AA68" s="207"/>
      <c r="AB68" s="207">
        <v>110574.7</v>
      </c>
      <c r="AC68" s="392">
        <v>4400</v>
      </c>
      <c r="AD68" s="595">
        <v>4505</v>
      </c>
      <c r="AE68" s="392">
        <v>0</v>
      </c>
      <c r="AF68" s="331">
        <v>0</v>
      </c>
      <c r="AG68" s="392">
        <v>0</v>
      </c>
      <c r="AH68" s="331">
        <v>0</v>
      </c>
      <c r="AI68" s="331">
        <v>279865.56</v>
      </c>
      <c r="AJ68" s="331">
        <v>167598</v>
      </c>
      <c r="AK68" s="331">
        <v>-112267.56</v>
      </c>
      <c r="AL68" s="331">
        <v>123014.3</v>
      </c>
      <c r="AM68" s="331">
        <v>290612.3</v>
      </c>
      <c r="AN68" s="596">
        <v>203146.19</v>
      </c>
      <c r="AO68" s="596">
        <v>-158562.49</v>
      </c>
      <c r="AP68" s="597">
        <v>1.2121039033878687</v>
      </c>
      <c r="AQ68" s="597">
        <v>0.69902818979100334</v>
      </c>
      <c r="AR68" s="448">
        <v>78627.360000000001</v>
      </c>
      <c r="AS68" s="448">
        <v>17.989999999999998</v>
      </c>
      <c r="AT68" s="529">
        <v>2.0299999999999998</v>
      </c>
    </row>
    <row r="69" spans="1:46">
      <c r="A69" s="508">
        <v>13073047</v>
      </c>
      <c r="B69" s="202">
        <v>5358</v>
      </c>
      <c r="C69" s="202" t="s">
        <v>92</v>
      </c>
      <c r="D69" s="392">
        <v>315</v>
      </c>
      <c r="E69" s="392">
        <v>-59800</v>
      </c>
      <c r="F69" s="331">
        <v>-45552.36</v>
      </c>
      <c r="G69" s="389">
        <v>0</v>
      </c>
      <c r="H69" s="593"/>
      <c r="I69" s="331">
        <v>-38502.730000000003</v>
      </c>
      <c r="J69" s="389">
        <v>1</v>
      </c>
      <c r="K69" s="1113"/>
      <c r="L69" s="1114"/>
      <c r="M69" s="594">
        <v>320</v>
      </c>
      <c r="N69" s="389">
        <v>0</v>
      </c>
      <c r="O69" s="594">
        <v>380</v>
      </c>
      <c r="P69" s="389">
        <v>0</v>
      </c>
      <c r="Q69" s="594">
        <v>350</v>
      </c>
      <c r="R69" s="389">
        <v>0</v>
      </c>
      <c r="S69" s="389">
        <v>0</v>
      </c>
      <c r="T69" s="331">
        <v>0</v>
      </c>
      <c r="U69" s="331">
        <v>0</v>
      </c>
      <c r="V69" s="400" t="s">
        <v>32</v>
      </c>
      <c r="W69" s="400" t="s">
        <v>28</v>
      </c>
      <c r="X69" s="397" t="s">
        <v>28</v>
      </c>
      <c r="Y69" s="207">
        <v>-52151.28</v>
      </c>
      <c r="Z69" s="207">
        <v>-38502.730000000003</v>
      </c>
      <c r="AA69" s="207"/>
      <c r="AB69" s="207">
        <v>205081.84</v>
      </c>
      <c r="AC69" s="392">
        <v>1900</v>
      </c>
      <c r="AD69" s="595">
        <v>1902.07</v>
      </c>
      <c r="AE69" s="392">
        <v>0</v>
      </c>
      <c r="AF69" s="331">
        <v>0</v>
      </c>
      <c r="AG69" s="392">
        <v>0</v>
      </c>
      <c r="AH69" s="331">
        <v>0</v>
      </c>
      <c r="AI69" s="331">
        <v>126434.94</v>
      </c>
      <c r="AJ69" s="331">
        <v>125335.7</v>
      </c>
      <c r="AK69" s="331">
        <v>-1099.2400000000052</v>
      </c>
      <c r="AL69" s="331">
        <v>106345.94</v>
      </c>
      <c r="AM69" s="331">
        <v>231681.64</v>
      </c>
      <c r="AN69" s="596">
        <v>113434.12</v>
      </c>
      <c r="AO69" s="596">
        <v>-94444.36</v>
      </c>
      <c r="AP69" s="597">
        <v>0.90504237818913524</v>
      </c>
      <c r="AQ69" s="597">
        <v>0.48961203831257405</v>
      </c>
      <c r="AR69" s="448">
        <v>43904.47</v>
      </c>
      <c r="AS69" s="448">
        <v>17.989999999999998</v>
      </c>
      <c r="AT69" s="529">
        <v>4.71</v>
      </c>
    </row>
    <row r="70" spans="1:46">
      <c r="A70" s="508">
        <v>13073054</v>
      </c>
      <c r="B70" s="202">
        <v>5358</v>
      </c>
      <c r="C70" s="202" t="s">
        <v>93</v>
      </c>
      <c r="D70" s="392">
        <v>783</v>
      </c>
      <c r="E70" s="392">
        <v>-90600</v>
      </c>
      <c r="F70" s="331">
        <v>52067.38</v>
      </c>
      <c r="G70" s="389">
        <v>1</v>
      </c>
      <c r="H70" s="331">
        <v>38002.68</v>
      </c>
      <c r="I70" s="593"/>
      <c r="J70" s="389">
        <v>1</v>
      </c>
      <c r="K70" s="1113"/>
      <c r="L70" s="1114"/>
      <c r="M70" s="594">
        <v>300</v>
      </c>
      <c r="N70" s="389">
        <v>0</v>
      </c>
      <c r="O70" s="594">
        <v>380</v>
      </c>
      <c r="P70" s="389">
        <v>0</v>
      </c>
      <c r="Q70" s="594">
        <v>350</v>
      </c>
      <c r="R70" s="389">
        <v>0</v>
      </c>
      <c r="S70" s="389">
        <v>0</v>
      </c>
      <c r="T70" s="331">
        <v>0</v>
      </c>
      <c r="U70" s="331">
        <v>0</v>
      </c>
      <c r="V70" s="400" t="s">
        <v>28</v>
      </c>
      <c r="W70" s="400" t="s">
        <v>28</v>
      </c>
      <c r="X70" s="397" t="s">
        <v>28</v>
      </c>
      <c r="Y70" s="207">
        <v>99915.48</v>
      </c>
      <c r="Z70" s="207">
        <v>38002.68</v>
      </c>
      <c r="AA70" s="207"/>
      <c r="AB70" s="207">
        <v>2725726.02</v>
      </c>
      <c r="AC70" s="392">
        <v>3300</v>
      </c>
      <c r="AD70" s="595">
        <v>3477</v>
      </c>
      <c r="AE70" s="392">
        <v>0</v>
      </c>
      <c r="AF70" s="331">
        <v>0</v>
      </c>
      <c r="AG70" s="392">
        <v>0</v>
      </c>
      <c r="AH70" s="331">
        <v>0</v>
      </c>
      <c r="AI70" s="331">
        <v>1650872.74</v>
      </c>
      <c r="AJ70" s="331">
        <v>1696022.81</v>
      </c>
      <c r="AK70" s="331">
        <v>45150.070000000065</v>
      </c>
      <c r="AL70" s="331">
        <v>0</v>
      </c>
      <c r="AM70" s="331">
        <v>1696022.81</v>
      </c>
      <c r="AN70" s="596">
        <v>671881.87</v>
      </c>
      <c r="AO70" s="596">
        <v>1024140.9400000001</v>
      </c>
      <c r="AP70" s="597">
        <v>0.39615143501519295</v>
      </c>
      <c r="AQ70" s="597">
        <v>0.39615143501519295</v>
      </c>
      <c r="AR70" s="448">
        <v>260046.16</v>
      </c>
      <c r="AS70" s="448">
        <v>17.989999999999998</v>
      </c>
      <c r="AT70" s="529">
        <v>1.81</v>
      </c>
    </row>
    <row r="71" spans="1:46">
      <c r="A71" s="508">
        <v>13073058</v>
      </c>
      <c r="B71" s="202">
        <v>5358</v>
      </c>
      <c r="C71" s="202" t="s">
        <v>94</v>
      </c>
      <c r="D71" s="392">
        <v>320</v>
      </c>
      <c r="E71" s="392">
        <v>-114000</v>
      </c>
      <c r="F71" s="331">
        <v>2708.85</v>
      </c>
      <c r="G71" s="389">
        <v>1</v>
      </c>
      <c r="H71" s="593"/>
      <c r="I71" s="331">
        <v>-5233.22</v>
      </c>
      <c r="J71" s="389">
        <v>1</v>
      </c>
      <c r="K71" s="1113"/>
      <c r="L71" s="1114"/>
      <c r="M71" s="594">
        <v>310</v>
      </c>
      <c r="N71" s="389">
        <v>0</v>
      </c>
      <c r="O71" s="594">
        <v>375</v>
      </c>
      <c r="P71" s="389">
        <v>0</v>
      </c>
      <c r="Q71" s="594">
        <v>340</v>
      </c>
      <c r="R71" s="389">
        <v>0</v>
      </c>
      <c r="S71" s="389">
        <v>0</v>
      </c>
      <c r="T71" s="331">
        <v>15515.44</v>
      </c>
      <c r="U71" s="331">
        <v>48.485750000000003</v>
      </c>
      <c r="V71" s="400" t="s">
        <v>28</v>
      </c>
      <c r="W71" s="400" t="s">
        <v>28</v>
      </c>
      <c r="X71" s="397" t="s">
        <v>28</v>
      </c>
      <c r="Y71" s="207">
        <v>21898.959999999999</v>
      </c>
      <c r="Z71" s="207">
        <v>-5233.22</v>
      </c>
      <c r="AA71" s="207"/>
      <c r="AB71" s="207">
        <v>237939.47</v>
      </c>
      <c r="AC71" s="392">
        <v>2500</v>
      </c>
      <c r="AD71" s="595">
        <v>2307.09</v>
      </c>
      <c r="AE71" s="392">
        <v>0</v>
      </c>
      <c r="AF71" s="331">
        <v>0</v>
      </c>
      <c r="AG71" s="392">
        <v>5200</v>
      </c>
      <c r="AH71" s="598">
        <v>5100</v>
      </c>
      <c r="AI71" s="331">
        <v>129774.66</v>
      </c>
      <c r="AJ71" s="331">
        <v>141306.06</v>
      </c>
      <c r="AK71" s="331">
        <v>11531.399999999994</v>
      </c>
      <c r="AL71" s="331">
        <v>103147.29999999999</v>
      </c>
      <c r="AM71" s="331">
        <v>244453.36</v>
      </c>
      <c r="AN71" s="596">
        <v>111731.13</v>
      </c>
      <c r="AO71" s="596">
        <v>-73572.37</v>
      </c>
      <c r="AP71" s="597">
        <v>0.79070303141988396</v>
      </c>
      <c r="AQ71" s="597">
        <v>0.45706522503924679</v>
      </c>
      <c r="AR71" s="448">
        <v>43245.33</v>
      </c>
      <c r="AS71" s="448">
        <v>17.989999999999998</v>
      </c>
      <c r="AT71" s="529">
        <v>2.73</v>
      </c>
    </row>
    <row r="72" spans="1:46">
      <c r="A72" s="508">
        <v>13073060</v>
      </c>
      <c r="B72" s="202">
        <v>5358</v>
      </c>
      <c r="C72" s="202" t="s">
        <v>95</v>
      </c>
      <c r="D72" s="392">
        <v>1814</v>
      </c>
      <c r="E72" s="392">
        <v>-514200</v>
      </c>
      <c r="F72" s="331">
        <v>32933.42</v>
      </c>
      <c r="G72" s="389">
        <v>1</v>
      </c>
      <c r="H72" s="331">
        <v>446070.96</v>
      </c>
      <c r="I72" s="593"/>
      <c r="J72" s="389">
        <v>1</v>
      </c>
      <c r="K72" s="1113"/>
      <c r="L72" s="1114"/>
      <c r="M72" s="594">
        <v>325</v>
      </c>
      <c r="N72" s="389">
        <v>0</v>
      </c>
      <c r="O72" s="594">
        <v>365</v>
      </c>
      <c r="P72" s="389">
        <v>0</v>
      </c>
      <c r="Q72" s="594">
        <v>330</v>
      </c>
      <c r="R72" s="389">
        <v>0</v>
      </c>
      <c r="S72" s="389">
        <v>0</v>
      </c>
      <c r="T72" s="599">
        <v>80700.5</v>
      </c>
      <c r="U72" s="331">
        <v>44.48759647188534</v>
      </c>
      <c r="V72" s="400" t="s">
        <v>32</v>
      </c>
      <c r="W72" s="400" t="s">
        <v>28</v>
      </c>
      <c r="X72" s="397" t="s">
        <v>28</v>
      </c>
      <c r="Y72" s="207">
        <v>240148.84</v>
      </c>
      <c r="Z72" s="207">
        <v>446137.54</v>
      </c>
      <c r="AA72" s="207"/>
      <c r="AB72" s="207">
        <v>1514586.57</v>
      </c>
      <c r="AC72" s="392">
        <v>10800</v>
      </c>
      <c r="AD72" s="595">
        <v>10229.18</v>
      </c>
      <c r="AE72" s="392">
        <v>0</v>
      </c>
      <c r="AF72" s="331">
        <v>0</v>
      </c>
      <c r="AG72" s="392">
        <v>0</v>
      </c>
      <c r="AH72" s="331">
        <v>0</v>
      </c>
      <c r="AI72" s="331">
        <v>1204434.1499999999</v>
      </c>
      <c r="AJ72" s="331">
        <v>1202009.49</v>
      </c>
      <c r="AK72" s="331">
        <v>-2424.6599999999162</v>
      </c>
      <c r="AL72" s="331">
        <v>358632.91</v>
      </c>
      <c r="AM72" s="331">
        <v>1560642.4</v>
      </c>
      <c r="AN72" s="596">
        <v>791432</v>
      </c>
      <c r="AO72" s="596">
        <v>51944.580000000075</v>
      </c>
      <c r="AP72" s="597">
        <v>0.65842408615259773</v>
      </c>
      <c r="AQ72" s="597">
        <v>0.50711937596979295</v>
      </c>
      <c r="AR72" s="448">
        <v>306322.33</v>
      </c>
      <c r="AS72" s="448">
        <v>17.989999999999998</v>
      </c>
      <c r="AT72" s="529">
        <v>1.48</v>
      </c>
    </row>
    <row r="73" spans="1:46">
      <c r="A73" s="508">
        <v>13073061</v>
      </c>
      <c r="B73" s="202">
        <v>5358</v>
      </c>
      <c r="C73" s="202" t="s">
        <v>96</v>
      </c>
      <c r="D73" s="392">
        <v>777</v>
      </c>
      <c r="E73" s="392">
        <v>-58000</v>
      </c>
      <c r="F73" s="331">
        <v>118983.13</v>
      </c>
      <c r="G73" s="389">
        <v>1</v>
      </c>
      <c r="H73" s="331">
        <v>87984.72</v>
      </c>
      <c r="I73" s="593"/>
      <c r="J73" s="389">
        <v>1</v>
      </c>
      <c r="K73" s="1113"/>
      <c r="L73" s="1114"/>
      <c r="M73" s="594">
        <v>286</v>
      </c>
      <c r="N73" s="389">
        <v>1</v>
      </c>
      <c r="O73" s="594">
        <v>365</v>
      </c>
      <c r="P73" s="389">
        <v>0</v>
      </c>
      <c r="Q73" s="594">
        <v>330</v>
      </c>
      <c r="R73" s="389">
        <v>0</v>
      </c>
      <c r="S73" s="389">
        <v>0</v>
      </c>
      <c r="T73" s="331">
        <v>3828.72</v>
      </c>
      <c r="U73" s="331">
        <v>4.927567567567567</v>
      </c>
      <c r="V73" s="400" t="s">
        <v>32</v>
      </c>
      <c r="W73" s="400" t="s">
        <v>28</v>
      </c>
      <c r="X73" s="397" t="s">
        <v>28</v>
      </c>
      <c r="Y73" s="207">
        <v>53571.83</v>
      </c>
      <c r="Z73" s="207">
        <v>87984.72</v>
      </c>
      <c r="AA73" s="207"/>
      <c r="AB73" s="207">
        <v>439755.95</v>
      </c>
      <c r="AC73" s="392">
        <v>6200</v>
      </c>
      <c r="AD73" s="595">
        <v>5500</v>
      </c>
      <c r="AE73" s="392">
        <v>0</v>
      </c>
      <c r="AF73" s="331">
        <v>0</v>
      </c>
      <c r="AG73" s="392">
        <v>0</v>
      </c>
      <c r="AH73" s="331">
        <v>0</v>
      </c>
      <c r="AI73" s="331">
        <v>418982.03</v>
      </c>
      <c r="AJ73" s="331">
        <v>558133.05000000005</v>
      </c>
      <c r="AK73" s="331">
        <v>139151.02000000002</v>
      </c>
      <c r="AL73" s="331">
        <v>202037.13</v>
      </c>
      <c r="AM73" s="331">
        <v>760170.18</v>
      </c>
      <c r="AN73" s="596">
        <v>297858.83</v>
      </c>
      <c r="AO73" s="596">
        <v>58237.090000000026</v>
      </c>
      <c r="AP73" s="597">
        <v>0.53366993766092152</v>
      </c>
      <c r="AQ73" s="597">
        <v>0.39183177377465661</v>
      </c>
      <c r="AR73" s="448">
        <v>115285.72</v>
      </c>
      <c r="AS73" s="448">
        <v>17.989999999999998</v>
      </c>
      <c r="AT73" s="529">
        <v>3.89</v>
      </c>
    </row>
    <row r="74" spans="1:46">
      <c r="A74" s="508">
        <v>13073087</v>
      </c>
      <c r="B74" s="202">
        <v>5358</v>
      </c>
      <c r="C74" s="202" t="s">
        <v>97</v>
      </c>
      <c r="D74" s="392">
        <v>2630</v>
      </c>
      <c r="E74" s="392">
        <v>-339700</v>
      </c>
      <c r="F74" s="331">
        <v>-266629.65999999997</v>
      </c>
      <c r="G74" s="389">
        <v>0</v>
      </c>
      <c r="H74" s="593"/>
      <c r="I74" s="331">
        <v>-253037</v>
      </c>
      <c r="J74" s="389">
        <v>1</v>
      </c>
      <c r="K74" s="1113"/>
      <c r="L74" s="1114"/>
      <c r="M74" s="594">
        <v>400</v>
      </c>
      <c r="N74" s="389">
        <v>0</v>
      </c>
      <c r="O74" s="594">
        <v>375</v>
      </c>
      <c r="P74" s="389">
        <v>0</v>
      </c>
      <c r="Q74" s="594">
        <v>340</v>
      </c>
      <c r="R74" s="389">
        <v>0</v>
      </c>
      <c r="S74" s="389">
        <v>0</v>
      </c>
      <c r="T74" s="331">
        <v>589742.57999999996</v>
      </c>
      <c r="U74" s="331">
        <v>224.23672243346007</v>
      </c>
      <c r="V74" s="400" t="s">
        <v>32</v>
      </c>
      <c r="W74" s="400" t="s">
        <v>28</v>
      </c>
      <c r="X74" s="397" t="s">
        <v>28</v>
      </c>
      <c r="Y74" s="207">
        <v>-138730.88</v>
      </c>
      <c r="Z74" s="207">
        <v>-253037</v>
      </c>
      <c r="AA74" s="207"/>
      <c r="AB74" s="207">
        <v>223256.05</v>
      </c>
      <c r="AC74" s="392">
        <v>13900</v>
      </c>
      <c r="AD74" s="595">
        <v>15100.12</v>
      </c>
      <c r="AE74" s="392">
        <v>0</v>
      </c>
      <c r="AF74" s="331">
        <v>0</v>
      </c>
      <c r="AG74" s="392">
        <v>0</v>
      </c>
      <c r="AH74" s="331">
        <v>0</v>
      </c>
      <c r="AI74" s="331">
        <v>1496472.6</v>
      </c>
      <c r="AJ74" s="331">
        <v>1346573.73</v>
      </c>
      <c r="AK74" s="331">
        <v>-149898.87000000011</v>
      </c>
      <c r="AL74" s="331">
        <v>661329.57000000007</v>
      </c>
      <c r="AM74" s="331">
        <v>2007903.3</v>
      </c>
      <c r="AN74" s="596">
        <v>1027247.81</v>
      </c>
      <c r="AO74" s="596">
        <v>-342003.65000000014</v>
      </c>
      <c r="AP74" s="597">
        <v>0.76286042651374175</v>
      </c>
      <c r="AQ74" s="597">
        <v>0.51160223203976007</v>
      </c>
      <c r="AR74" s="448">
        <v>397594.41</v>
      </c>
      <c r="AS74" s="448">
        <v>17.989999999999998</v>
      </c>
      <c r="AT74" s="529">
        <v>5.51</v>
      </c>
    </row>
    <row r="75" spans="1:46">
      <c r="A75" s="508">
        <v>13073099</v>
      </c>
      <c r="B75" s="202">
        <v>5358</v>
      </c>
      <c r="C75" s="202" t="s">
        <v>98</v>
      </c>
      <c r="D75" s="392">
        <v>879</v>
      </c>
      <c r="E75" s="392">
        <v>30600</v>
      </c>
      <c r="F75" s="331">
        <v>291004.46999999997</v>
      </c>
      <c r="G75" s="389">
        <v>1</v>
      </c>
      <c r="H75" s="331">
        <v>351402.73</v>
      </c>
      <c r="I75" s="593"/>
      <c r="J75" s="389">
        <v>0</v>
      </c>
      <c r="K75" s="1113"/>
      <c r="L75" s="1114"/>
      <c r="M75" s="594">
        <v>325</v>
      </c>
      <c r="N75" s="389">
        <v>0</v>
      </c>
      <c r="O75" s="594">
        <v>350</v>
      </c>
      <c r="P75" s="389">
        <v>1</v>
      </c>
      <c r="Q75" s="594">
        <v>400</v>
      </c>
      <c r="R75" s="389">
        <v>0</v>
      </c>
      <c r="S75" s="389">
        <v>0</v>
      </c>
      <c r="T75" s="331">
        <v>567951.81000000006</v>
      </c>
      <c r="U75" s="331">
        <v>646.13402730375435</v>
      </c>
      <c r="V75" s="400" t="s">
        <v>32</v>
      </c>
      <c r="W75" s="400" t="s">
        <v>28</v>
      </c>
      <c r="X75" s="397" t="s">
        <v>28</v>
      </c>
      <c r="Y75" s="207">
        <v>275344.64000000001</v>
      </c>
      <c r="Z75" s="207">
        <v>351402.73</v>
      </c>
      <c r="AA75" s="207"/>
      <c r="AB75" s="207">
        <v>-1440440.3</v>
      </c>
      <c r="AC75" s="392">
        <v>3900</v>
      </c>
      <c r="AD75" s="595">
        <v>3653.75</v>
      </c>
      <c r="AE75" s="392">
        <v>0</v>
      </c>
      <c r="AF75" s="331">
        <v>0</v>
      </c>
      <c r="AG75" s="392">
        <v>0</v>
      </c>
      <c r="AH75" s="331">
        <v>0</v>
      </c>
      <c r="AI75" s="331">
        <v>959254.03</v>
      </c>
      <c r="AJ75" s="331">
        <v>1142359.04</v>
      </c>
      <c r="AK75" s="331">
        <v>183105.01</v>
      </c>
      <c r="AL75" s="331">
        <v>0</v>
      </c>
      <c r="AM75" s="331">
        <v>1142359.04</v>
      </c>
      <c r="AN75" s="596">
        <v>445861.27</v>
      </c>
      <c r="AO75" s="596">
        <v>696497.77</v>
      </c>
      <c r="AP75" s="597">
        <v>0.390298719043708</v>
      </c>
      <c r="AQ75" s="597">
        <v>0.390298719043708</v>
      </c>
      <c r="AR75" s="448">
        <v>172569.8</v>
      </c>
      <c r="AS75" s="448">
        <v>17.989999999999998</v>
      </c>
      <c r="AT75" s="529">
        <v>0.91</v>
      </c>
    </row>
    <row r="76" spans="1:46">
      <c r="A76" s="508">
        <v>13073104</v>
      </c>
      <c r="B76" s="202">
        <v>5358</v>
      </c>
      <c r="C76" s="202" t="s">
        <v>99</v>
      </c>
      <c r="D76" s="392">
        <v>1073</v>
      </c>
      <c r="E76" s="392">
        <v>-239000</v>
      </c>
      <c r="F76" s="331">
        <v>-55675.93</v>
      </c>
      <c r="G76" s="389">
        <v>0</v>
      </c>
      <c r="H76" s="593"/>
      <c r="I76" s="331">
        <v>-73895.789999999994</v>
      </c>
      <c r="J76" s="389">
        <v>1</v>
      </c>
      <c r="K76" s="1115"/>
      <c r="L76" s="1116"/>
      <c r="M76" s="594">
        <v>286</v>
      </c>
      <c r="N76" s="389">
        <v>1</v>
      </c>
      <c r="O76" s="594">
        <v>365</v>
      </c>
      <c r="P76" s="389">
        <v>0</v>
      </c>
      <c r="Q76" s="594">
        <v>330</v>
      </c>
      <c r="R76" s="389">
        <v>0</v>
      </c>
      <c r="S76" s="389">
        <v>0</v>
      </c>
      <c r="T76" s="331">
        <v>0</v>
      </c>
      <c r="U76" s="331">
        <v>0</v>
      </c>
      <c r="V76" s="400" t="s">
        <v>28</v>
      </c>
      <c r="W76" s="400" t="s">
        <v>28</v>
      </c>
      <c r="X76" s="397" t="s">
        <v>28</v>
      </c>
      <c r="Y76" s="207">
        <v>-98362.72</v>
      </c>
      <c r="Z76" s="207">
        <v>-73895.789999999994</v>
      </c>
      <c r="AA76" s="207"/>
      <c r="AB76" s="207">
        <v>1050657.21</v>
      </c>
      <c r="AC76" s="392">
        <v>4500</v>
      </c>
      <c r="AD76" s="595">
        <v>5022.93</v>
      </c>
      <c r="AE76" s="392">
        <v>0</v>
      </c>
      <c r="AF76" s="331">
        <v>0</v>
      </c>
      <c r="AG76" s="392">
        <v>0</v>
      </c>
      <c r="AH76" s="598">
        <v>0</v>
      </c>
      <c r="AI76" s="331">
        <v>562263.05000000005</v>
      </c>
      <c r="AJ76" s="331">
        <v>513146.4</v>
      </c>
      <c r="AK76" s="331">
        <v>-49116.650000000023</v>
      </c>
      <c r="AL76" s="331">
        <v>293496.21999999997</v>
      </c>
      <c r="AM76" s="331">
        <v>806642.62</v>
      </c>
      <c r="AN76" s="596">
        <v>401597.57</v>
      </c>
      <c r="AO76" s="596">
        <v>-181947.38999999996</v>
      </c>
      <c r="AP76" s="597">
        <v>0.78261792346199832</v>
      </c>
      <c r="AQ76" s="597">
        <v>0.49786306852965445</v>
      </c>
      <c r="AR76" s="448">
        <v>155437.60999999999</v>
      </c>
      <c r="AS76" s="448">
        <v>17.989999999999998</v>
      </c>
      <c r="AT76" s="529">
        <v>3.48</v>
      </c>
    </row>
    <row r="77" spans="1:46">
      <c r="A77" s="508">
        <v>13073004</v>
      </c>
      <c r="B77" s="202">
        <v>5359</v>
      </c>
      <c r="C77" s="202" t="s">
        <v>100</v>
      </c>
      <c r="D77" s="206">
        <v>922</v>
      </c>
      <c r="E77" s="206">
        <v>167000</v>
      </c>
      <c r="F77" s="207">
        <v>56879.58</v>
      </c>
      <c r="G77" s="389">
        <v>0</v>
      </c>
      <c r="H77" s="207">
        <v>0</v>
      </c>
      <c r="I77" s="207">
        <v>-41024.410000000003</v>
      </c>
      <c r="J77" s="389">
        <v>0</v>
      </c>
      <c r="K77" s="389">
        <v>0</v>
      </c>
      <c r="L77" s="207">
        <v>0</v>
      </c>
      <c r="M77" s="206">
        <v>300</v>
      </c>
      <c r="N77" s="389">
        <v>0</v>
      </c>
      <c r="O77" s="206">
        <v>400</v>
      </c>
      <c r="P77" s="389">
        <v>0</v>
      </c>
      <c r="Q77" s="206">
        <v>400</v>
      </c>
      <c r="R77" s="389">
        <v>0</v>
      </c>
      <c r="S77" s="389">
        <v>0</v>
      </c>
      <c r="T77" s="207">
        <v>1163538.6000000001</v>
      </c>
      <c r="U77" s="207">
        <v>1220.9219307450157</v>
      </c>
      <c r="V77" s="207" t="s">
        <v>32</v>
      </c>
      <c r="W77" s="207" t="s">
        <v>28</v>
      </c>
      <c r="X77" s="207" t="s">
        <v>32</v>
      </c>
      <c r="Y77" s="397"/>
      <c r="Z77" s="397"/>
      <c r="AA77" s="397"/>
      <c r="AB77" s="397"/>
      <c r="AC77" s="206">
        <v>5700</v>
      </c>
      <c r="AD77" s="509">
        <v>5234.95</v>
      </c>
      <c r="AE77" s="206">
        <v>0</v>
      </c>
      <c r="AF77" s="207">
        <v>0</v>
      </c>
      <c r="AG77" s="206">
        <v>15100</v>
      </c>
      <c r="AH77" s="510">
        <v>19612.5</v>
      </c>
      <c r="AI77" s="238">
        <v>450830.63</v>
      </c>
      <c r="AJ77" s="207">
        <v>595244.97</v>
      </c>
      <c r="AK77" s="207">
        <v>144414.33999999997</v>
      </c>
      <c r="AL77" s="207">
        <v>272825.86</v>
      </c>
      <c r="AM77" s="207">
        <v>868070.83</v>
      </c>
      <c r="AN77" s="448">
        <v>337655.2</v>
      </c>
      <c r="AO77" s="448">
        <v>530415.62999999989</v>
      </c>
      <c r="AP77" s="511">
        <v>0.63658606742037382</v>
      </c>
      <c r="AQ77" s="511">
        <v>0.38897194598740292</v>
      </c>
      <c r="AR77" s="448">
        <v>249239.82</v>
      </c>
      <c r="AS77" s="448">
        <v>32.049999999999997</v>
      </c>
      <c r="AT77" s="529" t="s">
        <v>202</v>
      </c>
    </row>
    <row r="78" spans="1:46">
      <c r="A78" s="508">
        <v>13073013</v>
      </c>
      <c r="B78" s="202">
        <v>5359</v>
      </c>
      <c r="C78" s="202" t="s">
        <v>101</v>
      </c>
      <c r="D78" s="206">
        <v>611</v>
      </c>
      <c r="E78" s="206">
        <v>-143400</v>
      </c>
      <c r="F78" s="207">
        <v>427400.76</v>
      </c>
      <c r="G78" s="389">
        <v>1</v>
      </c>
      <c r="H78" s="207">
        <v>357357.51</v>
      </c>
      <c r="I78" s="207">
        <v>0</v>
      </c>
      <c r="J78" s="389">
        <v>1</v>
      </c>
      <c r="K78" s="389">
        <v>1</v>
      </c>
      <c r="L78" s="207">
        <v>2902355.96</v>
      </c>
      <c r="M78" s="206">
        <v>400</v>
      </c>
      <c r="N78" s="389">
        <v>0</v>
      </c>
      <c r="O78" s="206">
        <v>400</v>
      </c>
      <c r="P78" s="389">
        <v>0</v>
      </c>
      <c r="Q78" s="206">
        <v>350</v>
      </c>
      <c r="R78" s="389">
        <v>0</v>
      </c>
      <c r="S78" s="389">
        <v>0</v>
      </c>
      <c r="T78" s="207">
        <v>1076817.1000000001</v>
      </c>
      <c r="U78" s="207">
        <v>1720.1551118210864</v>
      </c>
      <c r="V78" s="207" t="s">
        <v>28</v>
      </c>
      <c r="W78" s="207" t="s">
        <v>28</v>
      </c>
      <c r="X78" s="207" t="s">
        <v>28</v>
      </c>
      <c r="Y78" s="397"/>
      <c r="Z78" s="397"/>
      <c r="AA78" s="397"/>
      <c r="AB78" s="397"/>
      <c r="AC78" s="206">
        <v>3800</v>
      </c>
      <c r="AD78" s="509">
        <v>3547</v>
      </c>
      <c r="AE78" s="206">
        <v>0</v>
      </c>
      <c r="AF78" s="207">
        <v>0</v>
      </c>
      <c r="AG78" s="206">
        <v>33000</v>
      </c>
      <c r="AH78" s="510">
        <v>60507.1</v>
      </c>
      <c r="AI78" s="448">
        <v>571475.92000000004</v>
      </c>
      <c r="AJ78" s="207">
        <v>908459.76</v>
      </c>
      <c r="AK78" s="207">
        <v>336983.83999999997</v>
      </c>
      <c r="AL78" s="207">
        <v>28382.1</v>
      </c>
      <c r="AM78" s="207">
        <v>936841.86</v>
      </c>
      <c r="AN78" s="448">
        <v>283789.46999999997</v>
      </c>
      <c r="AO78" s="448">
        <v>653052.39</v>
      </c>
      <c r="AP78" s="511">
        <v>0.43455850456346995</v>
      </c>
      <c r="AQ78" s="511">
        <v>0.30292142368617042</v>
      </c>
      <c r="AR78" s="448">
        <v>214006.06</v>
      </c>
      <c r="AS78" s="448">
        <v>32.049999999999997</v>
      </c>
      <c r="AT78" s="529" t="s">
        <v>202</v>
      </c>
    </row>
    <row r="79" spans="1:46">
      <c r="A79" s="508">
        <v>13073019</v>
      </c>
      <c r="B79" s="202">
        <v>5359</v>
      </c>
      <c r="C79" s="202" t="s">
        <v>102</v>
      </c>
      <c r="D79" s="206">
        <v>1154</v>
      </c>
      <c r="E79" s="206">
        <v>867600</v>
      </c>
      <c r="F79" s="207">
        <v>-44200.55</v>
      </c>
      <c r="G79" s="389">
        <v>1</v>
      </c>
      <c r="H79" s="207">
        <v>0</v>
      </c>
      <c r="I79" s="207">
        <v>205620.55</v>
      </c>
      <c r="J79" s="389">
        <v>0</v>
      </c>
      <c r="K79" s="389">
        <v>1</v>
      </c>
      <c r="L79" s="207">
        <v>882178.75</v>
      </c>
      <c r="M79" s="206">
        <v>300</v>
      </c>
      <c r="N79" s="389">
        <v>0</v>
      </c>
      <c r="O79" s="206">
        <v>350</v>
      </c>
      <c r="P79" s="389">
        <v>0</v>
      </c>
      <c r="Q79" s="206">
        <v>350</v>
      </c>
      <c r="R79" s="389">
        <v>0</v>
      </c>
      <c r="S79" s="389">
        <v>0</v>
      </c>
      <c r="T79" s="207">
        <v>2469560.9700000002</v>
      </c>
      <c r="U79" s="207">
        <v>2084.0176962025316</v>
      </c>
      <c r="V79" s="207" t="s">
        <v>28</v>
      </c>
      <c r="W79" s="207" t="s">
        <v>28</v>
      </c>
      <c r="X79" s="207" t="s">
        <v>28</v>
      </c>
      <c r="Y79" s="397"/>
      <c r="Z79" s="397"/>
      <c r="AA79" s="397"/>
      <c r="AB79" s="397"/>
      <c r="AC79" s="206">
        <v>5000</v>
      </c>
      <c r="AD79" s="509">
        <v>4479.49</v>
      </c>
      <c r="AE79" s="206">
        <v>0</v>
      </c>
      <c r="AF79" s="207">
        <v>0</v>
      </c>
      <c r="AG79" s="206">
        <v>41000</v>
      </c>
      <c r="AH79" s="510">
        <v>39784.6</v>
      </c>
      <c r="AI79" s="448">
        <v>863147.06</v>
      </c>
      <c r="AJ79" s="207">
        <v>1272756.3500000001</v>
      </c>
      <c r="AK79" s="207">
        <v>409609.29000000004</v>
      </c>
      <c r="AL79" s="207">
        <v>173497.73</v>
      </c>
      <c r="AM79" s="207">
        <v>1446254.08</v>
      </c>
      <c r="AN79" s="448">
        <v>493234.98</v>
      </c>
      <c r="AO79" s="448">
        <v>953019.10000000009</v>
      </c>
      <c r="AP79" s="511">
        <v>0.51754994207356386</v>
      </c>
      <c r="AQ79" s="511">
        <v>0.34104310357416584</v>
      </c>
      <c r="AR79" s="448">
        <v>351008.65</v>
      </c>
      <c r="AS79" s="448">
        <v>32.049999999999997</v>
      </c>
      <c r="AT79" s="529" t="s">
        <v>202</v>
      </c>
    </row>
    <row r="80" spans="1:46">
      <c r="A80" s="508">
        <v>13073030</v>
      </c>
      <c r="B80" s="202">
        <v>5359</v>
      </c>
      <c r="C80" s="202" t="s">
        <v>103</v>
      </c>
      <c r="D80" s="206">
        <v>959</v>
      </c>
      <c r="E80" s="206">
        <v>-419100</v>
      </c>
      <c r="F80" s="207">
        <v>580032.69999999995</v>
      </c>
      <c r="G80" s="389">
        <v>1</v>
      </c>
      <c r="H80" s="207">
        <v>511677.81</v>
      </c>
      <c r="I80" s="207">
        <v>0</v>
      </c>
      <c r="J80" s="389">
        <v>1</v>
      </c>
      <c r="K80" s="389">
        <v>1</v>
      </c>
      <c r="L80" s="207">
        <v>7195243.2400000002</v>
      </c>
      <c r="M80" s="206">
        <v>300</v>
      </c>
      <c r="N80" s="389">
        <v>0</v>
      </c>
      <c r="O80" s="206">
        <v>350</v>
      </c>
      <c r="P80" s="389">
        <v>0</v>
      </c>
      <c r="Q80" s="206">
        <v>300</v>
      </c>
      <c r="R80" s="389">
        <v>0</v>
      </c>
      <c r="S80" s="389">
        <v>0</v>
      </c>
      <c r="T80" s="207">
        <v>500788.21</v>
      </c>
      <c r="U80" s="207">
        <v>513.62893333333341</v>
      </c>
      <c r="V80" s="207" t="s">
        <v>28</v>
      </c>
      <c r="W80" s="207" t="s">
        <v>28</v>
      </c>
      <c r="X80" s="207" t="s">
        <v>28</v>
      </c>
      <c r="Y80" s="397"/>
      <c r="Z80" s="397"/>
      <c r="AA80" s="397"/>
      <c r="AB80" s="397"/>
      <c r="AC80" s="206">
        <v>2700</v>
      </c>
      <c r="AD80" s="509">
        <v>2671.09</v>
      </c>
      <c r="AE80" s="206">
        <v>0</v>
      </c>
      <c r="AF80" s="207">
        <v>0</v>
      </c>
      <c r="AG80" s="206">
        <v>65000</v>
      </c>
      <c r="AH80" s="510">
        <v>81326.25</v>
      </c>
      <c r="AI80" s="448">
        <v>649339.92000000004</v>
      </c>
      <c r="AJ80" s="207">
        <v>863966.54</v>
      </c>
      <c r="AK80" s="207">
        <v>214626.62</v>
      </c>
      <c r="AL80" s="207">
        <v>176081.84</v>
      </c>
      <c r="AM80" s="207">
        <v>1040048.38</v>
      </c>
      <c r="AN80" s="448">
        <v>404657.11</v>
      </c>
      <c r="AO80" s="448">
        <v>635391.27</v>
      </c>
      <c r="AP80" s="511">
        <v>0.63686287348581283</v>
      </c>
      <c r="AQ80" s="511">
        <v>0.38907527551747156</v>
      </c>
      <c r="AR80" s="448">
        <v>293067.36</v>
      </c>
      <c r="AS80" s="448">
        <v>32.049999999999997</v>
      </c>
      <c r="AT80" s="529" t="s">
        <v>202</v>
      </c>
    </row>
    <row r="81" spans="1:46">
      <c r="A81" s="508">
        <v>13073052</v>
      </c>
      <c r="B81" s="202">
        <v>5359</v>
      </c>
      <c r="C81" s="202" t="s">
        <v>104</v>
      </c>
      <c r="D81" s="206">
        <v>454</v>
      </c>
      <c r="E81" s="206">
        <v>-393800</v>
      </c>
      <c r="F81" s="207">
        <v>182844.27</v>
      </c>
      <c r="G81" s="389">
        <v>0</v>
      </c>
      <c r="H81" s="207">
        <v>0</v>
      </c>
      <c r="I81" s="207">
        <v>-55547.55</v>
      </c>
      <c r="J81" s="389">
        <v>1</v>
      </c>
      <c r="K81" s="389">
        <v>1</v>
      </c>
      <c r="L81" s="207">
        <v>3439532.69</v>
      </c>
      <c r="M81" s="206">
        <v>400</v>
      </c>
      <c r="N81" s="389">
        <v>0</v>
      </c>
      <c r="O81" s="206">
        <v>400</v>
      </c>
      <c r="P81" s="389">
        <v>0</v>
      </c>
      <c r="Q81" s="206">
        <v>400</v>
      </c>
      <c r="R81" s="389">
        <v>0</v>
      </c>
      <c r="S81" s="389">
        <v>0</v>
      </c>
      <c r="T81" s="207">
        <v>4083103.5</v>
      </c>
      <c r="U81" s="207">
        <v>8876.3119565217385</v>
      </c>
      <c r="V81" s="207" t="s">
        <v>28</v>
      </c>
      <c r="W81" s="207" t="s">
        <v>28</v>
      </c>
      <c r="X81" s="207" t="s">
        <v>28</v>
      </c>
      <c r="Y81" s="397"/>
      <c r="Z81" s="397"/>
      <c r="AA81" s="397"/>
      <c r="AB81" s="397"/>
      <c r="AC81" s="206">
        <v>2200</v>
      </c>
      <c r="AD81" s="509">
        <v>2343.25</v>
      </c>
      <c r="AE81" s="206">
        <v>0</v>
      </c>
      <c r="AF81" s="207">
        <v>0</v>
      </c>
      <c r="AG81" s="206">
        <v>16000</v>
      </c>
      <c r="AH81" s="510">
        <v>16274.36</v>
      </c>
      <c r="AI81" s="448">
        <v>338584.76</v>
      </c>
      <c r="AJ81" s="207">
        <v>413698.93</v>
      </c>
      <c r="AK81" s="207">
        <v>75114.169999999984</v>
      </c>
      <c r="AL81" s="207">
        <v>65419.18</v>
      </c>
      <c r="AM81" s="207">
        <v>479118.11</v>
      </c>
      <c r="AN81" s="448">
        <v>210034.81</v>
      </c>
      <c r="AO81" s="448">
        <v>269083.3</v>
      </c>
      <c r="AP81" s="511">
        <v>0.78055683871871651</v>
      </c>
      <c r="AQ81" s="511">
        <v>0.43837793983617107</v>
      </c>
      <c r="AR81" s="448">
        <v>165759.72</v>
      </c>
      <c r="AS81" s="448">
        <v>32.049999999999997</v>
      </c>
      <c r="AT81" s="529" t="s">
        <v>202</v>
      </c>
    </row>
    <row r="82" spans="1:46">
      <c r="A82" s="508">
        <v>13073071</v>
      </c>
      <c r="B82" s="202">
        <v>5359</v>
      </c>
      <c r="C82" s="202" t="s">
        <v>105</v>
      </c>
      <c r="D82" s="206">
        <v>200</v>
      </c>
      <c r="E82" s="206">
        <v>135100</v>
      </c>
      <c r="F82" s="207">
        <v>332616.77</v>
      </c>
      <c r="G82" s="389">
        <v>1</v>
      </c>
      <c r="H82" s="207">
        <v>191353.53</v>
      </c>
      <c r="I82" s="207">
        <v>0</v>
      </c>
      <c r="J82" s="389">
        <v>1</v>
      </c>
      <c r="K82" s="389">
        <v>1</v>
      </c>
      <c r="L82" s="207">
        <v>957886.38</v>
      </c>
      <c r="M82" s="206">
        <v>350</v>
      </c>
      <c r="N82" s="389">
        <v>0</v>
      </c>
      <c r="O82" s="206">
        <v>350</v>
      </c>
      <c r="P82" s="389">
        <v>0</v>
      </c>
      <c r="Q82" s="206">
        <v>400</v>
      </c>
      <c r="R82" s="389">
        <v>0</v>
      </c>
      <c r="S82" s="389">
        <v>0</v>
      </c>
      <c r="T82" s="207">
        <v>1288984.97</v>
      </c>
      <c r="U82" s="207">
        <v>6138.0236666666669</v>
      </c>
      <c r="V82" s="207" t="s">
        <v>28</v>
      </c>
      <c r="W82" s="207" t="s">
        <v>28</v>
      </c>
      <c r="X82" s="207" t="s">
        <v>28</v>
      </c>
      <c r="Y82" s="397"/>
      <c r="Z82" s="397"/>
      <c r="AA82" s="397"/>
      <c r="AB82" s="397"/>
      <c r="AC82" s="206">
        <v>700</v>
      </c>
      <c r="AD82" s="509">
        <v>661.59</v>
      </c>
      <c r="AE82" s="206">
        <v>0</v>
      </c>
      <c r="AF82" s="207">
        <v>0</v>
      </c>
      <c r="AG82" s="206">
        <v>10600</v>
      </c>
      <c r="AH82" s="510">
        <v>10757.25</v>
      </c>
      <c r="AI82" s="448">
        <v>217813.3</v>
      </c>
      <c r="AJ82" s="207">
        <v>295687.36</v>
      </c>
      <c r="AK82" s="207">
        <v>77874.06</v>
      </c>
      <c r="AL82" s="207">
        <v>0</v>
      </c>
      <c r="AM82" s="207">
        <v>295687.36</v>
      </c>
      <c r="AN82" s="448">
        <v>106724.52</v>
      </c>
      <c r="AO82" s="448">
        <v>188962.83999999997</v>
      </c>
      <c r="AP82" s="511">
        <v>0.56479104568919491</v>
      </c>
      <c r="AQ82" s="511">
        <v>0.36093703836376373</v>
      </c>
      <c r="AR82" s="448">
        <v>95565.09</v>
      </c>
      <c r="AS82" s="448">
        <v>32.049999999999997</v>
      </c>
      <c r="AT82" s="529" t="s">
        <v>202</v>
      </c>
    </row>
    <row r="83" spans="1:46">
      <c r="A83" s="508">
        <v>13073078</v>
      </c>
      <c r="B83" s="202">
        <v>5359</v>
      </c>
      <c r="C83" s="202" t="s">
        <v>106</v>
      </c>
      <c r="D83" s="206">
        <v>2426</v>
      </c>
      <c r="E83" s="206">
        <v>913200</v>
      </c>
      <c r="F83" s="207">
        <v>846121.18</v>
      </c>
      <c r="G83" s="389">
        <v>1</v>
      </c>
      <c r="H83" s="207">
        <v>716987.82</v>
      </c>
      <c r="I83" s="207">
        <v>0</v>
      </c>
      <c r="J83" s="389">
        <v>1</v>
      </c>
      <c r="K83" s="389">
        <v>1</v>
      </c>
      <c r="L83" s="207">
        <v>9395624.3300000001</v>
      </c>
      <c r="M83" s="206">
        <v>300</v>
      </c>
      <c r="N83" s="389">
        <v>0</v>
      </c>
      <c r="O83" s="206">
        <v>375</v>
      </c>
      <c r="P83" s="389">
        <v>0</v>
      </c>
      <c r="Q83" s="206">
        <v>300</v>
      </c>
      <c r="R83" s="389">
        <v>0</v>
      </c>
      <c r="S83" s="389">
        <v>0</v>
      </c>
      <c r="T83" s="207">
        <v>1143463.25</v>
      </c>
      <c r="U83" s="207">
        <v>455.38162086817999</v>
      </c>
      <c r="V83" s="207">
        <v>0</v>
      </c>
      <c r="W83" s="207">
        <v>0</v>
      </c>
      <c r="X83" s="207" t="s">
        <v>28</v>
      </c>
      <c r="Y83" s="397"/>
      <c r="Z83" s="397"/>
      <c r="AA83" s="397"/>
      <c r="AB83" s="397"/>
      <c r="AC83" s="206">
        <v>13200</v>
      </c>
      <c r="AD83" s="509">
        <v>12556.61</v>
      </c>
      <c r="AE83" s="206">
        <v>0</v>
      </c>
      <c r="AF83" s="207">
        <v>0</v>
      </c>
      <c r="AG83" s="206">
        <v>0</v>
      </c>
      <c r="AH83" s="510">
        <v>0</v>
      </c>
      <c r="AI83" s="448">
        <v>1288834.3500000001</v>
      </c>
      <c r="AJ83" s="207">
        <v>2135420.25</v>
      </c>
      <c r="AK83" s="207">
        <v>846585.89999999991</v>
      </c>
      <c r="AL83" s="207">
        <v>663540.97</v>
      </c>
      <c r="AM83" s="207">
        <v>2798961.2199999997</v>
      </c>
      <c r="AN83" s="448">
        <v>901597.63</v>
      </c>
      <c r="AO83" s="448">
        <v>1897363.5899999999</v>
      </c>
      <c r="AP83" s="511">
        <v>0.47518442682880835</v>
      </c>
      <c r="AQ83" s="511">
        <v>0.32211865729243655</v>
      </c>
      <c r="AR83" s="448">
        <v>618129.31000000006</v>
      </c>
      <c r="AS83" s="448">
        <v>32.049999999999997</v>
      </c>
      <c r="AT83" s="529" t="s">
        <v>202</v>
      </c>
    </row>
    <row r="84" spans="1:46">
      <c r="A84" s="508">
        <v>13073101</v>
      </c>
      <c r="B84" s="202">
        <v>5359</v>
      </c>
      <c r="C84" s="202" t="s">
        <v>107</v>
      </c>
      <c r="D84" s="206">
        <v>1065</v>
      </c>
      <c r="E84" s="206">
        <v>212300</v>
      </c>
      <c r="F84" s="207">
        <v>447606.46</v>
      </c>
      <c r="G84" s="389">
        <v>0</v>
      </c>
      <c r="H84" s="207">
        <v>45326.63</v>
      </c>
      <c r="I84" s="207">
        <v>0</v>
      </c>
      <c r="J84" s="389">
        <v>0</v>
      </c>
      <c r="K84" s="389">
        <v>1</v>
      </c>
      <c r="L84" s="207">
        <v>693573.77</v>
      </c>
      <c r="M84" s="206">
        <v>400</v>
      </c>
      <c r="N84" s="389">
        <v>0</v>
      </c>
      <c r="O84" s="206">
        <v>400</v>
      </c>
      <c r="P84" s="389">
        <v>0</v>
      </c>
      <c r="Q84" s="206">
        <v>375</v>
      </c>
      <c r="R84" s="389">
        <v>0</v>
      </c>
      <c r="S84" s="389">
        <v>0</v>
      </c>
      <c r="T84" s="207">
        <v>8401137.3699999992</v>
      </c>
      <c r="U84" s="207">
        <v>7693.3492399267388</v>
      </c>
      <c r="V84" s="207" t="s">
        <v>28</v>
      </c>
      <c r="W84" s="207" t="s">
        <v>28</v>
      </c>
      <c r="X84" s="207" t="s">
        <v>28</v>
      </c>
      <c r="Y84" s="397"/>
      <c r="Z84" s="397"/>
      <c r="AA84" s="397"/>
      <c r="AB84" s="397"/>
      <c r="AC84" s="206">
        <v>5200</v>
      </c>
      <c r="AD84" s="509">
        <v>5545.83</v>
      </c>
      <c r="AE84" s="206">
        <v>0</v>
      </c>
      <c r="AF84" s="207">
        <v>0</v>
      </c>
      <c r="AG84" s="206">
        <v>55000</v>
      </c>
      <c r="AH84" s="510">
        <v>63680</v>
      </c>
      <c r="AI84" s="448">
        <v>578899.22</v>
      </c>
      <c r="AJ84" s="207">
        <v>813561.84</v>
      </c>
      <c r="AK84" s="207">
        <v>234662.62</v>
      </c>
      <c r="AL84" s="207">
        <v>278484.09000000003</v>
      </c>
      <c r="AM84" s="207">
        <v>1092045.93</v>
      </c>
      <c r="AN84" s="448">
        <v>389038.36</v>
      </c>
      <c r="AO84" s="448">
        <v>703007.57</v>
      </c>
      <c r="AP84" s="511">
        <v>0.55339142365138405</v>
      </c>
      <c r="AQ84" s="511">
        <v>0.35624725051628553</v>
      </c>
      <c r="AR84" s="448">
        <v>282850.51</v>
      </c>
      <c r="AS84" s="448">
        <v>32.049999999999997</v>
      </c>
      <c r="AT84" s="529" t="s">
        <v>202</v>
      </c>
    </row>
    <row r="85" spans="1:46">
      <c r="A85" s="508">
        <v>13073007</v>
      </c>
      <c r="B85" s="202">
        <v>5360</v>
      </c>
      <c r="C85" s="202" t="s">
        <v>108</v>
      </c>
      <c r="D85" s="206">
        <v>1755</v>
      </c>
      <c r="E85" s="473">
        <v>338970</v>
      </c>
      <c r="F85" s="380">
        <v>342563.87</v>
      </c>
      <c r="G85" s="519">
        <v>1</v>
      </c>
      <c r="H85" s="600">
        <v>0</v>
      </c>
      <c r="I85" s="380">
        <v>166440</v>
      </c>
      <c r="J85" s="389">
        <v>0</v>
      </c>
      <c r="K85" s="389">
        <v>0</v>
      </c>
      <c r="L85" s="380">
        <v>0</v>
      </c>
      <c r="M85" s="206">
        <v>900</v>
      </c>
      <c r="N85" s="389">
        <v>0</v>
      </c>
      <c r="O85" s="206">
        <v>400</v>
      </c>
      <c r="P85" s="389">
        <v>0</v>
      </c>
      <c r="Q85" s="206">
        <v>450</v>
      </c>
      <c r="R85" s="389">
        <v>0</v>
      </c>
      <c r="S85" s="389">
        <v>0</v>
      </c>
      <c r="T85" s="380">
        <v>1166273.6200000001</v>
      </c>
      <c r="U85" s="380">
        <v>671.0435097813579</v>
      </c>
      <c r="V85" s="397" t="s">
        <v>32</v>
      </c>
      <c r="W85" s="397" t="s">
        <v>32</v>
      </c>
      <c r="X85" s="397" t="s">
        <v>28</v>
      </c>
      <c r="Y85" s="601" t="s">
        <v>208</v>
      </c>
      <c r="Z85" s="601" t="s">
        <v>209</v>
      </c>
      <c r="AA85" s="602"/>
      <c r="AB85" s="604">
        <v>271931</v>
      </c>
      <c r="AC85" s="473">
        <v>7800</v>
      </c>
      <c r="AD85" s="603">
        <v>7167.37</v>
      </c>
      <c r="AE85" s="473">
        <v>4000</v>
      </c>
      <c r="AF85" s="380">
        <v>4944</v>
      </c>
      <c r="AG85" s="473">
        <v>0</v>
      </c>
      <c r="AH85" s="604">
        <v>0</v>
      </c>
      <c r="AI85" s="207">
        <v>766581.51</v>
      </c>
      <c r="AJ85" s="380">
        <v>1096970.51</v>
      </c>
      <c r="AK85" s="380">
        <v>330389</v>
      </c>
      <c r="AL85" s="207">
        <v>578242.01</v>
      </c>
      <c r="AM85" s="380">
        <v>1675212.52</v>
      </c>
      <c r="AN85" s="605">
        <v>621271.34</v>
      </c>
      <c r="AO85" s="605">
        <v>1053941.1800000002</v>
      </c>
      <c r="AP85" s="606">
        <v>0.56635190676183256</v>
      </c>
      <c r="AQ85" s="606">
        <v>0.37086120870204575</v>
      </c>
      <c r="AR85" s="207" t="s">
        <v>202</v>
      </c>
      <c r="AS85" s="207">
        <v>25.58</v>
      </c>
      <c r="AT85" s="529">
        <v>3.06</v>
      </c>
    </row>
    <row r="86" spans="1:46">
      <c r="A86" s="508">
        <v>13073015</v>
      </c>
      <c r="B86" s="202">
        <v>5360</v>
      </c>
      <c r="C86" s="202" t="s">
        <v>109</v>
      </c>
      <c r="D86" s="206">
        <v>991</v>
      </c>
      <c r="E86" s="473">
        <v>8490</v>
      </c>
      <c r="F86" s="380">
        <v>-68961.59</v>
      </c>
      <c r="G86" s="519">
        <v>0</v>
      </c>
      <c r="H86" s="603">
        <v>19790</v>
      </c>
      <c r="I86" s="380">
        <v>0</v>
      </c>
      <c r="J86" s="389">
        <v>0</v>
      </c>
      <c r="K86" s="389">
        <v>0</v>
      </c>
      <c r="L86" s="380">
        <v>0</v>
      </c>
      <c r="M86" s="206">
        <v>400</v>
      </c>
      <c r="N86" s="389">
        <v>0</v>
      </c>
      <c r="O86" s="206">
        <v>400</v>
      </c>
      <c r="P86" s="389">
        <v>0</v>
      </c>
      <c r="Q86" s="206">
        <v>400</v>
      </c>
      <c r="R86" s="389">
        <v>0</v>
      </c>
      <c r="S86" s="389">
        <v>0</v>
      </c>
      <c r="T86" s="380">
        <v>1700983.73</v>
      </c>
      <c r="U86" s="380">
        <v>1725.1356288032455</v>
      </c>
      <c r="V86" s="397" t="s">
        <v>179</v>
      </c>
      <c r="W86" s="397" t="s">
        <v>28</v>
      </c>
      <c r="X86" s="397" t="s">
        <v>28</v>
      </c>
      <c r="Y86" s="601" t="s">
        <v>208</v>
      </c>
      <c r="Z86" s="601" t="s">
        <v>209</v>
      </c>
      <c r="AA86" s="602"/>
      <c r="AB86" s="604">
        <v>-296264</v>
      </c>
      <c r="AC86" s="473">
        <v>3200</v>
      </c>
      <c r="AD86" s="603">
        <v>3603.46</v>
      </c>
      <c r="AE86" s="473">
        <v>0</v>
      </c>
      <c r="AF86" s="380">
        <v>0</v>
      </c>
      <c r="AG86" s="473">
        <v>0</v>
      </c>
      <c r="AH86" s="604">
        <v>0</v>
      </c>
      <c r="AI86" s="207">
        <v>578879.05000000005</v>
      </c>
      <c r="AJ86" s="380">
        <v>660170.59</v>
      </c>
      <c r="AK86" s="380">
        <v>81291.539999999921</v>
      </c>
      <c r="AL86" s="207">
        <v>241657.75</v>
      </c>
      <c r="AM86" s="380">
        <v>901828.34</v>
      </c>
      <c r="AN86" s="605">
        <v>404770</v>
      </c>
      <c r="AO86" s="605">
        <v>497058.33999999997</v>
      </c>
      <c r="AP86" s="606">
        <v>0.61312940341677447</v>
      </c>
      <c r="AQ86" s="606">
        <v>0.44883264591130506</v>
      </c>
      <c r="AR86" s="207" t="s">
        <v>202</v>
      </c>
      <c r="AS86" s="207">
        <v>25.58</v>
      </c>
      <c r="AT86" s="529">
        <v>2.87</v>
      </c>
    </row>
    <row r="87" spans="1:46">
      <c r="A87" s="508">
        <v>13073016</v>
      </c>
      <c r="B87" s="202">
        <v>5360</v>
      </c>
      <c r="C87" s="202" t="s">
        <v>110</v>
      </c>
      <c r="D87" s="206">
        <v>493</v>
      </c>
      <c r="E87" s="473">
        <v>-102650</v>
      </c>
      <c r="F87" s="380">
        <v>-71929.06</v>
      </c>
      <c r="G87" s="519">
        <v>0</v>
      </c>
      <c r="H87" s="603">
        <v>0</v>
      </c>
      <c r="I87" s="380">
        <v>152610</v>
      </c>
      <c r="J87" s="389">
        <v>1</v>
      </c>
      <c r="K87" s="389">
        <v>0</v>
      </c>
      <c r="L87" s="380">
        <v>0</v>
      </c>
      <c r="M87" s="206">
        <v>340</v>
      </c>
      <c r="N87" s="389">
        <v>0</v>
      </c>
      <c r="O87" s="206">
        <v>370</v>
      </c>
      <c r="P87" s="389">
        <v>0</v>
      </c>
      <c r="Q87" s="206">
        <v>380</v>
      </c>
      <c r="R87" s="389">
        <v>0</v>
      </c>
      <c r="S87" s="389">
        <v>0</v>
      </c>
      <c r="T87" s="380">
        <v>51125.24</v>
      </c>
      <c r="U87" s="380">
        <v>103.70231237322515</v>
      </c>
      <c r="V87" s="397" t="s">
        <v>179</v>
      </c>
      <c r="W87" s="397" t="s">
        <v>28</v>
      </c>
      <c r="X87" s="397" t="s">
        <v>28</v>
      </c>
      <c r="Y87" s="601" t="s">
        <v>209</v>
      </c>
      <c r="Z87" s="601" t="s">
        <v>208</v>
      </c>
      <c r="AA87" s="602"/>
      <c r="AB87" s="604">
        <v>214538</v>
      </c>
      <c r="AC87" s="473">
        <v>1800</v>
      </c>
      <c r="AD87" s="603">
        <v>1833.23</v>
      </c>
      <c r="AE87" s="473">
        <v>0</v>
      </c>
      <c r="AF87" s="380">
        <v>0</v>
      </c>
      <c r="AG87" s="473">
        <v>0</v>
      </c>
      <c r="AH87" s="604">
        <v>0</v>
      </c>
      <c r="AI87" s="207">
        <v>184802.8</v>
      </c>
      <c r="AJ87" s="380">
        <v>192961.93</v>
      </c>
      <c r="AK87" s="380">
        <v>8159.1300000000047</v>
      </c>
      <c r="AL87" s="207">
        <v>183610.91</v>
      </c>
      <c r="AM87" s="380">
        <v>376572.83999999997</v>
      </c>
      <c r="AN87" s="605">
        <v>171081.60000000001</v>
      </c>
      <c r="AO87" s="605">
        <v>205491.23999999996</v>
      </c>
      <c r="AP87" s="606">
        <v>0.88660804750450006</v>
      </c>
      <c r="AQ87" s="606">
        <v>0.45431210599256183</v>
      </c>
      <c r="AR87" s="207" t="s">
        <v>202</v>
      </c>
      <c r="AS87" s="207">
        <v>25.58</v>
      </c>
      <c r="AT87" s="529">
        <v>5.36</v>
      </c>
    </row>
    <row r="88" spans="1:46">
      <c r="A88" s="508">
        <v>13073020</v>
      </c>
      <c r="B88" s="202">
        <v>5360</v>
      </c>
      <c r="C88" s="202" t="s">
        <v>111</v>
      </c>
      <c r="D88" s="206">
        <v>242</v>
      </c>
      <c r="E88" s="473">
        <v>-73150</v>
      </c>
      <c r="F88" s="380">
        <v>-81776.75</v>
      </c>
      <c r="G88" s="519">
        <v>1</v>
      </c>
      <c r="H88" s="603">
        <v>0</v>
      </c>
      <c r="I88" s="380">
        <v>88730.000000000015</v>
      </c>
      <c r="J88" s="389">
        <v>1</v>
      </c>
      <c r="K88" s="389">
        <v>0</v>
      </c>
      <c r="L88" s="380">
        <v>0</v>
      </c>
      <c r="M88" s="206">
        <v>282</v>
      </c>
      <c r="N88" s="389">
        <v>1</v>
      </c>
      <c r="O88" s="206">
        <v>300</v>
      </c>
      <c r="P88" s="389">
        <v>1</v>
      </c>
      <c r="Q88" s="206">
        <v>322</v>
      </c>
      <c r="R88" s="389">
        <v>1</v>
      </c>
      <c r="S88" s="389">
        <v>1</v>
      </c>
      <c r="T88" s="380">
        <v>57053.46</v>
      </c>
      <c r="U88" s="380">
        <v>245.92008620689654</v>
      </c>
      <c r="V88" s="397" t="s">
        <v>179</v>
      </c>
      <c r="W88" s="397" t="s">
        <v>28</v>
      </c>
      <c r="X88" s="397" t="s">
        <v>28</v>
      </c>
      <c r="Y88" s="601" t="s">
        <v>209</v>
      </c>
      <c r="Z88" s="601" t="s">
        <v>208</v>
      </c>
      <c r="AA88" s="602"/>
      <c r="AB88" s="604">
        <v>87767</v>
      </c>
      <c r="AC88" s="473">
        <v>1400</v>
      </c>
      <c r="AD88" s="603">
        <v>1395.44</v>
      </c>
      <c r="AE88" s="473">
        <v>0</v>
      </c>
      <c r="AF88" s="380">
        <v>0</v>
      </c>
      <c r="AG88" s="473">
        <v>0</v>
      </c>
      <c r="AH88" s="604">
        <v>0</v>
      </c>
      <c r="AI88" s="207">
        <v>150763.96</v>
      </c>
      <c r="AJ88" s="380">
        <v>120239.51</v>
      </c>
      <c r="AK88" s="380">
        <v>-30524.449999999997</v>
      </c>
      <c r="AL88" s="207">
        <v>48126.37</v>
      </c>
      <c r="AM88" s="380">
        <v>168365.88</v>
      </c>
      <c r="AN88" s="605">
        <v>98368.57</v>
      </c>
      <c r="AO88" s="605">
        <v>97280.24</v>
      </c>
      <c r="AP88" s="606">
        <v>0.81810521350261667</v>
      </c>
      <c r="AQ88" s="606">
        <v>0.58425477893739519</v>
      </c>
      <c r="AR88" s="207" t="s">
        <v>202</v>
      </c>
      <c r="AS88" s="207">
        <v>25.58</v>
      </c>
      <c r="AT88" s="529">
        <v>4.5999999999999996</v>
      </c>
    </row>
    <row r="89" spans="1:46">
      <c r="A89" s="508">
        <v>13073022</v>
      </c>
      <c r="B89" s="202">
        <v>5360</v>
      </c>
      <c r="C89" s="202" t="s">
        <v>112</v>
      </c>
      <c r="D89" s="206">
        <v>773</v>
      </c>
      <c r="E89" s="473">
        <v>-103730</v>
      </c>
      <c r="F89" s="380">
        <v>-119125.31</v>
      </c>
      <c r="G89" s="519">
        <v>0</v>
      </c>
      <c r="H89" s="603">
        <v>0</v>
      </c>
      <c r="I89" s="380">
        <v>95330</v>
      </c>
      <c r="J89" s="389">
        <v>1</v>
      </c>
      <c r="K89" s="389">
        <v>0</v>
      </c>
      <c r="L89" s="380">
        <v>0</v>
      </c>
      <c r="M89" s="206">
        <v>400</v>
      </c>
      <c r="N89" s="389">
        <v>0</v>
      </c>
      <c r="O89" s="206">
        <v>350</v>
      </c>
      <c r="P89" s="389">
        <v>1</v>
      </c>
      <c r="Q89" s="206">
        <v>450</v>
      </c>
      <c r="R89" s="389">
        <v>0</v>
      </c>
      <c r="S89" s="389">
        <v>0</v>
      </c>
      <c r="T89" s="380">
        <v>140489.87</v>
      </c>
      <c r="U89" s="380">
        <v>180.81064350064349</v>
      </c>
      <c r="V89" s="397" t="s">
        <v>28</v>
      </c>
      <c r="W89" s="397" t="s">
        <v>28</v>
      </c>
      <c r="X89" s="397" t="s">
        <v>28</v>
      </c>
      <c r="Y89" s="601" t="s">
        <v>209</v>
      </c>
      <c r="Z89" s="601" t="s">
        <v>208</v>
      </c>
      <c r="AA89" s="602"/>
      <c r="AB89" s="604">
        <v>307567</v>
      </c>
      <c r="AC89" s="473">
        <v>3700</v>
      </c>
      <c r="AD89" s="603">
        <v>3448.8</v>
      </c>
      <c r="AE89" s="473">
        <v>0</v>
      </c>
      <c r="AF89" s="380">
        <v>0</v>
      </c>
      <c r="AG89" s="473">
        <v>900</v>
      </c>
      <c r="AH89" s="604">
        <v>580.62</v>
      </c>
      <c r="AI89" s="207">
        <v>330447.89</v>
      </c>
      <c r="AJ89" s="380">
        <v>353753.92</v>
      </c>
      <c r="AK89" s="380">
        <v>23306.02999999997</v>
      </c>
      <c r="AL89" s="207">
        <v>265870.7</v>
      </c>
      <c r="AM89" s="380">
        <v>619624.62</v>
      </c>
      <c r="AN89" s="605">
        <v>295620.84999999998</v>
      </c>
      <c r="AO89" s="605">
        <v>324003.77</v>
      </c>
      <c r="AP89" s="606">
        <v>0.83566805422255108</v>
      </c>
      <c r="AQ89" s="606">
        <v>0.47709668153599188</v>
      </c>
      <c r="AR89" s="207" t="s">
        <v>202</v>
      </c>
      <c r="AS89" s="207">
        <v>25.58</v>
      </c>
      <c r="AT89" s="529">
        <v>1.49</v>
      </c>
    </row>
    <row r="90" spans="1:46">
      <c r="A90" s="508">
        <v>13073032</v>
      </c>
      <c r="B90" s="202">
        <v>5360</v>
      </c>
      <c r="C90" s="202" t="s">
        <v>113</v>
      </c>
      <c r="D90" s="206">
        <v>537</v>
      </c>
      <c r="E90" s="473">
        <v>-82410</v>
      </c>
      <c r="F90" s="380">
        <v>-24177.759999999998</v>
      </c>
      <c r="G90" s="519">
        <v>0</v>
      </c>
      <c r="H90" s="603">
        <v>0</v>
      </c>
      <c r="I90" s="380">
        <v>80590</v>
      </c>
      <c r="J90" s="389">
        <v>1</v>
      </c>
      <c r="K90" s="389">
        <v>0</v>
      </c>
      <c r="L90" s="380">
        <v>0</v>
      </c>
      <c r="M90" s="206">
        <v>350</v>
      </c>
      <c r="N90" s="389">
        <v>0</v>
      </c>
      <c r="O90" s="206">
        <v>354</v>
      </c>
      <c r="P90" s="389">
        <v>1</v>
      </c>
      <c r="Q90" s="206">
        <v>380</v>
      </c>
      <c r="R90" s="389">
        <v>0</v>
      </c>
      <c r="S90" s="389">
        <v>0</v>
      </c>
      <c r="T90" s="380">
        <v>3619.51</v>
      </c>
      <c r="U90" s="380">
        <v>6.8421739130434789</v>
      </c>
      <c r="V90" s="397" t="s">
        <v>179</v>
      </c>
      <c r="W90" s="397" t="s">
        <v>28</v>
      </c>
      <c r="X90" s="397" t="s">
        <v>28</v>
      </c>
      <c r="Y90" s="601" t="s">
        <v>209</v>
      </c>
      <c r="Z90" s="601" t="s">
        <v>208</v>
      </c>
      <c r="AA90" s="602"/>
      <c r="AB90" s="604">
        <v>74465</v>
      </c>
      <c r="AC90" s="473">
        <v>4500</v>
      </c>
      <c r="AD90" s="603">
        <v>2776.04</v>
      </c>
      <c r="AE90" s="473">
        <v>0</v>
      </c>
      <c r="AF90" s="380">
        <v>0</v>
      </c>
      <c r="AG90" s="473">
        <v>0</v>
      </c>
      <c r="AH90" s="604">
        <v>0</v>
      </c>
      <c r="AI90" s="207">
        <v>300005.3</v>
      </c>
      <c r="AJ90" s="380">
        <v>284488.59999999998</v>
      </c>
      <c r="AK90" s="380">
        <v>-15516.700000000012</v>
      </c>
      <c r="AL90" s="207">
        <v>135993.94</v>
      </c>
      <c r="AM90" s="380">
        <v>420482.54</v>
      </c>
      <c r="AN90" s="605">
        <v>205219.24</v>
      </c>
      <c r="AO90" s="605">
        <v>202948.73</v>
      </c>
      <c r="AP90" s="606">
        <v>0.72136191045968101</v>
      </c>
      <c r="AQ90" s="606">
        <v>0.48805650764952097</v>
      </c>
      <c r="AR90" s="207" t="s">
        <v>202</v>
      </c>
      <c r="AS90" s="207">
        <v>25.58</v>
      </c>
      <c r="AT90" s="529">
        <v>1.53</v>
      </c>
    </row>
    <row r="91" spans="1:46">
      <c r="A91" s="508">
        <v>13073033</v>
      </c>
      <c r="B91" s="202">
        <v>5360</v>
      </c>
      <c r="C91" s="202" t="s">
        <v>114</v>
      </c>
      <c r="D91" s="206">
        <v>556</v>
      </c>
      <c r="E91" s="473">
        <v>30560</v>
      </c>
      <c r="F91" s="380">
        <v>-36710.559999999998</v>
      </c>
      <c r="G91" s="519">
        <v>0</v>
      </c>
      <c r="H91" s="603">
        <v>292110.21000000002</v>
      </c>
      <c r="I91" s="380">
        <v>0</v>
      </c>
      <c r="J91" s="389">
        <v>0</v>
      </c>
      <c r="K91" s="389">
        <v>0</v>
      </c>
      <c r="L91" s="380">
        <v>0</v>
      </c>
      <c r="M91" s="206">
        <v>400</v>
      </c>
      <c r="N91" s="389">
        <v>0</v>
      </c>
      <c r="O91" s="206">
        <v>400</v>
      </c>
      <c r="P91" s="389">
        <v>0</v>
      </c>
      <c r="Q91" s="206">
        <v>400</v>
      </c>
      <c r="R91" s="389">
        <v>0</v>
      </c>
      <c r="S91" s="389">
        <v>0</v>
      </c>
      <c r="T91" s="380">
        <v>105886.98</v>
      </c>
      <c r="U91" s="380">
        <v>188.07634103019538</v>
      </c>
      <c r="V91" s="397" t="s">
        <v>179</v>
      </c>
      <c r="W91" s="397" t="s">
        <v>28</v>
      </c>
      <c r="X91" s="397" t="s">
        <v>28</v>
      </c>
      <c r="Y91" s="601" t="s">
        <v>209</v>
      </c>
      <c r="Z91" s="601" t="s">
        <v>209</v>
      </c>
      <c r="AA91" s="602"/>
      <c r="AB91" s="604">
        <v>-158997</v>
      </c>
      <c r="AC91" s="473">
        <v>2350</v>
      </c>
      <c r="AD91" s="603">
        <v>2347.44</v>
      </c>
      <c r="AE91" s="473">
        <v>0</v>
      </c>
      <c r="AF91" s="380">
        <v>0</v>
      </c>
      <c r="AG91" s="473">
        <v>0</v>
      </c>
      <c r="AH91" s="604">
        <v>0</v>
      </c>
      <c r="AI91" s="207">
        <v>235815.95</v>
      </c>
      <c r="AJ91" s="380">
        <v>256220.77</v>
      </c>
      <c r="AK91" s="380">
        <v>20404.819999999978</v>
      </c>
      <c r="AL91" s="207">
        <v>194817.38</v>
      </c>
      <c r="AM91" s="380">
        <v>451038.15</v>
      </c>
      <c r="AN91" s="605">
        <v>209399.88</v>
      </c>
      <c r="AO91" s="605">
        <v>207083.12</v>
      </c>
      <c r="AP91" s="606">
        <v>0.81726348726529863</v>
      </c>
      <c r="AQ91" s="606">
        <v>0.46426201419990748</v>
      </c>
      <c r="AR91" s="207" t="s">
        <v>202</v>
      </c>
      <c r="AS91" s="207">
        <v>25.58</v>
      </c>
      <c r="AT91" s="529">
        <v>2.79</v>
      </c>
    </row>
    <row r="92" spans="1:46">
      <c r="A92" s="508">
        <v>13073039</v>
      </c>
      <c r="B92" s="202">
        <v>5360</v>
      </c>
      <c r="C92" s="202" t="s">
        <v>115</v>
      </c>
      <c r="D92" s="206">
        <v>125</v>
      </c>
      <c r="E92" s="473">
        <v>-206980</v>
      </c>
      <c r="F92" s="380">
        <v>-143673.1</v>
      </c>
      <c r="G92" s="519">
        <v>0</v>
      </c>
      <c r="H92" s="603">
        <v>0</v>
      </c>
      <c r="I92" s="380">
        <v>209060</v>
      </c>
      <c r="J92" s="389">
        <v>0</v>
      </c>
      <c r="K92" s="389">
        <v>0</v>
      </c>
      <c r="L92" s="380">
        <v>0</v>
      </c>
      <c r="M92" s="206">
        <v>300</v>
      </c>
      <c r="N92" s="389">
        <v>0</v>
      </c>
      <c r="O92" s="206">
        <v>362</v>
      </c>
      <c r="P92" s="389">
        <v>0</v>
      </c>
      <c r="Q92" s="206">
        <v>330</v>
      </c>
      <c r="R92" s="389">
        <v>0</v>
      </c>
      <c r="S92" s="389">
        <v>0</v>
      </c>
      <c r="T92" s="380">
        <v>79359.67</v>
      </c>
      <c r="U92" s="380">
        <v>619.99742187499999</v>
      </c>
      <c r="V92" s="397" t="s">
        <v>179</v>
      </c>
      <c r="W92" s="397" t="s">
        <v>28</v>
      </c>
      <c r="X92" s="397" t="s">
        <v>28</v>
      </c>
      <c r="Y92" s="601" t="s">
        <v>209</v>
      </c>
      <c r="Z92" s="601" t="s">
        <v>209</v>
      </c>
      <c r="AA92" s="602"/>
      <c r="AB92" s="604">
        <v>-318975</v>
      </c>
      <c r="AC92" s="473">
        <v>700</v>
      </c>
      <c r="AD92" s="603">
        <v>641.88</v>
      </c>
      <c r="AE92" s="473">
        <v>0</v>
      </c>
      <c r="AF92" s="380">
        <v>0</v>
      </c>
      <c r="AG92" s="473">
        <v>0</v>
      </c>
      <c r="AH92" s="604">
        <v>0</v>
      </c>
      <c r="AI92" s="207">
        <v>95577.23</v>
      </c>
      <c r="AJ92" s="380">
        <v>29619.61</v>
      </c>
      <c r="AK92" s="380">
        <v>-65957.62</v>
      </c>
      <c r="AL92" s="207">
        <v>19114.22</v>
      </c>
      <c r="AM92" s="380">
        <v>48733.83</v>
      </c>
      <c r="AN92" s="605">
        <v>72275.63</v>
      </c>
      <c r="AO92" s="605">
        <v>-23541.800000000003</v>
      </c>
      <c r="AP92" s="606">
        <v>2.4401276721739418</v>
      </c>
      <c r="AQ92" s="606">
        <v>1.483068948202922</v>
      </c>
      <c r="AR92" s="207" t="s">
        <v>202</v>
      </c>
      <c r="AS92" s="207">
        <v>25.58</v>
      </c>
      <c r="AT92" s="529">
        <v>0.75</v>
      </c>
    </row>
    <row r="93" spans="1:46">
      <c r="A93" s="508">
        <v>13073050</v>
      </c>
      <c r="B93" s="202">
        <v>5360</v>
      </c>
      <c r="C93" s="202" t="s">
        <v>116</v>
      </c>
      <c r="D93" s="206">
        <v>651</v>
      </c>
      <c r="E93" s="473">
        <v>-5410</v>
      </c>
      <c r="F93" s="380">
        <v>93456.33</v>
      </c>
      <c r="G93" s="519">
        <v>0</v>
      </c>
      <c r="H93" s="603">
        <v>0</v>
      </c>
      <c r="I93" s="380">
        <v>1540</v>
      </c>
      <c r="J93" s="389">
        <v>1</v>
      </c>
      <c r="K93" s="389">
        <v>0</v>
      </c>
      <c r="L93" s="380">
        <v>0</v>
      </c>
      <c r="M93" s="206">
        <v>350</v>
      </c>
      <c r="N93" s="389">
        <v>0</v>
      </c>
      <c r="O93" s="206">
        <v>350</v>
      </c>
      <c r="P93" s="389">
        <v>1</v>
      </c>
      <c r="Q93" s="206">
        <v>320</v>
      </c>
      <c r="R93" s="389">
        <v>1</v>
      </c>
      <c r="S93" s="389">
        <v>0</v>
      </c>
      <c r="T93" s="380">
        <v>0</v>
      </c>
      <c r="U93" s="380">
        <v>0</v>
      </c>
      <c r="V93" s="397" t="s">
        <v>179</v>
      </c>
      <c r="W93" s="397" t="s">
        <v>28</v>
      </c>
      <c r="X93" s="397" t="s">
        <v>28</v>
      </c>
      <c r="Y93" s="601" t="s">
        <v>208</v>
      </c>
      <c r="Z93" s="601" t="s">
        <v>208</v>
      </c>
      <c r="AA93" s="602"/>
      <c r="AB93" s="604">
        <v>187279</v>
      </c>
      <c r="AC93" s="473">
        <v>2500</v>
      </c>
      <c r="AD93" s="603">
        <v>2810</v>
      </c>
      <c r="AE93" s="473">
        <v>0</v>
      </c>
      <c r="AF93" s="380">
        <v>0</v>
      </c>
      <c r="AG93" s="473">
        <v>0</v>
      </c>
      <c r="AH93" s="604">
        <v>0</v>
      </c>
      <c r="AI93" s="207">
        <v>360644.46</v>
      </c>
      <c r="AJ93" s="380">
        <v>484822.43</v>
      </c>
      <c r="AK93" s="380">
        <v>124177.96999999997</v>
      </c>
      <c r="AL93" s="207">
        <v>166513.43</v>
      </c>
      <c r="AM93" s="380">
        <v>651335.86</v>
      </c>
      <c r="AN93" s="605">
        <v>189858.54</v>
      </c>
      <c r="AO93" s="605">
        <v>461477.31999999995</v>
      </c>
      <c r="AP93" s="606">
        <v>0.39160428282990128</v>
      </c>
      <c r="AQ93" s="606">
        <v>0.29149099820789848</v>
      </c>
      <c r="AR93" s="207" t="s">
        <v>202</v>
      </c>
      <c r="AS93" s="207">
        <v>25.58</v>
      </c>
      <c r="AT93" s="529">
        <v>1.51</v>
      </c>
    </row>
    <row r="94" spans="1:46">
      <c r="A94" s="508">
        <v>13073093</v>
      </c>
      <c r="B94" s="202">
        <v>5360</v>
      </c>
      <c r="C94" s="202" t="s">
        <v>117</v>
      </c>
      <c r="D94" s="206">
        <v>2636</v>
      </c>
      <c r="E94" s="473">
        <v>-24030</v>
      </c>
      <c r="F94" s="380">
        <v>52421.04</v>
      </c>
      <c r="G94" s="519">
        <v>0</v>
      </c>
      <c r="H94" s="603">
        <v>0</v>
      </c>
      <c r="I94" s="380">
        <v>195350</v>
      </c>
      <c r="J94" s="389">
        <v>1</v>
      </c>
      <c r="K94" s="389">
        <v>0</v>
      </c>
      <c r="L94" s="380">
        <v>0</v>
      </c>
      <c r="M94" s="206">
        <v>400</v>
      </c>
      <c r="N94" s="389">
        <v>0</v>
      </c>
      <c r="O94" s="206">
        <v>390</v>
      </c>
      <c r="P94" s="389">
        <v>0</v>
      </c>
      <c r="Q94" s="206">
        <v>380</v>
      </c>
      <c r="R94" s="389">
        <v>0</v>
      </c>
      <c r="S94" s="389">
        <v>0</v>
      </c>
      <c r="T94" s="380">
        <v>2894590.79</v>
      </c>
      <c r="U94" s="380">
        <v>1059.5134663250367</v>
      </c>
      <c r="V94" s="397" t="s">
        <v>28</v>
      </c>
      <c r="W94" s="397" t="s">
        <v>28</v>
      </c>
      <c r="X94" s="397" t="s">
        <v>28</v>
      </c>
      <c r="Y94" s="601" t="s">
        <v>209</v>
      </c>
      <c r="Z94" s="601" t="s">
        <v>208</v>
      </c>
      <c r="AA94" s="602"/>
      <c r="AB94" s="604">
        <v>738531</v>
      </c>
      <c r="AC94" s="473">
        <v>9900</v>
      </c>
      <c r="AD94" s="603">
        <v>9529.8799999999992</v>
      </c>
      <c r="AE94" s="473">
        <v>15500</v>
      </c>
      <c r="AF94" s="380">
        <v>13786.89</v>
      </c>
      <c r="AG94" s="473">
        <v>0</v>
      </c>
      <c r="AH94" s="604">
        <v>0</v>
      </c>
      <c r="AI94" s="207">
        <v>1136708.1399999999</v>
      </c>
      <c r="AJ94" s="380">
        <v>1251251.1399999999</v>
      </c>
      <c r="AK94" s="380">
        <v>114543</v>
      </c>
      <c r="AL94" s="207">
        <v>949929.99</v>
      </c>
      <c r="AM94" s="380">
        <v>2201181.13</v>
      </c>
      <c r="AN94" s="605">
        <v>981962.33</v>
      </c>
      <c r="AO94" s="605">
        <v>1219218.7999999998</v>
      </c>
      <c r="AP94" s="606">
        <v>0.78478436391274742</v>
      </c>
      <c r="AQ94" s="606">
        <v>0.44610700892206906</v>
      </c>
      <c r="AR94" s="207" t="s">
        <v>202</v>
      </c>
      <c r="AS94" s="207">
        <v>25.58</v>
      </c>
      <c r="AT94" s="529">
        <v>4.54</v>
      </c>
    </row>
    <row r="95" spans="1:46">
      <c r="A95" s="508">
        <v>13073001</v>
      </c>
      <c r="B95" s="202">
        <v>5361</v>
      </c>
      <c r="C95" s="202" t="s">
        <v>118</v>
      </c>
      <c r="D95" s="206">
        <v>2100</v>
      </c>
      <c r="E95" s="206">
        <v>-20100</v>
      </c>
      <c r="F95" s="207">
        <v>-20100</v>
      </c>
      <c r="G95" s="389">
        <v>0</v>
      </c>
      <c r="H95" s="206" t="s">
        <v>202</v>
      </c>
      <c r="I95" s="207">
        <v>310800</v>
      </c>
      <c r="J95" s="389">
        <v>1</v>
      </c>
      <c r="K95" s="389">
        <v>0</v>
      </c>
      <c r="L95" s="207">
        <v>0</v>
      </c>
      <c r="M95" s="206">
        <v>300</v>
      </c>
      <c r="N95" s="389">
        <v>0</v>
      </c>
      <c r="O95" s="206">
        <v>340</v>
      </c>
      <c r="P95" s="389">
        <v>1</v>
      </c>
      <c r="Q95" s="206">
        <v>305</v>
      </c>
      <c r="R95" s="389">
        <v>1</v>
      </c>
      <c r="S95" s="389">
        <v>1</v>
      </c>
      <c r="T95" s="207">
        <v>1648521</v>
      </c>
      <c r="U95" s="207">
        <v>776.14</v>
      </c>
      <c r="V95" s="206" t="s">
        <v>28</v>
      </c>
      <c r="W95" s="206" t="s">
        <v>28</v>
      </c>
      <c r="X95" s="206" t="s">
        <v>28</v>
      </c>
      <c r="Y95" s="397" t="s">
        <v>202</v>
      </c>
      <c r="Z95" s="397" t="s">
        <v>202</v>
      </c>
      <c r="AA95" s="397"/>
      <c r="AB95" s="397" t="s">
        <v>202</v>
      </c>
      <c r="AC95" s="206">
        <v>8000</v>
      </c>
      <c r="AD95" s="509">
        <v>8700</v>
      </c>
      <c r="AE95" s="206">
        <v>0</v>
      </c>
      <c r="AF95" s="207">
        <v>0</v>
      </c>
      <c r="AG95" s="206">
        <v>0</v>
      </c>
      <c r="AH95" s="510">
        <v>0</v>
      </c>
      <c r="AI95" s="207">
        <v>1509357</v>
      </c>
      <c r="AJ95" s="207">
        <v>1509100</v>
      </c>
      <c r="AK95" s="207">
        <v>-257</v>
      </c>
      <c r="AL95" s="207">
        <v>363153</v>
      </c>
      <c r="AM95" s="207">
        <v>1872253</v>
      </c>
      <c r="AN95" s="448">
        <v>941593</v>
      </c>
      <c r="AO95" s="448">
        <v>930660</v>
      </c>
      <c r="AP95" s="511">
        <v>0.62390000000000001</v>
      </c>
      <c r="AQ95" s="511">
        <v>0.50290000000000001</v>
      </c>
      <c r="AR95" s="448">
        <v>226588</v>
      </c>
      <c r="AS95" s="590">
        <v>12.968</v>
      </c>
      <c r="AT95" s="529">
        <v>0.09</v>
      </c>
    </row>
    <row r="96" spans="1:46">
      <c r="A96" s="508">
        <v>13073075</v>
      </c>
      <c r="B96" s="202">
        <v>5361</v>
      </c>
      <c r="C96" s="202" t="s">
        <v>119</v>
      </c>
      <c r="D96" s="206">
        <v>15208</v>
      </c>
      <c r="E96" s="206">
        <v>-1239100</v>
      </c>
      <c r="F96" s="207">
        <v>-1239100</v>
      </c>
      <c r="G96" s="389">
        <v>1</v>
      </c>
      <c r="H96" s="206" t="s">
        <v>202</v>
      </c>
      <c r="I96" s="207">
        <v>2033700</v>
      </c>
      <c r="J96" s="389">
        <v>1</v>
      </c>
      <c r="K96" s="389">
        <v>0</v>
      </c>
      <c r="L96" s="207">
        <v>0</v>
      </c>
      <c r="M96" s="206">
        <v>340</v>
      </c>
      <c r="N96" s="389">
        <v>0</v>
      </c>
      <c r="O96" s="206">
        <v>340</v>
      </c>
      <c r="P96" s="389">
        <v>1</v>
      </c>
      <c r="Q96" s="206">
        <v>320</v>
      </c>
      <c r="R96" s="389">
        <v>1</v>
      </c>
      <c r="S96" s="389">
        <v>0</v>
      </c>
      <c r="T96" s="207">
        <v>9539228</v>
      </c>
      <c r="U96" s="207">
        <v>629.44000000000005</v>
      </c>
      <c r="V96" s="206" t="s">
        <v>32</v>
      </c>
      <c r="W96" s="206" t="s">
        <v>28</v>
      </c>
      <c r="X96" s="206" t="s">
        <v>28</v>
      </c>
      <c r="Y96" s="397" t="s">
        <v>202</v>
      </c>
      <c r="Z96" s="397" t="s">
        <v>202</v>
      </c>
      <c r="AA96" s="397"/>
      <c r="AB96" s="397" t="s">
        <v>202</v>
      </c>
      <c r="AC96" s="206">
        <v>55000</v>
      </c>
      <c r="AD96" s="509">
        <v>57000</v>
      </c>
      <c r="AE96" s="206">
        <v>0</v>
      </c>
      <c r="AF96" s="207">
        <v>0</v>
      </c>
      <c r="AG96" s="206">
        <v>0</v>
      </c>
      <c r="AH96" s="510">
        <v>0</v>
      </c>
      <c r="AI96" s="207">
        <v>7586874</v>
      </c>
      <c r="AJ96" s="207">
        <v>8212200</v>
      </c>
      <c r="AK96" s="207">
        <v>625326</v>
      </c>
      <c r="AL96" s="207">
        <v>4500685</v>
      </c>
      <c r="AM96" s="207">
        <v>12712885</v>
      </c>
      <c r="AN96" s="448">
        <v>5514198</v>
      </c>
      <c r="AO96" s="448">
        <v>7198687</v>
      </c>
      <c r="AP96" s="511">
        <v>0.67149999999999999</v>
      </c>
      <c r="AQ96" s="511">
        <v>0.43369999999999997</v>
      </c>
      <c r="AR96" s="448">
        <v>1616735</v>
      </c>
      <c r="AS96" s="590">
        <v>12.968</v>
      </c>
      <c r="AT96" s="529" t="s">
        <v>202</v>
      </c>
    </row>
    <row r="97" spans="1:46">
      <c r="A97" s="508">
        <v>13073082</v>
      </c>
      <c r="B97" s="202">
        <v>5361</v>
      </c>
      <c r="C97" s="202" t="s">
        <v>120</v>
      </c>
      <c r="D97" s="206">
        <v>285</v>
      </c>
      <c r="E97" s="206">
        <v>127400</v>
      </c>
      <c r="F97" s="207">
        <v>127400</v>
      </c>
      <c r="G97" s="389">
        <v>1</v>
      </c>
      <c r="H97" s="207">
        <v>93400</v>
      </c>
      <c r="I97" s="206" t="s">
        <v>202</v>
      </c>
      <c r="J97" s="389">
        <v>0</v>
      </c>
      <c r="K97" s="389">
        <v>0</v>
      </c>
      <c r="L97" s="207">
        <v>0</v>
      </c>
      <c r="M97" s="206">
        <v>400</v>
      </c>
      <c r="N97" s="389">
        <v>0</v>
      </c>
      <c r="O97" s="206">
        <v>300</v>
      </c>
      <c r="P97" s="389">
        <v>1</v>
      </c>
      <c r="Q97" s="206">
        <v>250</v>
      </c>
      <c r="R97" s="389">
        <v>1</v>
      </c>
      <c r="S97" s="389">
        <v>0</v>
      </c>
      <c r="T97" s="207">
        <v>258498</v>
      </c>
      <c r="U97" s="207">
        <v>907.01</v>
      </c>
      <c r="V97" s="206" t="s">
        <v>28</v>
      </c>
      <c r="W97" s="206" t="s">
        <v>28</v>
      </c>
      <c r="X97" s="206" t="s">
        <v>28</v>
      </c>
      <c r="Y97" s="397" t="s">
        <v>202</v>
      </c>
      <c r="Z97" s="397" t="s">
        <v>202</v>
      </c>
      <c r="AA97" s="397"/>
      <c r="AB97" s="397" t="s">
        <v>202</v>
      </c>
      <c r="AC97" s="206">
        <v>1000</v>
      </c>
      <c r="AD97" s="509">
        <v>1060</v>
      </c>
      <c r="AE97" s="206">
        <v>0</v>
      </c>
      <c r="AF97" s="207">
        <v>0</v>
      </c>
      <c r="AG97" s="206">
        <v>0</v>
      </c>
      <c r="AH97" s="510">
        <v>0</v>
      </c>
      <c r="AI97" s="207">
        <v>1500</v>
      </c>
      <c r="AJ97" s="207">
        <v>134100</v>
      </c>
      <c r="AK97" s="207">
        <v>132600</v>
      </c>
      <c r="AL97" s="207">
        <v>169344</v>
      </c>
      <c r="AM97" s="207">
        <v>303444</v>
      </c>
      <c r="AN97" s="448">
        <v>46024</v>
      </c>
      <c r="AO97" s="448">
        <v>257420</v>
      </c>
      <c r="AP97" s="511">
        <v>0.34320000000000001</v>
      </c>
      <c r="AQ97" s="511">
        <v>0.1517</v>
      </c>
      <c r="AR97" s="448">
        <v>30404</v>
      </c>
      <c r="AS97" s="590">
        <v>12.968</v>
      </c>
      <c r="AT97" s="529" t="s">
        <v>202</v>
      </c>
    </row>
    <row r="98" spans="1:46">
      <c r="A98" s="508">
        <v>13073085</v>
      </c>
      <c r="B98" s="202">
        <v>5361</v>
      </c>
      <c r="C98" s="202" t="s">
        <v>440</v>
      </c>
      <c r="D98" s="206">
        <v>685</v>
      </c>
      <c r="E98" s="206">
        <v>-343600</v>
      </c>
      <c r="F98" s="207">
        <v>-343600</v>
      </c>
      <c r="G98" s="389">
        <v>0</v>
      </c>
      <c r="H98" s="206" t="s">
        <v>202</v>
      </c>
      <c r="I98" s="207">
        <v>406600</v>
      </c>
      <c r="J98" s="389">
        <v>0</v>
      </c>
      <c r="K98" s="389">
        <v>0</v>
      </c>
      <c r="L98" s="207">
        <v>0</v>
      </c>
      <c r="M98" s="206">
        <v>360</v>
      </c>
      <c r="N98" s="389">
        <v>0</v>
      </c>
      <c r="O98" s="206">
        <v>340</v>
      </c>
      <c r="P98" s="389">
        <v>1</v>
      </c>
      <c r="Q98" s="206">
        <v>320</v>
      </c>
      <c r="R98" s="389">
        <v>1</v>
      </c>
      <c r="S98" s="389">
        <v>0</v>
      </c>
      <c r="T98" s="207">
        <v>1865714</v>
      </c>
      <c r="U98" s="207">
        <v>2731.65</v>
      </c>
      <c r="V98" s="206" t="s">
        <v>32</v>
      </c>
      <c r="W98" s="206" t="s">
        <v>28</v>
      </c>
      <c r="X98" s="206" t="s">
        <v>28</v>
      </c>
      <c r="Y98" s="397" t="s">
        <v>202</v>
      </c>
      <c r="Z98" s="397" t="s">
        <v>202</v>
      </c>
      <c r="AA98" s="397"/>
      <c r="AB98" s="397" t="s">
        <v>202</v>
      </c>
      <c r="AC98" s="206">
        <v>2300</v>
      </c>
      <c r="AD98" s="509">
        <v>2320</v>
      </c>
      <c r="AE98" s="206">
        <v>0</v>
      </c>
      <c r="AF98" s="207">
        <v>0</v>
      </c>
      <c r="AG98" s="206">
        <v>0</v>
      </c>
      <c r="AH98" s="510">
        <v>0</v>
      </c>
      <c r="AI98" s="207">
        <v>810542</v>
      </c>
      <c r="AJ98" s="207">
        <v>385700</v>
      </c>
      <c r="AK98" s="207">
        <v>-424842</v>
      </c>
      <c r="AL98" s="207">
        <v>0</v>
      </c>
      <c r="AM98" s="207">
        <v>385700</v>
      </c>
      <c r="AN98" s="448">
        <v>471059</v>
      </c>
      <c r="AO98" s="448">
        <v>-85359</v>
      </c>
      <c r="AP98" s="511">
        <v>1.2213000000000001</v>
      </c>
      <c r="AQ98" s="511">
        <v>1.2213000000000001</v>
      </c>
      <c r="AR98" s="448">
        <v>72862</v>
      </c>
      <c r="AS98" s="590">
        <v>12.968</v>
      </c>
      <c r="AT98" s="529" t="s">
        <v>202</v>
      </c>
    </row>
    <row r="99" spans="1:46">
      <c r="A99" s="508">
        <v>13073003</v>
      </c>
      <c r="B99" s="202">
        <v>5362</v>
      </c>
      <c r="C99" s="202" t="s">
        <v>122</v>
      </c>
      <c r="D99" s="206">
        <v>1212</v>
      </c>
      <c r="E99" s="206">
        <v>-210400</v>
      </c>
      <c r="F99" s="207">
        <v>-117312.06</v>
      </c>
      <c r="G99" s="389">
        <v>0</v>
      </c>
      <c r="H99" s="207">
        <v>0</v>
      </c>
      <c r="I99" s="207">
        <v>225167.69</v>
      </c>
      <c r="J99" s="389">
        <v>1</v>
      </c>
      <c r="K99" s="389">
        <v>0</v>
      </c>
      <c r="L99" s="207">
        <v>0</v>
      </c>
      <c r="M99" s="206">
        <v>420</v>
      </c>
      <c r="N99" s="389">
        <v>0</v>
      </c>
      <c r="O99" s="206">
        <v>450</v>
      </c>
      <c r="P99" s="389">
        <v>0</v>
      </c>
      <c r="Q99" s="206">
        <v>380</v>
      </c>
      <c r="R99" s="389">
        <v>0</v>
      </c>
      <c r="S99" s="389">
        <v>0</v>
      </c>
      <c r="T99" s="207">
        <v>748756.86</v>
      </c>
      <c r="U99" s="207">
        <v>617.79</v>
      </c>
      <c r="V99" s="397" t="s">
        <v>32</v>
      </c>
      <c r="W99" s="397" t="s">
        <v>28</v>
      </c>
      <c r="X99" s="397" t="s">
        <v>28</v>
      </c>
      <c r="Y99" s="361">
        <v>0</v>
      </c>
      <c r="Z99" s="207">
        <v>314274.59000000003</v>
      </c>
      <c r="AA99" s="510">
        <v>-117312.06</v>
      </c>
      <c r="AB99" s="607">
        <v>-206291.34</v>
      </c>
      <c r="AC99" s="206">
        <v>5700</v>
      </c>
      <c r="AD99" s="509">
        <v>5976.46</v>
      </c>
      <c r="AE99" s="206">
        <v>0</v>
      </c>
      <c r="AF99" s="207">
        <v>0</v>
      </c>
      <c r="AG99" s="206">
        <v>6600</v>
      </c>
      <c r="AH99" s="510">
        <v>6657.31</v>
      </c>
      <c r="AI99" s="207">
        <v>655942.55000000005</v>
      </c>
      <c r="AJ99" s="207">
        <v>693938.74</v>
      </c>
      <c r="AK99" s="207">
        <v>37996.189999999944</v>
      </c>
      <c r="AL99" s="207">
        <v>322716.67</v>
      </c>
      <c r="AM99" s="207">
        <v>1016655.4099999999</v>
      </c>
      <c r="AN99" s="207">
        <v>447605.27</v>
      </c>
      <c r="AO99" s="448">
        <v>569050.1399999999</v>
      </c>
      <c r="AP99" s="511">
        <v>0.64500000000000002</v>
      </c>
      <c r="AQ99" s="511">
        <v>0.44030000000000002</v>
      </c>
      <c r="AR99" s="207">
        <v>205787.87</v>
      </c>
      <c r="AS99" s="608">
        <v>21.369</v>
      </c>
      <c r="AT99" s="511">
        <v>1.4800000000000001E-2</v>
      </c>
    </row>
    <row r="100" spans="1:46">
      <c r="A100" s="508">
        <v>13073021</v>
      </c>
      <c r="B100" s="202">
        <v>5362</v>
      </c>
      <c r="C100" s="202" t="s">
        <v>123</v>
      </c>
      <c r="D100" s="206">
        <v>752</v>
      </c>
      <c r="E100" s="206">
        <v>-235800</v>
      </c>
      <c r="F100" s="207">
        <v>-128744.06</v>
      </c>
      <c r="G100" s="389">
        <v>0</v>
      </c>
      <c r="H100" s="207">
        <v>0</v>
      </c>
      <c r="I100" s="207">
        <v>193450.3</v>
      </c>
      <c r="J100" s="389">
        <v>0</v>
      </c>
      <c r="K100" s="389">
        <v>0</v>
      </c>
      <c r="L100" s="207">
        <v>0</v>
      </c>
      <c r="M100" s="206">
        <v>400</v>
      </c>
      <c r="N100" s="389">
        <v>0</v>
      </c>
      <c r="O100" s="206">
        <v>350</v>
      </c>
      <c r="P100" s="389">
        <v>1</v>
      </c>
      <c r="Q100" s="206">
        <v>380</v>
      </c>
      <c r="R100" s="389">
        <v>0</v>
      </c>
      <c r="S100" s="389">
        <v>0</v>
      </c>
      <c r="T100" s="207">
        <v>676615.38</v>
      </c>
      <c r="U100" s="207">
        <v>899.75</v>
      </c>
      <c r="V100" s="397" t="s">
        <v>32</v>
      </c>
      <c r="W100" s="397" t="s">
        <v>28</v>
      </c>
      <c r="X100" s="397" t="s">
        <v>28</v>
      </c>
      <c r="Y100" s="361">
        <v>-755522.04</v>
      </c>
      <c r="Z100" s="207">
        <v>-1507983.79</v>
      </c>
      <c r="AA100" s="510">
        <v>-128744.06</v>
      </c>
      <c r="AB100" s="607">
        <v>-970240.88</v>
      </c>
      <c r="AC100" s="206">
        <v>3400</v>
      </c>
      <c r="AD100" s="509">
        <v>3847.91</v>
      </c>
      <c r="AE100" s="206">
        <v>0</v>
      </c>
      <c r="AF100" s="207">
        <v>0</v>
      </c>
      <c r="AG100" s="206">
        <v>0</v>
      </c>
      <c r="AH100" s="510">
        <v>0</v>
      </c>
      <c r="AI100" s="207">
        <v>304057.40000000002</v>
      </c>
      <c r="AJ100" s="207">
        <v>297908.32</v>
      </c>
      <c r="AK100" s="207">
        <v>-6149.0800000000163</v>
      </c>
      <c r="AL100" s="207">
        <v>268602.31</v>
      </c>
      <c r="AM100" s="207">
        <v>566510.63</v>
      </c>
      <c r="AN100" s="207">
        <v>278891.44</v>
      </c>
      <c r="AO100" s="448">
        <v>287619.19</v>
      </c>
      <c r="AP100" s="511">
        <v>0.93620000000000003</v>
      </c>
      <c r="AQ100" s="511">
        <v>0.49230000000000002</v>
      </c>
      <c r="AR100" s="207">
        <v>128221.18</v>
      </c>
      <c r="AS100" s="608">
        <v>21.369</v>
      </c>
      <c r="AT100" s="511">
        <v>1.8E-3</v>
      </c>
    </row>
    <row r="101" spans="1:46">
      <c r="A101" s="508">
        <v>13073028</v>
      </c>
      <c r="B101" s="202">
        <v>5362</v>
      </c>
      <c r="C101" s="202" t="s">
        <v>124</v>
      </c>
      <c r="D101" s="206">
        <v>1308</v>
      </c>
      <c r="E101" s="206">
        <v>-38600</v>
      </c>
      <c r="F101" s="207">
        <v>50742.93</v>
      </c>
      <c r="G101" s="389">
        <v>0</v>
      </c>
      <c r="H101" s="206">
        <v>0</v>
      </c>
      <c r="I101" s="206">
        <v>63275.83</v>
      </c>
      <c r="J101" s="389">
        <v>1</v>
      </c>
      <c r="K101" s="389">
        <v>0</v>
      </c>
      <c r="L101" s="206" t="s">
        <v>202</v>
      </c>
      <c r="M101" s="206">
        <v>520</v>
      </c>
      <c r="N101" s="389">
        <v>0</v>
      </c>
      <c r="O101" s="206">
        <v>520</v>
      </c>
      <c r="P101" s="389">
        <v>0</v>
      </c>
      <c r="Q101" s="206">
        <v>300</v>
      </c>
      <c r="R101" s="389">
        <v>1</v>
      </c>
      <c r="S101" s="389">
        <v>0</v>
      </c>
      <c r="T101" s="207">
        <v>1483300.49</v>
      </c>
      <c r="U101" s="207">
        <v>1129.7033434881951</v>
      </c>
      <c r="V101" s="397" t="s">
        <v>28</v>
      </c>
      <c r="W101" s="397" t="s">
        <v>28</v>
      </c>
      <c r="X101" s="397" t="s">
        <v>28</v>
      </c>
      <c r="Y101" s="461">
        <v>56019.95</v>
      </c>
      <c r="Z101" s="207">
        <v>135079.53</v>
      </c>
      <c r="AA101" s="207">
        <v>17930.57</v>
      </c>
      <c r="AB101" s="207">
        <v>431503.74</v>
      </c>
      <c r="AC101" s="206">
        <v>3500</v>
      </c>
      <c r="AD101" s="509">
        <v>3493.35</v>
      </c>
      <c r="AE101" s="206">
        <v>0</v>
      </c>
      <c r="AF101" s="207">
        <v>0</v>
      </c>
      <c r="AG101" s="206">
        <v>0</v>
      </c>
      <c r="AH101" s="510">
        <v>0</v>
      </c>
      <c r="AI101" s="207">
        <v>514142.53</v>
      </c>
      <c r="AJ101" s="207">
        <v>532618.06999999995</v>
      </c>
      <c r="AK101" s="207">
        <v>18475.539999999921</v>
      </c>
      <c r="AL101" s="207">
        <v>434496.93</v>
      </c>
      <c r="AM101" s="207">
        <v>967115</v>
      </c>
      <c r="AN101" s="448">
        <v>452012.84</v>
      </c>
      <c r="AO101" s="448">
        <v>515102.16</v>
      </c>
      <c r="AP101" s="511">
        <v>0.84866223183152623</v>
      </c>
      <c r="AQ101" s="511">
        <v>0.46738272077260723</v>
      </c>
      <c r="AR101" s="448">
        <v>207814.27</v>
      </c>
      <c r="AS101" s="608">
        <v>21.369</v>
      </c>
      <c r="AT101" s="511">
        <v>3.0000000000000001E-3</v>
      </c>
    </row>
    <row r="102" spans="1:46">
      <c r="A102" s="508">
        <v>13073040</v>
      </c>
      <c r="B102" s="202">
        <v>5362</v>
      </c>
      <c r="C102" s="202" t="s">
        <v>125</v>
      </c>
      <c r="D102" s="206">
        <v>977</v>
      </c>
      <c r="E102" s="206">
        <v>-223600</v>
      </c>
      <c r="F102" s="207">
        <v>361197.72</v>
      </c>
      <c r="G102" s="389">
        <v>1</v>
      </c>
      <c r="H102" s="206">
        <v>184649.58</v>
      </c>
      <c r="I102" s="206">
        <v>0</v>
      </c>
      <c r="J102" s="389">
        <v>1</v>
      </c>
      <c r="K102" s="389">
        <v>0</v>
      </c>
      <c r="L102" s="206" t="s">
        <v>202</v>
      </c>
      <c r="M102" s="206">
        <v>355</v>
      </c>
      <c r="N102" s="389">
        <v>0</v>
      </c>
      <c r="O102" s="206">
        <v>400</v>
      </c>
      <c r="P102" s="389">
        <v>0</v>
      </c>
      <c r="Q102" s="206">
        <v>250</v>
      </c>
      <c r="R102" s="389">
        <v>1</v>
      </c>
      <c r="S102" s="389">
        <v>0</v>
      </c>
      <c r="T102" s="207">
        <v>3110753.61</v>
      </c>
      <c r="U102" s="207">
        <v>3104.5445209580839</v>
      </c>
      <c r="V102" s="397" t="s">
        <v>28</v>
      </c>
      <c r="W102" s="397" t="s">
        <v>28</v>
      </c>
      <c r="X102" s="397" t="s">
        <v>28</v>
      </c>
      <c r="Y102" s="207">
        <v>342689.16</v>
      </c>
      <c r="Z102" s="207">
        <v>406373.16</v>
      </c>
      <c r="AA102" s="207">
        <v>122759.9</v>
      </c>
      <c r="AB102" s="207">
        <v>206411.64</v>
      </c>
      <c r="AC102" s="206">
        <v>2000</v>
      </c>
      <c r="AD102" s="509">
        <v>2218.66</v>
      </c>
      <c r="AE102" s="206">
        <v>0</v>
      </c>
      <c r="AF102" s="207">
        <v>0</v>
      </c>
      <c r="AG102" s="206">
        <v>47000</v>
      </c>
      <c r="AH102" s="510">
        <v>47200.87</v>
      </c>
      <c r="AI102" s="207">
        <v>1110848.3</v>
      </c>
      <c r="AJ102" s="207">
        <v>897367.78</v>
      </c>
      <c r="AK102" s="207">
        <v>-213480.52000000002</v>
      </c>
      <c r="AL102" s="207">
        <v>0</v>
      </c>
      <c r="AM102" s="207">
        <v>897367.78</v>
      </c>
      <c r="AN102" s="448">
        <v>516322.29</v>
      </c>
      <c r="AO102" s="448">
        <v>381045.49000000005</v>
      </c>
      <c r="AP102" s="511">
        <v>0.57537422393302329</v>
      </c>
      <c r="AQ102" s="511">
        <v>0.57537422393302329</v>
      </c>
      <c r="AR102" s="448">
        <v>237380.73</v>
      </c>
      <c r="AS102" s="608">
        <v>21.369</v>
      </c>
      <c r="AT102" s="511">
        <v>8.3999999999999995E-3</v>
      </c>
    </row>
    <row r="103" spans="1:46">
      <c r="A103" s="508">
        <v>13073045</v>
      </c>
      <c r="B103" s="202">
        <v>5362</v>
      </c>
      <c r="C103" s="202" t="s">
        <v>126</v>
      </c>
      <c r="D103" s="206">
        <v>416</v>
      </c>
      <c r="E103" s="206">
        <v>-12100</v>
      </c>
      <c r="F103" s="207">
        <v>13630.71</v>
      </c>
      <c r="G103" s="389">
        <v>1</v>
      </c>
      <c r="H103" s="206">
        <v>1940.11</v>
      </c>
      <c r="I103" s="206">
        <v>0</v>
      </c>
      <c r="J103" s="389">
        <v>1</v>
      </c>
      <c r="K103" s="389">
        <v>0</v>
      </c>
      <c r="L103" s="206" t="s">
        <v>202</v>
      </c>
      <c r="M103" s="206">
        <v>400</v>
      </c>
      <c r="N103" s="389">
        <v>0</v>
      </c>
      <c r="O103" s="206">
        <v>400</v>
      </c>
      <c r="P103" s="389">
        <v>0</v>
      </c>
      <c r="Q103" s="206">
        <v>300</v>
      </c>
      <c r="R103" s="389">
        <v>1</v>
      </c>
      <c r="S103" s="389">
        <v>0</v>
      </c>
      <c r="T103" s="207">
        <v>153116.12</v>
      </c>
      <c r="U103" s="207">
        <v>360.27322352941178</v>
      </c>
      <c r="V103" s="397" t="s">
        <v>28</v>
      </c>
      <c r="W103" s="397" t="s">
        <v>28</v>
      </c>
      <c r="X103" s="397" t="s">
        <v>28</v>
      </c>
      <c r="Y103" s="207">
        <v>0</v>
      </c>
      <c r="Z103" s="207">
        <v>208302.39</v>
      </c>
      <c r="AA103" s="207">
        <v>-1438.73</v>
      </c>
      <c r="AB103" s="207">
        <v>135785.84</v>
      </c>
      <c r="AC103" s="206">
        <v>1500</v>
      </c>
      <c r="AD103" s="509">
        <v>1730</v>
      </c>
      <c r="AE103" s="206">
        <v>0</v>
      </c>
      <c r="AF103" s="207">
        <v>0</v>
      </c>
      <c r="AG103" s="206">
        <v>0</v>
      </c>
      <c r="AH103" s="510">
        <v>0</v>
      </c>
      <c r="AI103" s="207">
        <v>261135.05</v>
      </c>
      <c r="AJ103" s="207">
        <v>284768</v>
      </c>
      <c r="AK103" s="207">
        <v>23632.950000000012</v>
      </c>
      <c r="AL103" s="207">
        <v>88756.23</v>
      </c>
      <c r="AM103" s="207">
        <v>373524.23</v>
      </c>
      <c r="AN103" s="448">
        <v>162349.13</v>
      </c>
      <c r="AO103" s="448">
        <v>211175.09999999998</v>
      </c>
      <c r="AP103" s="511">
        <v>0.57011015984942126</v>
      </c>
      <c r="AQ103" s="511">
        <v>0.43464149568021332</v>
      </c>
      <c r="AR103" s="448">
        <v>74640.5</v>
      </c>
      <c r="AS103" s="608">
        <v>21.369</v>
      </c>
      <c r="AT103" s="511">
        <v>7.3000000000000001E-3</v>
      </c>
    </row>
    <row r="104" spans="1:46">
      <c r="A104" s="508">
        <v>13073059</v>
      </c>
      <c r="B104" s="202">
        <v>5362</v>
      </c>
      <c r="C104" s="202" t="s">
        <v>127</v>
      </c>
      <c r="D104" s="206">
        <v>284</v>
      </c>
      <c r="E104" s="206">
        <v>-39000</v>
      </c>
      <c r="F104" s="207">
        <v>83503.61</v>
      </c>
      <c r="G104" s="389">
        <v>1</v>
      </c>
      <c r="H104" s="207">
        <v>66563.490000000005</v>
      </c>
      <c r="I104" s="207">
        <v>0</v>
      </c>
      <c r="J104" s="389">
        <v>1</v>
      </c>
      <c r="K104" s="389">
        <v>0</v>
      </c>
      <c r="L104" s="207">
        <v>0</v>
      </c>
      <c r="M104" s="206">
        <v>700</v>
      </c>
      <c r="N104" s="389">
        <v>0</v>
      </c>
      <c r="O104" s="206">
        <v>500</v>
      </c>
      <c r="P104" s="389">
        <v>0</v>
      </c>
      <c r="Q104" s="206">
        <v>300</v>
      </c>
      <c r="R104" s="389">
        <v>1</v>
      </c>
      <c r="S104" s="389">
        <v>0</v>
      </c>
      <c r="T104" s="207">
        <v>51531.71</v>
      </c>
      <c r="U104" s="207">
        <v>181.45</v>
      </c>
      <c r="V104" s="397" t="s">
        <v>28</v>
      </c>
      <c r="W104" s="397" t="s">
        <v>28</v>
      </c>
      <c r="X104" s="397" t="s">
        <v>28</v>
      </c>
      <c r="Y104" s="461">
        <v>520608.36</v>
      </c>
      <c r="Z104" s="207">
        <v>630366.77</v>
      </c>
      <c r="AA104" s="510">
        <v>83503.61</v>
      </c>
      <c r="AB104" s="607">
        <v>338495.1</v>
      </c>
      <c r="AC104" s="206">
        <v>1400</v>
      </c>
      <c r="AD104" s="509">
        <v>1482.91</v>
      </c>
      <c r="AE104" s="206">
        <v>0</v>
      </c>
      <c r="AF104" s="207">
        <v>0</v>
      </c>
      <c r="AG104" s="206">
        <v>14000</v>
      </c>
      <c r="AH104" s="510">
        <v>13300.35</v>
      </c>
      <c r="AI104" s="207">
        <v>174803.31</v>
      </c>
      <c r="AJ104" s="207">
        <v>232900.22</v>
      </c>
      <c r="AK104" s="207">
        <v>58096.91</v>
      </c>
      <c r="AL104" s="207">
        <v>74935.320000000007</v>
      </c>
      <c r="AM104" s="207">
        <v>307835.54000000004</v>
      </c>
      <c r="AN104" s="207">
        <v>122796.71</v>
      </c>
      <c r="AO104" s="448">
        <v>185038.83000000002</v>
      </c>
      <c r="AP104" s="511">
        <v>0.52725029628567976</v>
      </c>
      <c r="AQ104" s="511">
        <v>0.39890361587229334</v>
      </c>
      <c r="AR104" s="207">
        <v>56456.160000000003</v>
      </c>
      <c r="AS104" s="608">
        <v>21.369</v>
      </c>
      <c r="AT104" s="511">
        <v>9.1000000000000004E-3</v>
      </c>
    </row>
    <row r="105" spans="1:46">
      <c r="A105" s="508">
        <v>13073073</v>
      </c>
      <c r="B105" s="202">
        <v>5362</v>
      </c>
      <c r="C105" s="202" t="s">
        <v>128</v>
      </c>
      <c r="D105" s="206">
        <v>925</v>
      </c>
      <c r="E105" s="206">
        <v>110700</v>
      </c>
      <c r="F105" s="207">
        <v>270617.57</v>
      </c>
      <c r="G105" s="389">
        <v>1</v>
      </c>
      <c r="H105" s="207">
        <v>225336.14</v>
      </c>
      <c r="I105" s="207">
        <v>0</v>
      </c>
      <c r="J105" s="389">
        <v>1</v>
      </c>
      <c r="K105" s="389">
        <v>1</v>
      </c>
      <c r="L105" s="207">
        <v>240862.94</v>
      </c>
      <c r="M105" s="206">
        <v>400</v>
      </c>
      <c r="N105" s="389">
        <v>0</v>
      </c>
      <c r="O105" s="206">
        <v>480</v>
      </c>
      <c r="P105" s="389">
        <v>0</v>
      </c>
      <c r="Q105" s="206">
        <v>330</v>
      </c>
      <c r="R105" s="389">
        <v>0</v>
      </c>
      <c r="S105" s="389">
        <v>0</v>
      </c>
      <c r="T105" s="207">
        <v>327226</v>
      </c>
      <c r="U105" s="207">
        <v>353.76</v>
      </c>
      <c r="V105" s="397" t="s">
        <v>28</v>
      </c>
      <c r="W105" s="397" t="s">
        <v>28</v>
      </c>
      <c r="X105" s="397" t="s">
        <v>28</v>
      </c>
      <c r="Y105" s="361">
        <v>171166.95</v>
      </c>
      <c r="Z105" s="207">
        <v>541581.61</v>
      </c>
      <c r="AA105" s="510">
        <v>270617.57</v>
      </c>
      <c r="AB105" s="607">
        <v>429826.19</v>
      </c>
      <c r="AC105" s="206">
        <v>6000</v>
      </c>
      <c r="AD105" s="509">
        <v>6392.1</v>
      </c>
      <c r="AE105" s="206">
        <v>0</v>
      </c>
      <c r="AF105" s="207">
        <v>0</v>
      </c>
      <c r="AG105" s="206">
        <v>0</v>
      </c>
      <c r="AH105" s="510">
        <v>0</v>
      </c>
      <c r="AI105" s="207">
        <v>710814.29</v>
      </c>
      <c r="AJ105" s="207">
        <v>933713.82</v>
      </c>
      <c r="AK105" s="207">
        <v>222899.52999999991</v>
      </c>
      <c r="AL105" s="207">
        <v>133872.31</v>
      </c>
      <c r="AM105" s="207">
        <v>1067586.1299999999</v>
      </c>
      <c r="AN105" s="207">
        <v>374030.78</v>
      </c>
      <c r="AO105" s="448">
        <v>693555.34999999986</v>
      </c>
      <c r="AP105" s="511">
        <v>0.40060000000000001</v>
      </c>
      <c r="AQ105" s="511">
        <v>0.35039999999999999</v>
      </c>
      <c r="AR105" s="207">
        <v>171961.78</v>
      </c>
      <c r="AS105" s="608">
        <v>21.369</v>
      </c>
      <c r="AT105" s="511">
        <v>7.6E-3</v>
      </c>
    </row>
    <row r="106" spans="1:46">
      <c r="A106" s="508">
        <v>13073079</v>
      </c>
      <c r="B106" s="202">
        <v>5362</v>
      </c>
      <c r="C106" s="202" t="s">
        <v>129</v>
      </c>
      <c r="D106" s="206">
        <v>1920</v>
      </c>
      <c r="E106" s="206">
        <v>399600</v>
      </c>
      <c r="F106" s="207">
        <v>913434.31</v>
      </c>
      <c r="G106" s="389">
        <v>1</v>
      </c>
      <c r="H106" s="207">
        <v>369680.97</v>
      </c>
      <c r="I106" s="207">
        <v>0</v>
      </c>
      <c r="J106" s="389">
        <v>1</v>
      </c>
      <c r="K106" s="389">
        <v>0</v>
      </c>
      <c r="L106" s="207">
        <v>0</v>
      </c>
      <c r="M106" s="206">
        <v>300</v>
      </c>
      <c r="N106" s="389">
        <v>0</v>
      </c>
      <c r="O106" s="206">
        <v>400</v>
      </c>
      <c r="P106" s="389">
        <v>0</v>
      </c>
      <c r="Q106" s="206">
        <v>380</v>
      </c>
      <c r="R106" s="389">
        <v>0</v>
      </c>
      <c r="S106" s="389">
        <v>0</v>
      </c>
      <c r="T106" s="207">
        <v>2445956.13</v>
      </c>
      <c r="U106" s="207">
        <v>1273.94</v>
      </c>
      <c r="V106" s="397" t="s">
        <v>28</v>
      </c>
      <c r="W106" s="397" t="s">
        <v>28</v>
      </c>
      <c r="X106" s="397" t="s">
        <v>28</v>
      </c>
      <c r="Y106" s="361">
        <v>2274539.86</v>
      </c>
      <c r="Z106" s="207">
        <v>5442154.4100000001</v>
      </c>
      <c r="AA106" s="510">
        <v>913434.31</v>
      </c>
      <c r="AB106" s="607">
        <v>5622272.3399999999</v>
      </c>
      <c r="AC106" s="206">
        <v>7900</v>
      </c>
      <c r="AD106" s="509">
        <v>8929.15</v>
      </c>
      <c r="AE106" s="206">
        <v>0</v>
      </c>
      <c r="AF106" s="207">
        <v>0</v>
      </c>
      <c r="AG106" s="206">
        <v>0</v>
      </c>
      <c r="AH106" s="510">
        <v>0</v>
      </c>
      <c r="AI106" s="207">
        <v>944865.48</v>
      </c>
      <c r="AJ106" s="207">
        <v>1127166.22</v>
      </c>
      <c r="AK106" s="207">
        <v>182300.74</v>
      </c>
      <c r="AL106" s="207">
        <v>634451.43999999994</v>
      </c>
      <c r="AM106" s="207">
        <v>1761617.66</v>
      </c>
      <c r="AN106" s="207">
        <v>738855.92</v>
      </c>
      <c r="AO106" s="448">
        <v>1022761.7399999999</v>
      </c>
      <c r="AP106" s="511">
        <v>0.65549999999999997</v>
      </c>
      <c r="AQ106" s="511">
        <v>0.4194</v>
      </c>
      <c r="AR106" s="207">
        <v>339691.6</v>
      </c>
      <c r="AS106" s="608">
        <v>21.369</v>
      </c>
      <c r="AT106" s="511">
        <v>1.78E-2</v>
      </c>
    </row>
    <row r="107" spans="1:46">
      <c r="A107" s="508">
        <v>13073081</v>
      </c>
      <c r="B107" s="202">
        <v>5362</v>
      </c>
      <c r="C107" s="202" t="s">
        <v>130</v>
      </c>
      <c r="D107" s="206">
        <v>430</v>
      </c>
      <c r="E107" s="206">
        <v>-146200</v>
      </c>
      <c r="F107" s="207">
        <v>-101857.44</v>
      </c>
      <c r="G107" s="389">
        <v>0</v>
      </c>
      <c r="H107" s="206">
        <v>0</v>
      </c>
      <c r="I107" s="206">
        <v>101857.44</v>
      </c>
      <c r="J107" s="389">
        <v>1</v>
      </c>
      <c r="K107" s="389">
        <v>0</v>
      </c>
      <c r="L107" s="206" t="s">
        <v>202</v>
      </c>
      <c r="M107" s="206">
        <v>200</v>
      </c>
      <c r="N107" s="389">
        <v>1</v>
      </c>
      <c r="O107" s="206">
        <v>300</v>
      </c>
      <c r="P107" s="389">
        <v>1</v>
      </c>
      <c r="Q107" s="206">
        <v>250</v>
      </c>
      <c r="R107" s="389">
        <v>1</v>
      </c>
      <c r="S107" s="389">
        <v>1</v>
      </c>
      <c r="T107" s="207">
        <v>0</v>
      </c>
      <c r="U107" s="207">
        <v>0</v>
      </c>
      <c r="V107" s="397" t="s">
        <v>28</v>
      </c>
      <c r="W107" s="397" t="s">
        <v>28</v>
      </c>
      <c r="X107" s="397" t="s">
        <v>28</v>
      </c>
      <c r="Y107" s="207">
        <v>687619.41</v>
      </c>
      <c r="Z107" s="207">
        <v>766370.47</v>
      </c>
      <c r="AA107" s="207">
        <v>-85910.47</v>
      </c>
      <c r="AB107" s="207">
        <v>687619.01</v>
      </c>
      <c r="AC107" s="206">
        <v>1000</v>
      </c>
      <c r="AD107" s="509">
        <v>1065.82</v>
      </c>
      <c r="AE107" s="206">
        <v>0</v>
      </c>
      <c r="AF107" s="207">
        <v>0</v>
      </c>
      <c r="AG107" s="206">
        <v>0</v>
      </c>
      <c r="AH107" s="510">
        <v>0</v>
      </c>
      <c r="AI107" s="207">
        <v>571268.39</v>
      </c>
      <c r="AJ107" s="207">
        <v>381865.54</v>
      </c>
      <c r="AK107" s="207">
        <v>-189402.85000000003</v>
      </c>
      <c r="AL107" s="207">
        <v>0</v>
      </c>
      <c r="AM107" s="207">
        <v>381865.54</v>
      </c>
      <c r="AN107" s="448">
        <v>265270.12</v>
      </c>
      <c r="AO107" s="448">
        <v>116595.41999999998</v>
      </c>
      <c r="AP107" s="511">
        <v>0.6946689140894986</v>
      </c>
      <c r="AQ107" s="511">
        <v>0.6946689140894986</v>
      </c>
      <c r="AR107" s="448">
        <v>117308.18</v>
      </c>
      <c r="AS107" s="608">
        <v>21.369</v>
      </c>
      <c r="AT107" s="511">
        <v>3.8999999999999998E-3</v>
      </c>
    </row>
    <row r="108" spans="1:46">
      <c r="A108" s="508">
        <v>13073092</v>
      </c>
      <c r="B108" s="202">
        <v>5362</v>
      </c>
      <c r="C108" s="202" t="s">
        <v>131</v>
      </c>
      <c r="D108" s="206">
        <v>704</v>
      </c>
      <c r="E108" s="206">
        <v>-111800</v>
      </c>
      <c r="F108" s="207">
        <v>-47071.839999999997</v>
      </c>
      <c r="G108" s="389">
        <v>0</v>
      </c>
      <c r="H108" s="206">
        <v>0</v>
      </c>
      <c r="I108" s="206">
        <v>66106.83</v>
      </c>
      <c r="J108" s="389">
        <v>1</v>
      </c>
      <c r="K108" s="389">
        <v>0</v>
      </c>
      <c r="L108" s="206" t="s">
        <v>202</v>
      </c>
      <c r="M108" s="206">
        <v>400</v>
      </c>
      <c r="N108" s="389">
        <v>0</v>
      </c>
      <c r="O108" s="206">
        <v>400</v>
      </c>
      <c r="P108" s="389">
        <v>0</v>
      </c>
      <c r="Q108" s="206">
        <v>300</v>
      </c>
      <c r="R108" s="389">
        <v>1</v>
      </c>
      <c r="S108" s="389">
        <v>0</v>
      </c>
      <c r="T108" s="207">
        <v>242735.05</v>
      </c>
      <c r="U108" s="207">
        <v>343.81735127478754</v>
      </c>
      <c r="V108" s="397" t="s">
        <v>28</v>
      </c>
      <c r="W108" s="397" t="s">
        <v>28</v>
      </c>
      <c r="X108" s="397" t="s">
        <v>28</v>
      </c>
      <c r="Y108" s="207">
        <v>435776.41</v>
      </c>
      <c r="Z108" s="207">
        <v>335271.33</v>
      </c>
      <c r="AA108" s="207">
        <v>14390.12</v>
      </c>
      <c r="AB108" s="207">
        <v>227184.78</v>
      </c>
      <c r="AC108" s="206">
        <v>2800</v>
      </c>
      <c r="AD108" s="509">
        <v>2547</v>
      </c>
      <c r="AE108" s="206">
        <v>0</v>
      </c>
      <c r="AF108" s="207">
        <v>0</v>
      </c>
      <c r="AG108" s="206">
        <v>0</v>
      </c>
      <c r="AH108" s="510">
        <v>0</v>
      </c>
      <c r="AI108" s="207">
        <v>463403.36</v>
      </c>
      <c r="AJ108" s="207">
        <v>410015.21</v>
      </c>
      <c r="AK108" s="207">
        <v>-53388.149999999965</v>
      </c>
      <c r="AL108" s="207">
        <v>131218.32</v>
      </c>
      <c r="AM108" s="207">
        <v>541233.53</v>
      </c>
      <c r="AN108" s="448">
        <v>297527.51</v>
      </c>
      <c r="AO108" s="448">
        <v>243706.02000000002</v>
      </c>
      <c r="AP108" s="511">
        <v>0.72564993381586984</v>
      </c>
      <c r="AQ108" s="511">
        <v>0.54972113423941049</v>
      </c>
      <c r="AR108" s="448">
        <v>136789.17000000001</v>
      </c>
      <c r="AS108" s="608">
        <v>21.369</v>
      </c>
      <c r="AT108" s="511">
        <v>6.1000000000000004E-3</v>
      </c>
    </row>
    <row r="109" spans="1:46">
      <c r="A109" s="508">
        <v>13073095</v>
      </c>
      <c r="B109" s="202">
        <v>5362</v>
      </c>
      <c r="C109" s="202" t="s">
        <v>132</v>
      </c>
      <c r="D109" s="206">
        <v>544</v>
      </c>
      <c r="E109" s="206">
        <v>-48600</v>
      </c>
      <c r="F109" s="207">
        <v>133397.85999999999</v>
      </c>
      <c r="G109" s="389">
        <v>1</v>
      </c>
      <c r="H109" s="207">
        <v>107549.43</v>
      </c>
      <c r="I109" s="207">
        <v>0</v>
      </c>
      <c r="J109" s="389">
        <v>1</v>
      </c>
      <c r="K109" s="389">
        <v>0</v>
      </c>
      <c r="L109" s="207">
        <v>0</v>
      </c>
      <c r="M109" s="206">
        <v>400</v>
      </c>
      <c r="N109" s="389">
        <v>0</v>
      </c>
      <c r="O109" s="206">
        <v>400</v>
      </c>
      <c r="P109" s="389">
        <v>0</v>
      </c>
      <c r="Q109" s="206">
        <v>300</v>
      </c>
      <c r="R109" s="389">
        <v>1</v>
      </c>
      <c r="S109" s="389">
        <v>0</v>
      </c>
      <c r="T109" s="207">
        <v>193558.38</v>
      </c>
      <c r="U109" s="207">
        <v>355.81</v>
      </c>
      <c r="V109" s="397" t="s">
        <v>28</v>
      </c>
      <c r="W109" s="397" t="s">
        <v>28</v>
      </c>
      <c r="X109" s="397" t="s">
        <v>28</v>
      </c>
      <c r="Y109" s="361">
        <v>105573.91</v>
      </c>
      <c r="Z109" s="361">
        <v>251307.06</v>
      </c>
      <c r="AA109" s="607">
        <v>133397.85999999999</v>
      </c>
      <c r="AB109" s="607">
        <v>91084.56</v>
      </c>
      <c r="AC109" s="206">
        <v>1800</v>
      </c>
      <c r="AD109" s="509">
        <v>1972.5</v>
      </c>
      <c r="AE109" s="206">
        <v>0</v>
      </c>
      <c r="AF109" s="207">
        <v>0</v>
      </c>
      <c r="AG109" s="206">
        <v>10000</v>
      </c>
      <c r="AH109" s="510">
        <v>11313.21</v>
      </c>
      <c r="AI109" s="207">
        <v>264102.73</v>
      </c>
      <c r="AJ109" s="207">
        <v>323017.59000000003</v>
      </c>
      <c r="AK109" s="207">
        <v>58914.860000000044</v>
      </c>
      <c r="AL109" s="207">
        <v>174289.97</v>
      </c>
      <c r="AM109" s="207">
        <v>497307.56000000006</v>
      </c>
      <c r="AN109" s="207">
        <v>202170.65</v>
      </c>
      <c r="AO109" s="448">
        <v>295136.91000000003</v>
      </c>
      <c r="AP109" s="511">
        <v>0.62590000000000001</v>
      </c>
      <c r="AQ109" s="511">
        <v>0.40649999999999997</v>
      </c>
      <c r="AR109" s="207">
        <v>92948.56</v>
      </c>
      <c r="AS109" s="608">
        <v>21.369</v>
      </c>
      <c r="AT109" s="511">
        <v>5.1999999999999998E-3</v>
      </c>
    </row>
    <row r="110" spans="1:46">
      <c r="A110" s="508"/>
      <c r="B110" s="202"/>
      <c r="C110" s="202"/>
      <c r="D110" s="206"/>
      <c r="E110" s="206"/>
      <c r="F110" s="207"/>
      <c r="G110" s="389"/>
      <c r="H110" s="207"/>
      <c r="I110" s="207"/>
      <c r="J110" s="389"/>
      <c r="K110" s="389"/>
      <c r="L110" s="207"/>
      <c r="M110" s="206"/>
      <c r="N110" s="389"/>
      <c r="O110" s="206"/>
      <c r="P110" s="389"/>
      <c r="Q110" s="206"/>
      <c r="R110" s="389"/>
      <c r="S110" s="389"/>
      <c r="T110" s="207"/>
      <c r="U110" s="207"/>
      <c r="V110" s="397"/>
      <c r="W110" s="397"/>
      <c r="X110" s="397"/>
      <c r="Y110" s="397"/>
      <c r="Z110" s="397"/>
      <c r="AA110" s="397"/>
      <c r="AB110" s="397"/>
      <c r="AC110" s="206"/>
      <c r="AD110" s="509"/>
      <c r="AE110" s="206"/>
      <c r="AF110" s="207"/>
      <c r="AG110" s="206"/>
      <c r="AH110" s="510"/>
      <c r="AI110" s="207"/>
      <c r="AJ110" s="207"/>
      <c r="AK110" s="207"/>
      <c r="AL110" s="207"/>
      <c r="AM110" s="207"/>
      <c r="AN110" s="448"/>
      <c r="AO110" s="448"/>
      <c r="AP110" s="529"/>
      <c r="AQ110" s="529"/>
      <c r="AR110" s="448"/>
      <c r="AS110" s="448"/>
      <c r="AT110" s="529"/>
    </row>
    <row r="111" spans="1:46">
      <c r="A111" s="212" t="s">
        <v>516</v>
      </c>
      <c r="B111" s="202"/>
      <c r="C111" s="202"/>
      <c r="D111" s="206">
        <f>SUM(D5:D110)</f>
        <v>224971</v>
      </c>
      <c r="E111" s="206"/>
      <c r="F111" s="207"/>
      <c r="G111" s="389"/>
      <c r="H111" s="207"/>
      <c r="I111" s="207"/>
      <c r="J111" s="389"/>
      <c r="K111" s="389"/>
      <c r="L111" s="207"/>
      <c r="M111" s="206"/>
      <c r="N111" s="389"/>
      <c r="O111" s="206"/>
      <c r="P111" s="389"/>
      <c r="Q111" s="206"/>
      <c r="R111" s="389"/>
      <c r="S111" s="389"/>
      <c r="T111" s="207"/>
      <c r="U111" s="207"/>
      <c r="V111" s="397"/>
      <c r="W111" s="397"/>
      <c r="X111" s="397"/>
      <c r="Y111" s="397"/>
      <c r="Z111" s="397"/>
      <c r="AA111" s="397"/>
      <c r="AB111" s="397"/>
      <c r="AC111" s="206"/>
      <c r="AD111" s="509"/>
      <c r="AE111" s="206"/>
      <c r="AF111" s="207"/>
      <c r="AG111" s="206"/>
      <c r="AH111" s="510"/>
      <c r="AI111" s="207"/>
      <c r="AJ111" s="207"/>
      <c r="AK111" s="207"/>
      <c r="AL111" s="207"/>
      <c r="AM111" s="207"/>
      <c r="AN111" s="448"/>
      <c r="AO111" s="448"/>
      <c r="AP111" s="529"/>
      <c r="AQ111" s="529"/>
      <c r="AR111" s="448"/>
      <c r="AS111" s="448"/>
      <c r="AT111" s="529"/>
    </row>
  </sheetData>
  <sheetProtection sort="0" autoFilter="0"/>
  <autoFilter ref="A4:AT109" xr:uid="{00000000-0009-0000-0000-000005000000}"/>
  <customSheetViews>
    <customSheetView guid="{378E6016-0BA3-40B8-909C-3DBAD733C38C}" showAutoFilter="1">
      <pane xSplit="3" ySplit="4" topLeftCell="AJ96" activePane="bottomRight" state="frozen"/>
      <selection pane="bottomRight" activeCell="AS105" sqref="AS105"/>
      <pageMargins left="0.7" right="0.7" top="0.78740157499999996" bottom="0.78740157499999996" header="0.3" footer="0.3"/>
      <autoFilter ref="A4:AT109" xr:uid="{00000000-0000-0000-0000-000000000000}"/>
    </customSheetView>
    <customSheetView guid="{0FC0AE0C-F5E8-41BC-91A4-C38D6EE7908C}" showAutoFilter="1">
      <pane xSplit="3" ySplit="4" topLeftCell="D14" activePane="bottomRight" state="frozen"/>
      <selection pane="bottomRight" activeCell="C1" sqref="C1"/>
      <pageMargins left="0.7" right="0.7" top="0.78740157499999996" bottom="0.78740157499999996" header="0.3" footer="0.3"/>
      <autoFilter ref="A4:AT109" xr:uid="{00000000-0000-0000-0000-000000000000}"/>
    </customSheetView>
  </customSheetViews>
  <mergeCells count="20">
    <mergeCell ref="K67:L76"/>
    <mergeCell ref="N2:N4"/>
    <mergeCell ref="R2:R4"/>
    <mergeCell ref="P2:P4"/>
    <mergeCell ref="AT2:AT4"/>
    <mergeCell ref="AR2:AR4"/>
    <mergeCell ref="AQ2:AQ4"/>
    <mergeCell ref="AP2:AP4"/>
    <mergeCell ref="AO2:AO4"/>
    <mergeCell ref="AI2:AI4"/>
    <mergeCell ref="AA2:AA4"/>
    <mergeCell ref="AN2:AN4"/>
    <mergeCell ref="AM2:AM4"/>
    <mergeCell ref="AL2:AL4"/>
    <mergeCell ref="AK2:AK4"/>
    <mergeCell ref="AJ2:AJ4"/>
    <mergeCell ref="AG3:AH3"/>
    <mergeCell ref="AC2:AH2"/>
    <mergeCell ref="AC3:AD3"/>
    <mergeCell ref="AE3:AF3"/>
  </mergeCells>
  <pageMargins left="0.7" right="0.7" top="0.78740157499999996" bottom="0.78740157499999996"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115"/>
  <sheetViews>
    <sheetView zoomScaleNormal="100" workbookViewId="0">
      <pane xSplit="3" ySplit="5" topLeftCell="D6" activePane="bottomRight" state="frozen"/>
      <selection pane="topRight" activeCell="D1" sqref="D1"/>
      <selection pane="bottomLeft" activeCell="A6" sqref="A6"/>
      <selection pane="bottomRight"/>
    </sheetView>
  </sheetViews>
  <sheetFormatPr baseColWidth="10" defaultRowHeight="16.5"/>
  <cols>
    <col min="1" max="1" width="11.7109375" style="403" bestFit="1" customWidth="1"/>
    <col min="2" max="2" width="6.5703125" style="403" bestFit="1" customWidth="1"/>
    <col min="3" max="3" width="23.5703125" style="403" bestFit="1" customWidth="1"/>
    <col min="4" max="4" width="12.42578125" style="403" customWidth="1"/>
    <col min="5" max="5" width="17.5703125" style="403" customWidth="1"/>
    <col min="6" max="6" width="14.85546875" style="403" customWidth="1"/>
    <col min="7" max="7" width="16.7109375" style="514" customWidth="1"/>
    <col min="8" max="9" width="16.7109375" style="403" customWidth="1"/>
    <col min="10" max="10" width="17.42578125" style="514" customWidth="1"/>
    <col min="11" max="11" width="17.7109375" style="514" customWidth="1"/>
    <col min="12" max="12" width="16.140625" style="403" customWidth="1"/>
    <col min="13" max="13" width="13.7109375" style="403" customWidth="1"/>
    <col min="14" max="14" width="17.42578125" style="514" customWidth="1"/>
    <col min="15" max="15" width="13.7109375" style="403" customWidth="1"/>
    <col min="16" max="16" width="17.42578125" style="514" customWidth="1"/>
    <col min="17" max="17" width="13.7109375" style="403" customWidth="1"/>
    <col min="18" max="18" width="17.42578125" style="514" customWidth="1"/>
    <col min="19" max="19" width="18" style="514" bestFit="1" customWidth="1"/>
    <col min="20" max="20" width="18.28515625" style="403" customWidth="1"/>
    <col min="21" max="21" width="14.140625" style="403" customWidth="1"/>
    <col min="22" max="22" width="18.85546875" style="403" customWidth="1"/>
    <col min="23" max="24" width="17.7109375" style="403" customWidth="1"/>
    <col min="25" max="25" width="11.7109375" style="403" bestFit="1" customWidth="1"/>
    <col min="26" max="26" width="11.85546875" style="403" bestFit="1" customWidth="1"/>
    <col min="27" max="27" width="11.7109375" style="403" bestFit="1" customWidth="1"/>
    <col min="28" max="28" width="11.85546875" style="403" bestFit="1" customWidth="1"/>
    <col min="29" max="29" width="11.7109375" style="403" bestFit="1" customWidth="1"/>
    <col min="30" max="30" width="11.85546875" style="403" bestFit="1" customWidth="1"/>
    <col min="31" max="31" width="20.28515625" style="403" customWidth="1"/>
    <col min="32" max="32" width="14.85546875" style="403" customWidth="1"/>
    <col min="33" max="33" width="18" style="403" customWidth="1"/>
    <col min="34" max="34" width="15" style="403" customWidth="1"/>
    <col min="35" max="35" width="16.7109375" style="403" customWidth="1"/>
    <col min="36" max="36" width="15.28515625" style="403" customWidth="1"/>
    <col min="37" max="37" width="16.42578125" style="403" customWidth="1"/>
    <col min="38" max="38" width="13.85546875" style="403" customWidth="1"/>
    <col min="39" max="39" width="16.7109375" style="403" customWidth="1"/>
    <col min="40" max="40" width="12.85546875" style="403" customWidth="1"/>
    <col min="41" max="16384" width="11.42578125" style="403"/>
  </cols>
  <sheetData>
    <row r="1" spans="1:40" ht="24" thickBot="1">
      <c r="A1" s="802">
        <v>2018</v>
      </c>
    </row>
    <row r="2" spans="1:40" ht="23.25" customHeight="1">
      <c r="A2" s="181"/>
      <c r="B2" s="182"/>
      <c r="C2" s="182"/>
      <c r="D2" s="183"/>
      <c r="E2" s="185"/>
      <c r="F2" s="184"/>
      <c r="G2" s="515"/>
      <c r="H2" s="184"/>
      <c r="I2" s="184"/>
      <c r="J2" s="515"/>
      <c r="K2" s="515"/>
      <c r="L2" s="184"/>
      <c r="M2" s="185"/>
      <c r="N2" s="1052" t="s">
        <v>522</v>
      </c>
      <c r="O2" s="185"/>
      <c r="P2" s="1052" t="s">
        <v>523</v>
      </c>
      <c r="Q2" s="185"/>
      <c r="R2" s="1052" t="s">
        <v>518</v>
      </c>
      <c r="S2" s="515"/>
      <c r="T2" s="184"/>
      <c r="U2" s="184"/>
      <c r="V2" s="182"/>
      <c r="W2" s="182"/>
      <c r="X2" s="182"/>
      <c r="Y2" s="1128" t="s">
        <v>309</v>
      </c>
      <c r="Z2" s="1129"/>
      <c r="AA2" s="1062"/>
      <c r="AB2" s="1129"/>
      <c r="AC2" s="1062"/>
      <c r="AD2" s="1130"/>
      <c r="AE2" s="1083" t="s">
        <v>310</v>
      </c>
      <c r="AF2" s="1055" t="s">
        <v>311</v>
      </c>
      <c r="AG2" s="1055" t="s">
        <v>1</v>
      </c>
      <c r="AH2" s="1055" t="s">
        <v>312</v>
      </c>
      <c r="AI2" s="1086" t="s">
        <v>2</v>
      </c>
      <c r="AJ2" s="1055" t="s">
        <v>313</v>
      </c>
      <c r="AK2" s="1055" t="s">
        <v>3</v>
      </c>
      <c r="AL2" s="1077" t="s">
        <v>4</v>
      </c>
      <c r="AM2" s="1077" t="s">
        <v>5</v>
      </c>
      <c r="AN2" s="1080" t="s">
        <v>444</v>
      </c>
    </row>
    <row r="3" spans="1:40" ht="156" customHeight="1">
      <c r="A3" s="332" t="s">
        <v>6</v>
      </c>
      <c r="B3" s="190" t="s">
        <v>7</v>
      </c>
      <c r="C3" s="332" t="s">
        <v>8</v>
      </c>
      <c r="D3" s="191" t="s">
        <v>439</v>
      </c>
      <c r="E3" s="422" t="s">
        <v>314</v>
      </c>
      <c r="F3" s="335" t="s">
        <v>315</v>
      </c>
      <c r="G3" s="191" t="s">
        <v>145</v>
      </c>
      <c r="H3" s="335" t="s">
        <v>513</v>
      </c>
      <c r="I3" s="335" t="s">
        <v>512</v>
      </c>
      <c r="J3" s="191" t="s">
        <v>519</v>
      </c>
      <c r="K3" s="191" t="s">
        <v>520</v>
      </c>
      <c r="L3" s="335" t="s">
        <v>521</v>
      </c>
      <c r="M3" s="191" t="s">
        <v>11</v>
      </c>
      <c r="N3" s="1053"/>
      <c r="O3" s="191" t="s">
        <v>12</v>
      </c>
      <c r="P3" s="1053"/>
      <c r="Q3" s="191" t="s">
        <v>13</v>
      </c>
      <c r="R3" s="1053"/>
      <c r="S3" s="191" t="s">
        <v>517</v>
      </c>
      <c r="T3" s="335" t="s">
        <v>515</v>
      </c>
      <c r="U3" s="335" t="s">
        <v>524</v>
      </c>
      <c r="V3" s="332" t="s">
        <v>525</v>
      </c>
      <c r="W3" s="332" t="s">
        <v>526</v>
      </c>
      <c r="X3" s="332" t="s">
        <v>527</v>
      </c>
      <c r="Y3" s="1119" t="s">
        <v>18</v>
      </c>
      <c r="Z3" s="1120"/>
      <c r="AA3" s="1121" t="s">
        <v>19</v>
      </c>
      <c r="AB3" s="1122"/>
      <c r="AC3" s="1123" t="s">
        <v>20</v>
      </c>
      <c r="AD3" s="1124"/>
      <c r="AE3" s="1084"/>
      <c r="AF3" s="1056"/>
      <c r="AG3" s="1056"/>
      <c r="AH3" s="1056"/>
      <c r="AI3" s="1056"/>
      <c r="AJ3" s="1056"/>
      <c r="AK3" s="1056"/>
      <c r="AL3" s="1078"/>
      <c r="AM3" s="1078"/>
      <c r="AN3" s="1081"/>
    </row>
    <row r="4" spans="1:40" ht="17.25" thickBot="1">
      <c r="A4" s="332"/>
      <c r="B4" s="332"/>
      <c r="C4" s="332"/>
      <c r="D4" s="502"/>
      <c r="E4" s="191"/>
      <c r="F4" s="335"/>
      <c r="G4" s="191"/>
      <c r="H4" s="335"/>
      <c r="I4" s="335"/>
      <c r="J4" s="335"/>
      <c r="K4" s="191"/>
      <c r="L4" s="335"/>
      <c r="M4" s="191"/>
      <c r="N4" s="1053"/>
      <c r="O4" s="191"/>
      <c r="P4" s="1053"/>
      <c r="Q4" s="191"/>
      <c r="R4" s="1053"/>
      <c r="S4" s="191"/>
      <c r="T4" s="503"/>
      <c r="U4" s="335"/>
      <c r="V4" s="332"/>
      <c r="W4" s="332"/>
      <c r="X4" s="332"/>
      <c r="Y4" s="504" t="s">
        <v>21</v>
      </c>
      <c r="Z4" s="505" t="s">
        <v>303</v>
      </c>
      <c r="AA4" s="506" t="s">
        <v>21</v>
      </c>
      <c r="AB4" s="505" t="s">
        <v>303</v>
      </c>
      <c r="AC4" s="507" t="s">
        <v>21</v>
      </c>
      <c r="AD4" s="505" t="s">
        <v>303</v>
      </c>
      <c r="AE4" s="1117"/>
      <c r="AF4" s="1125"/>
      <c r="AG4" s="1125"/>
      <c r="AH4" s="1125"/>
      <c r="AI4" s="1125"/>
      <c r="AJ4" s="1125"/>
      <c r="AK4" s="1125"/>
      <c r="AL4" s="1126"/>
      <c r="AM4" s="1118"/>
      <c r="AN4" s="1127"/>
    </row>
    <row r="5" spans="1:40" ht="17.25" thickBot="1">
      <c r="A5" s="433">
        <v>1</v>
      </c>
      <c r="B5" s="434">
        <v>2</v>
      </c>
      <c r="C5" s="434">
        <v>3</v>
      </c>
      <c r="D5" s="434">
        <v>4</v>
      </c>
      <c r="E5" s="434">
        <v>5</v>
      </c>
      <c r="F5" s="434">
        <v>6</v>
      </c>
      <c r="G5" s="434">
        <v>7</v>
      </c>
      <c r="H5" s="434">
        <v>8</v>
      </c>
      <c r="I5" s="434">
        <v>9</v>
      </c>
      <c r="J5" s="434">
        <v>10</v>
      </c>
      <c r="K5" s="434">
        <v>11</v>
      </c>
      <c r="L5" s="434">
        <v>12</v>
      </c>
      <c r="M5" s="434">
        <v>13</v>
      </c>
      <c r="N5" s="434">
        <v>14</v>
      </c>
      <c r="O5" s="434">
        <v>15</v>
      </c>
      <c r="P5" s="434">
        <v>16</v>
      </c>
      <c r="Q5" s="434">
        <v>17</v>
      </c>
      <c r="R5" s="434">
        <v>18</v>
      </c>
      <c r="S5" s="434">
        <v>19</v>
      </c>
      <c r="T5" s="434">
        <v>20</v>
      </c>
      <c r="U5" s="434">
        <v>21</v>
      </c>
      <c r="V5" s="434">
        <v>22</v>
      </c>
      <c r="W5" s="434">
        <v>23</v>
      </c>
      <c r="X5" s="434">
        <v>24</v>
      </c>
      <c r="Y5" s="434">
        <v>25</v>
      </c>
      <c r="Z5" s="434">
        <v>26</v>
      </c>
      <c r="AA5" s="434">
        <v>27</v>
      </c>
      <c r="AB5" s="434">
        <v>28</v>
      </c>
      <c r="AC5" s="434">
        <v>29</v>
      </c>
      <c r="AD5" s="434">
        <v>30</v>
      </c>
      <c r="AE5" s="434">
        <v>31</v>
      </c>
      <c r="AF5" s="434">
        <v>32</v>
      </c>
      <c r="AG5" s="434">
        <v>33</v>
      </c>
      <c r="AH5" s="434">
        <v>34</v>
      </c>
      <c r="AI5" s="434">
        <v>35</v>
      </c>
      <c r="AJ5" s="434">
        <v>36</v>
      </c>
      <c r="AK5" s="434">
        <v>37</v>
      </c>
      <c r="AL5" s="434">
        <v>38</v>
      </c>
      <c r="AM5" s="437">
        <v>39</v>
      </c>
      <c r="AN5" s="516">
        <v>40</v>
      </c>
    </row>
    <row r="6" spans="1:40">
      <c r="A6" s="525">
        <v>13073088</v>
      </c>
      <c r="B6" s="201">
        <v>301</v>
      </c>
      <c r="C6" s="201" t="s">
        <v>23</v>
      </c>
      <c r="D6" s="337">
        <v>59517</v>
      </c>
      <c r="E6" s="337">
        <v>1889200</v>
      </c>
      <c r="F6" s="209">
        <v>10774027.140000001</v>
      </c>
      <c r="G6" s="340">
        <v>1</v>
      </c>
      <c r="H6" s="209">
        <v>7119367.96</v>
      </c>
      <c r="I6" s="209">
        <v>0</v>
      </c>
      <c r="J6" s="340">
        <v>0</v>
      </c>
      <c r="K6" s="340">
        <v>0</v>
      </c>
      <c r="L6" s="209">
        <v>0</v>
      </c>
      <c r="M6" s="337">
        <v>300</v>
      </c>
      <c r="N6" s="340">
        <v>1</v>
      </c>
      <c r="O6" s="337">
        <v>545</v>
      </c>
      <c r="P6" s="340">
        <v>0</v>
      </c>
      <c r="Q6" s="337">
        <v>445</v>
      </c>
      <c r="R6" s="340">
        <v>0</v>
      </c>
      <c r="S6" s="340">
        <v>0</v>
      </c>
      <c r="T6" s="440">
        <v>83562400</v>
      </c>
      <c r="U6" s="440">
        <v>1413.9</v>
      </c>
      <c r="V6" s="344" t="s">
        <v>32</v>
      </c>
      <c r="W6" s="344" t="s">
        <v>28</v>
      </c>
      <c r="X6" s="344" t="s">
        <v>28</v>
      </c>
      <c r="Y6" s="337">
        <v>235000</v>
      </c>
      <c r="Z6" s="526">
        <v>215749.96</v>
      </c>
      <c r="AA6" s="337">
        <v>500000</v>
      </c>
      <c r="AB6" s="209">
        <v>685593.38</v>
      </c>
      <c r="AC6" s="337">
        <v>63000</v>
      </c>
      <c r="AD6" s="527">
        <v>64266.09</v>
      </c>
      <c r="AE6" s="209">
        <v>37747573</v>
      </c>
      <c r="AF6" s="209">
        <v>47151242.57</v>
      </c>
      <c r="AG6" s="209">
        <v>9403669.5700000003</v>
      </c>
      <c r="AH6" s="209">
        <v>19590344.289999999</v>
      </c>
      <c r="AI6" s="209">
        <v>66741586.859999999</v>
      </c>
      <c r="AJ6" s="238">
        <v>24050131.510000002</v>
      </c>
      <c r="AK6" s="238">
        <v>42691455.349999994</v>
      </c>
      <c r="AL6" s="528">
        <v>51.006357837326455</v>
      </c>
      <c r="AM6" s="528">
        <v>36.034701363107509</v>
      </c>
      <c r="AN6" s="529" t="s">
        <v>25</v>
      </c>
    </row>
    <row r="7" spans="1:40">
      <c r="A7" s="508">
        <v>13073011</v>
      </c>
      <c r="B7" s="202">
        <v>311</v>
      </c>
      <c r="C7" s="202" t="s">
        <v>26</v>
      </c>
      <c r="D7" s="206">
        <v>5311</v>
      </c>
      <c r="E7" s="206">
        <v>-471400</v>
      </c>
      <c r="F7" s="207">
        <v>1551395</v>
      </c>
      <c r="G7" s="389">
        <v>1</v>
      </c>
      <c r="H7" s="207">
        <v>728000</v>
      </c>
      <c r="I7" s="207" t="s">
        <v>166</v>
      </c>
      <c r="J7" s="389">
        <v>1</v>
      </c>
      <c r="K7" s="389">
        <v>0</v>
      </c>
      <c r="L7" s="207">
        <v>0</v>
      </c>
      <c r="M7" s="206">
        <v>300</v>
      </c>
      <c r="N7" s="389">
        <v>0</v>
      </c>
      <c r="O7" s="206">
        <v>400</v>
      </c>
      <c r="P7" s="389">
        <v>1</v>
      </c>
      <c r="Q7" s="206">
        <v>380</v>
      </c>
      <c r="R7" s="389">
        <v>1</v>
      </c>
      <c r="S7" s="389">
        <v>0</v>
      </c>
      <c r="T7" s="207">
        <v>1995700</v>
      </c>
      <c r="U7" s="207">
        <v>369.30051813471505</v>
      </c>
      <c r="V7" s="397" t="s">
        <v>28</v>
      </c>
      <c r="W7" s="397" t="s">
        <v>28</v>
      </c>
      <c r="X7" s="397" t="s">
        <v>28</v>
      </c>
      <c r="Y7" s="206">
        <v>150000</v>
      </c>
      <c r="Z7" s="207" t="s">
        <v>202</v>
      </c>
      <c r="AA7" s="206">
        <v>25000</v>
      </c>
      <c r="AB7" s="207" t="s">
        <v>202</v>
      </c>
      <c r="AC7" s="206">
        <v>150000</v>
      </c>
      <c r="AD7" s="207" t="s">
        <v>202</v>
      </c>
      <c r="AE7" s="207">
        <v>6612700</v>
      </c>
      <c r="AF7" s="207" t="s">
        <v>202</v>
      </c>
      <c r="AG7" s="207" t="s">
        <v>202</v>
      </c>
      <c r="AH7" s="207">
        <v>0</v>
      </c>
      <c r="AI7" s="207" t="s">
        <v>202</v>
      </c>
      <c r="AJ7" s="448">
        <v>300200</v>
      </c>
      <c r="AK7" s="207" t="s">
        <v>202</v>
      </c>
      <c r="AL7" s="397" t="s">
        <v>202</v>
      </c>
      <c r="AM7" s="397" t="s">
        <v>202</v>
      </c>
      <c r="AN7" s="529" t="s">
        <v>25</v>
      </c>
    </row>
    <row r="8" spans="1:40">
      <c r="A8" s="508">
        <v>13073035</v>
      </c>
      <c r="B8" s="202">
        <v>312</v>
      </c>
      <c r="C8" s="202" t="s">
        <v>27</v>
      </c>
      <c r="D8" s="530">
        <v>9733</v>
      </c>
      <c r="E8" s="530">
        <v>-717656</v>
      </c>
      <c r="F8" s="207" t="s">
        <v>202</v>
      </c>
      <c r="G8" s="389">
        <v>0</v>
      </c>
      <c r="H8" s="207" t="s">
        <v>202</v>
      </c>
      <c r="I8" s="207" t="s">
        <v>202</v>
      </c>
      <c r="J8" s="531">
        <v>1</v>
      </c>
      <c r="K8" s="531">
        <v>1</v>
      </c>
      <c r="L8" s="207" t="s">
        <v>202</v>
      </c>
      <c r="M8" s="530">
        <v>340</v>
      </c>
      <c r="N8" s="531">
        <v>0</v>
      </c>
      <c r="O8" s="530">
        <v>360</v>
      </c>
      <c r="P8" s="531">
        <v>1</v>
      </c>
      <c r="Q8" s="530">
        <v>340</v>
      </c>
      <c r="R8" s="531">
        <v>1</v>
      </c>
      <c r="S8" s="532">
        <v>0</v>
      </c>
      <c r="T8" s="360">
        <v>6535411</v>
      </c>
      <c r="U8" s="533">
        <v>660.94356796116506</v>
      </c>
      <c r="V8" s="530" t="s">
        <v>28</v>
      </c>
      <c r="W8" s="530" t="s">
        <v>28</v>
      </c>
      <c r="X8" s="530" t="s">
        <v>28</v>
      </c>
      <c r="Y8" s="530">
        <v>29000</v>
      </c>
      <c r="Z8" s="207" t="s">
        <v>202</v>
      </c>
      <c r="AA8" s="530">
        <v>22300</v>
      </c>
      <c r="AB8" s="207" t="s">
        <v>202</v>
      </c>
      <c r="AC8" s="206" t="s">
        <v>202</v>
      </c>
      <c r="AD8" s="207" t="s">
        <v>202</v>
      </c>
      <c r="AE8" s="534">
        <v>5239684</v>
      </c>
      <c r="AF8" s="207" t="s">
        <v>202</v>
      </c>
      <c r="AG8" s="207" t="s">
        <v>202</v>
      </c>
      <c r="AH8" s="534">
        <v>2784144</v>
      </c>
      <c r="AI8" s="207" t="s">
        <v>202</v>
      </c>
      <c r="AJ8" s="535">
        <v>3751313</v>
      </c>
      <c r="AK8" s="207" t="s">
        <v>202</v>
      </c>
      <c r="AL8" s="397">
        <v>71.5</v>
      </c>
      <c r="AM8" s="397">
        <v>46.7</v>
      </c>
      <c r="AN8" s="529" t="s">
        <v>25</v>
      </c>
    </row>
    <row r="9" spans="1:40">
      <c r="A9" s="508">
        <v>13073055</v>
      </c>
      <c r="B9" s="202">
        <v>313</v>
      </c>
      <c r="C9" s="202" t="s">
        <v>29</v>
      </c>
      <c r="D9" s="206">
        <v>4577</v>
      </c>
      <c r="E9" s="206">
        <v>-603900</v>
      </c>
      <c r="F9" s="207">
        <v>-505000</v>
      </c>
      <c r="G9" s="389">
        <v>0</v>
      </c>
      <c r="H9" s="207" t="s">
        <v>202</v>
      </c>
      <c r="I9" s="207">
        <v>-505000</v>
      </c>
      <c r="J9" s="389">
        <v>1</v>
      </c>
      <c r="K9" s="389">
        <v>1</v>
      </c>
      <c r="L9" s="207">
        <v>11727088.16</v>
      </c>
      <c r="M9" s="206">
        <v>370</v>
      </c>
      <c r="N9" s="389">
        <v>0</v>
      </c>
      <c r="O9" s="206">
        <v>370</v>
      </c>
      <c r="P9" s="389">
        <v>1</v>
      </c>
      <c r="Q9" s="206">
        <v>320</v>
      </c>
      <c r="R9" s="389">
        <v>1</v>
      </c>
      <c r="S9" s="389">
        <v>0</v>
      </c>
      <c r="T9" s="207">
        <v>2901256.05</v>
      </c>
      <c r="U9" s="207">
        <v>637.21854820997146</v>
      </c>
      <c r="V9" s="397" t="s">
        <v>32</v>
      </c>
      <c r="W9" s="397" t="s">
        <v>28</v>
      </c>
      <c r="X9" s="397" t="s">
        <v>28</v>
      </c>
      <c r="Y9" s="206">
        <v>25000</v>
      </c>
      <c r="Z9" s="509">
        <v>25273</v>
      </c>
      <c r="AA9" s="206">
        <v>4000</v>
      </c>
      <c r="AB9" s="207">
        <v>3150</v>
      </c>
      <c r="AC9" s="206">
        <v>0</v>
      </c>
      <c r="AD9" s="510">
        <v>0</v>
      </c>
      <c r="AE9" s="207">
        <v>5150507</v>
      </c>
      <c r="AF9" s="207">
        <v>3571888.65</v>
      </c>
      <c r="AG9" s="207">
        <v>-1578618.35</v>
      </c>
      <c r="AH9" s="207">
        <v>0</v>
      </c>
      <c r="AI9" s="207">
        <v>3571888.65</v>
      </c>
      <c r="AJ9" s="448">
        <v>2441500</v>
      </c>
      <c r="AK9" s="448">
        <v>1130388.6499999999</v>
      </c>
      <c r="AL9" s="536">
        <v>68.353194604764624</v>
      </c>
      <c r="AM9" s="536">
        <v>68.353194604764624</v>
      </c>
      <c r="AN9" s="529" t="s">
        <v>25</v>
      </c>
    </row>
    <row r="10" spans="1:40">
      <c r="A10" s="508">
        <v>13073070</v>
      </c>
      <c r="B10" s="202">
        <v>314</v>
      </c>
      <c r="C10" s="202" t="s">
        <v>30</v>
      </c>
      <c r="D10" s="206">
        <v>4396</v>
      </c>
      <c r="E10" s="206">
        <v>-194800</v>
      </c>
      <c r="F10" s="207">
        <v>518227.23</v>
      </c>
      <c r="G10" s="389">
        <v>1</v>
      </c>
      <c r="H10" s="207">
        <v>321925.73</v>
      </c>
      <c r="I10" s="207">
        <v>0</v>
      </c>
      <c r="J10" s="389">
        <v>0</v>
      </c>
      <c r="K10" s="389">
        <v>0</v>
      </c>
      <c r="L10" s="207">
        <v>0</v>
      </c>
      <c r="M10" s="206">
        <v>400</v>
      </c>
      <c r="N10" s="389">
        <v>0</v>
      </c>
      <c r="O10" s="206">
        <v>490</v>
      </c>
      <c r="P10" s="389">
        <v>0</v>
      </c>
      <c r="Q10" s="206">
        <v>380</v>
      </c>
      <c r="R10" s="389">
        <v>0</v>
      </c>
      <c r="S10" s="389">
        <v>0</v>
      </c>
      <c r="T10" s="207">
        <v>3844397.05</v>
      </c>
      <c r="U10" s="207">
        <v>881.33815910132967</v>
      </c>
      <c r="V10" s="397" t="s">
        <v>32</v>
      </c>
      <c r="W10" s="397" t="s">
        <v>28</v>
      </c>
      <c r="X10" s="397" t="s">
        <v>28</v>
      </c>
      <c r="Y10" s="206">
        <v>22000</v>
      </c>
      <c r="Z10" s="207">
        <v>18974.18</v>
      </c>
      <c r="AA10" s="206">
        <v>0</v>
      </c>
      <c r="AB10" s="207">
        <v>0</v>
      </c>
      <c r="AC10" s="206">
        <v>38000</v>
      </c>
      <c r="AD10" s="207">
        <v>33225</v>
      </c>
      <c r="AE10" s="207">
        <v>2155097</v>
      </c>
      <c r="AF10" s="207">
        <v>2599166.16</v>
      </c>
      <c r="AG10" s="207">
        <v>444069.16000000015</v>
      </c>
      <c r="AH10" s="207">
        <v>1371483.49</v>
      </c>
      <c r="AI10" s="207">
        <v>3970649.6500000004</v>
      </c>
      <c r="AJ10" s="207">
        <v>1649950.84</v>
      </c>
      <c r="AK10" s="207">
        <v>2320698.8100000005</v>
      </c>
      <c r="AL10" s="207">
        <v>63.48</v>
      </c>
      <c r="AM10" s="207">
        <v>41.55</v>
      </c>
      <c r="AN10" s="529" t="s">
        <v>25</v>
      </c>
    </row>
    <row r="11" spans="1:40">
      <c r="A11" s="508">
        <v>13073080</v>
      </c>
      <c r="B11" s="202">
        <v>315</v>
      </c>
      <c r="C11" s="202" t="s">
        <v>31</v>
      </c>
      <c r="D11" s="206">
        <v>9435</v>
      </c>
      <c r="E11" s="206">
        <v>-5544600</v>
      </c>
      <c r="F11" s="207">
        <v>-258678.39999999999</v>
      </c>
      <c r="G11" s="389">
        <v>0</v>
      </c>
      <c r="H11" s="207">
        <v>0</v>
      </c>
      <c r="I11" s="207">
        <v>-1046292.31</v>
      </c>
      <c r="J11" s="389">
        <v>1</v>
      </c>
      <c r="K11" s="389">
        <v>1</v>
      </c>
      <c r="L11" s="207">
        <v>11109240.380000001</v>
      </c>
      <c r="M11" s="206">
        <v>255</v>
      </c>
      <c r="N11" s="389">
        <v>1</v>
      </c>
      <c r="O11" s="206">
        <v>380</v>
      </c>
      <c r="P11" s="389">
        <v>1</v>
      </c>
      <c r="Q11" s="206">
        <v>370</v>
      </c>
      <c r="R11" s="389">
        <v>0</v>
      </c>
      <c r="S11" s="389">
        <v>0</v>
      </c>
      <c r="T11" s="288">
        <v>10867956</v>
      </c>
      <c r="U11" s="288">
        <v>1145.8045334739061</v>
      </c>
      <c r="V11" s="397" t="s">
        <v>32</v>
      </c>
      <c r="W11" s="397" t="s">
        <v>28</v>
      </c>
      <c r="X11" s="397" t="s">
        <v>28</v>
      </c>
      <c r="Y11" s="206">
        <v>23000</v>
      </c>
      <c r="Z11" s="509">
        <v>24628.28</v>
      </c>
      <c r="AA11" s="206">
        <v>35000</v>
      </c>
      <c r="AB11" s="207">
        <v>33699.760000000002</v>
      </c>
      <c r="AC11" s="206">
        <v>0</v>
      </c>
      <c r="AD11" s="510">
        <v>0</v>
      </c>
      <c r="AE11" s="207">
        <v>10047218.779999999</v>
      </c>
      <c r="AF11" s="207">
        <v>10200529</v>
      </c>
      <c r="AG11" s="207">
        <v>153310.22000000067</v>
      </c>
      <c r="AH11" s="207">
        <v>0</v>
      </c>
      <c r="AI11" s="207">
        <v>10258857.039999999</v>
      </c>
      <c r="AJ11" s="448">
        <v>5044519.1100000003</v>
      </c>
      <c r="AK11" s="448">
        <v>5214337.9299999988</v>
      </c>
      <c r="AL11" s="537">
        <v>0.49</v>
      </c>
      <c r="AM11" s="537">
        <v>0.49</v>
      </c>
      <c r="AN11" s="529" t="s">
        <v>25</v>
      </c>
    </row>
    <row r="12" spans="1:40">
      <c r="A12" s="508">
        <v>13073089</v>
      </c>
      <c r="B12" s="202">
        <v>316</v>
      </c>
      <c r="C12" s="202" t="s">
        <v>33</v>
      </c>
      <c r="D12" s="206">
        <v>3993</v>
      </c>
      <c r="E12" s="206">
        <v>-1432100</v>
      </c>
      <c r="F12" s="207">
        <v>-1432100</v>
      </c>
      <c r="G12" s="389">
        <v>1</v>
      </c>
      <c r="H12" s="207" t="s">
        <v>202</v>
      </c>
      <c r="I12" s="207">
        <v>-98300</v>
      </c>
      <c r="J12" s="389">
        <v>1</v>
      </c>
      <c r="K12" s="389">
        <v>0</v>
      </c>
      <c r="L12" s="207" t="s">
        <v>202</v>
      </c>
      <c r="M12" s="206">
        <v>300</v>
      </c>
      <c r="N12" s="389">
        <v>1</v>
      </c>
      <c r="O12" s="206">
        <v>350</v>
      </c>
      <c r="P12" s="389">
        <v>1</v>
      </c>
      <c r="Q12" s="206">
        <v>250</v>
      </c>
      <c r="R12" s="389">
        <v>1</v>
      </c>
      <c r="S12" s="389">
        <v>1</v>
      </c>
      <c r="T12" s="207">
        <v>399278.6</v>
      </c>
      <c r="U12" s="207">
        <v>100.37169431875314</v>
      </c>
      <c r="V12" s="397" t="s">
        <v>28</v>
      </c>
      <c r="W12" s="397" t="s">
        <v>28</v>
      </c>
      <c r="X12" s="397" t="s">
        <v>28</v>
      </c>
      <c r="Y12" s="206">
        <v>17200</v>
      </c>
      <c r="Z12" s="509">
        <v>17200</v>
      </c>
      <c r="AA12" s="206">
        <v>0</v>
      </c>
      <c r="AB12" s="207">
        <v>0</v>
      </c>
      <c r="AC12" s="206">
        <v>0</v>
      </c>
      <c r="AD12" s="510">
        <v>0</v>
      </c>
      <c r="AE12" s="207">
        <v>2447697</v>
      </c>
      <c r="AF12" s="207">
        <v>2312800</v>
      </c>
      <c r="AG12" s="207">
        <v>-134897</v>
      </c>
      <c r="AH12" s="207">
        <v>1150900</v>
      </c>
      <c r="AI12" s="207">
        <v>3463700</v>
      </c>
      <c r="AJ12" s="448">
        <v>1424600</v>
      </c>
      <c r="AK12" s="448">
        <v>2039100</v>
      </c>
      <c r="AL12" s="448">
        <v>61.596333448633686</v>
      </c>
      <c r="AM12" s="448">
        <v>41.129428068250711</v>
      </c>
      <c r="AN12" s="529" t="s">
        <v>25</v>
      </c>
    </row>
    <row r="13" spans="1:40">
      <c r="A13" s="508">
        <v>13073105</v>
      </c>
      <c r="B13" s="202">
        <v>317</v>
      </c>
      <c r="C13" s="202" t="s">
        <v>34</v>
      </c>
      <c r="D13" s="206">
        <v>3120</v>
      </c>
      <c r="E13" s="206">
        <v>338400</v>
      </c>
      <c r="F13" s="207">
        <v>338400</v>
      </c>
      <c r="G13" s="389">
        <v>1</v>
      </c>
      <c r="H13" s="390">
        <v>21600</v>
      </c>
      <c r="I13" s="207" t="s">
        <v>166</v>
      </c>
      <c r="J13" s="389">
        <v>1</v>
      </c>
      <c r="K13" s="389">
        <v>1</v>
      </c>
      <c r="L13" s="538">
        <v>24194790.34</v>
      </c>
      <c r="M13" s="206">
        <v>300</v>
      </c>
      <c r="N13" s="389">
        <v>1</v>
      </c>
      <c r="O13" s="206">
        <v>400</v>
      </c>
      <c r="P13" s="389">
        <v>0</v>
      </c>
      <c r="Q13" s="206">
        <v>385</v>
      </c>
      <c r="R13" s="389">
        <v>0</v>
      </c>
      <c r="S13" s="389">
        <v>0</v>
      </c>
      <c r="T13" s="207">
        <v>8444378.4199999999</v>
      </c>
      <c r="U13" s="207">
        <v>2726.6317145624798</v>
      </c>
      <c r="V13" s="397" t="s">
        <v>28</v>
      </c>
      <c r="W13" s="397" t="s">
        <v>28</v>
      </c>
      <c r="X13" s="397" t="s">
        <v>28</v>
      </c>
      <c r="Y13" s="206">
        <v>8500</v>
      </c>
      <c r="Z13" s="509">
        <v>9040.6299999999992</v>
      </c>
      <c r="AA13" s="206">
        <v>0</v>
      </c>
      <c r="AB13" s="207">
        <v>0</v>
      </c>
      <c r="AC13" s="206">
        <v>418500</v>
      </c>
      <c r="AD13" s="510">
        <v>428059.46</v>
      </c>
      <c r="AE13" s="207">
        <v>2860825.13</v>
      </c>
      <c r="AF13" s="207">
        <v>3941064.54</v>
      </c>
      <c r="AG13" s="207">
        <v>1080239.4100000001</v>
      </c>
      <c r="AH13" s="207">
        <v>162332.73000000001</v>
      </c>
      <c r="AI13" s="207">
        <v>4103397.27</v>
      </c>
      <c r="AJ13" s="448">
        <v>1410806.7</v>
      </c>
      <c r="AK13" s="448">
        <v>2692590.5700000003</v>
      </c>
      <c r="AL13" s="511">
        <v>0.35797604573103486</v>
      </c>
      <c r="AM13" s="511">
        <v>0.34381430974632393</v>
      </c>
      <c r="AN13" s="529" t="s">
        <v>25</v>
      </c>
    </row>
    <row r="14" spans="1:40">
      <c r="A14" s="202">
        <v>13073005</v>
      </c>
      <c r="B14" s="202">
        <v>5351</v>
      </c>
      <c r="C14" s="202" t="s">
        <v>35</v>
      </c>
      <c r="D14" s="206">
        <v>955</v>
      </c>
      <c r="E14" s="206">
        <v>-45100</v>
      </c>
      <c r="F14" s="207">
        <v>13164.53</v>
      </c>
      <c r="G14" s="389">
        <v>1</v>
      </c>
      <c r="H14" s="207">
        <v>0</v>
      </c>
      <c r="I14" s="207">
        <v>-32061.8</v>
      </c>
      <c r="J14" s="389">
        <v>1</v>
      </c>
      <c r="K14" s="389">
        <v>0</v>
      </c>
      <c r="L14" s="207">
        <v>0</v>
      </c>
      <c r="M14" s="206">
        <v>382</v>
      </c>
      <c r="N14" s="389">
        <v>0</v>
      </c>
      <c r="O14" s="206">
        <v>354</v>
      </c>
      <c r="P14" s="389">
        <v>1</v>
      </c>
      <c r="Q14" s="206">
        <v>380</v>
      </c>
      <c r="R14" s="389">
        <v>0</v>
      </c>
      <c r="S14" s="389">
        <v>0</v>
      </c>
      <c r="T14" s="207">
        <v>0</v>
      </c>
      <c r="U14" s="207">
        <v>0</v>
      </c>
      <c r="V14" s="397" t="s">
        <v>32</v>
      </c>
      <c r="W14" s="397" t="s">
        <v>28</v>
      </c>
      <c r="X14" s="397" t="s">
        <v>28</v>
      </c>
      <c r="Y14" s="206">
        <v>7900</v>
      </c>
      <c r="Z14" s="509">
        <v>6725.2</v>
      </c>
      <c r="AA14" s="206">
        <v>0</v>
      </c>
      <c r="AB14" s="207">
        <v>0</v>
      </c>
      <c r="AC14" s="206">
        <v>0</v>
      </c>
      <c r="AD14" s="510">
        <v>0</v>
      </c>
      <c r="AE14" s="207">
        <v>355634</v>
      </c>
      <c r="AF14" s="207">
        <v>383835.03</v>
      </c>
      <c r="AG14" s="207">
        <v>28201.030000000028</v>
      </c>
      <c r="AH14" s="207">
        <v>364733.45</v>
      </c>
      <c r="AI14" s="207">
        <v>748568.48</v>
      </c>
      <c r="AJ14" s="207">
        <v>344518.09</v>
      </c>
      <c r="AK14" s="207">
        <v>404050.38999999996</v>
      </c>
      <c r="AL14" s="207">
        <v>89.756812972489769</v>
      </c>
      <c r="AM14" s="207">
        <v>46.023590253225734</v>
      </c>
      <c r="AN14" s="512">
        <v>16.39</v>
      </c>
    </row>
    <row r="15" spans="1:40">
      <c r="A15" s="202">
        <v>13073037</v>
      </c>
      <c r="B15" s="202">
        <v>5351</v>
      </c>
      <c r="C15" s="202" t="s">
        <v>36</v>
      </c>
      <c r="D15" s="206">
        <v>753</v>
      </c>
      <c r="E15" s="206">
        <v>-10400</v>
      </c>
      <c r="F15" s="207">
        <v>50125.06</v>
      </c>
      <c r="G15" s="389">
        <v>1</v>
      </c>
      <c r="H15" s="207">
        <v>1579.79</v>
      </c>
      <c r="I15" s="207">
        <v>0</v>
      </c>
      <c r="J15" s="389">
        <v>1</v>
      </c>
      <c r="K15" s="389">
        <v>0</v>
      </c>
      <c r="L15" s="207">
        <v>0</v>
      </c>
      <c r="M15" s="206">
        <v>300</v>
      </c>
      <c r="N15" s="389">
        <v>1</v>
      </c>
      <c r="O15" s="206">
        <v>350</v>
      </c>
      <c r="P15" s="389">
        <v>1</v>
      </c>
      <c r="Q15" s="206">
        <v>380</v>
      </c>
      <c r="R15" s="389">
        <v>0</v>
      </c>
      <c r="S15" s="389">
        <v>0</v>
      </c>
      <c r="T15" s="207">
        <v>178129.22</v>
      </c>
      <c r="U15" s="207">
        <v>238.77911528150133</v>
      </c>
      <c r="V15" s="397" t="s">
        <v>28</v>
      </c>
      <c r="W15" s="397" t="s">
        <v>28</v>
      </c>
      <c r="X15" s="397" t="s">
        <v>28</v>
      </c>
      <c r="Y15" s="206">
        <v>2600</v>
      </c>
      <c r="Z15" s="509">
        <v>2708.32</v>
      </c>
      <c r="AA15" s="206">
        <v>0</v>
      </c>
      <c r="AB15" s="207">
        <v>0</v>
      </c>
      <c r="AC15" s="206">
        <v>0</v>
      </c>
      <c r="AD15" s="510">
        <v>0</v>
      </c>
      <c r="AE15" s="207">
        <v>403571</v>
      </c>
      <c r="AF15" s="207">
        <v>420193.87</v>
      </c>
      <c r="AG15" s="207">
        <v>16622.869999999995</v>
      </c>
      <c r="AH15" s="207">
        <v>206346.09</v>
      </c>
      <c r="AI15" s="207">
        <v>626539.96</v>
      </c>
      <c r="AJ15" s="207">
        <v>289790.34999999998</v>
      </c>
      <c r="AK15" s="207">
        <v>336749.61</v>
      </c>
      <c r="AL15" s="207">
        <v>68.965868064662615</v>
      </c>
      <c r="AM15" s="207">
        <v>46.252492817856336</v>
      </c>
      <c r="AN15" s="512">
        <v>16.39</v>
      </c>
    </row>
    <row r="16" spans="1:40">
      <c r="A16" s="202">
        <v>13073044</v>
      </c>
      <c r="B16" s="202">
        <v>5351</v>
      </c>
      <c r="C16" s="202" t="s">
        <v>37</v>
      </c>
      <c r="D16" s="206">
        <v>666</v>
      </c>
      <c r="E16" s="206">
        <v>33100</v>
      </c>
      <c r="F16" s="207">
        <v>204054.81</v>
      </c>
      <c r="G16" s="389">
        <v>1</v>
      </c>
      <c r="H16" s="207">
        <v>189484.13</v>
      </c>
      <c r="I16" s="207">
        <v>0</v>
      </c>
      <c r="J16" s="389">
        <v>1</v>
      </c>
      <c r="K16" s="389">
        <v>0</v>
      </c>
      <c r="L16" s="207">
        <v>0</v>
      </c>
      <c r="M16" s="206">
        <v>320</v>
      </c>
      <c r="N16" s="389">
        <v>0</v>
      </c>
      <c r="O16" s="206">
        <v>385</v>
      </c>
      <c r="P16" s="389">
        <v>1</v>
      </c>
      <c r="Q16" s="206">
        <v>360</v>
      </c>
      <c r="R16" s="389">
        <v>0</v>
      </c>
      <c r="S16" s="389">
        <v>0</v>
      </c>
      <c r="T16" s="207">
        <v>3772.66</v>
      </c>
      <c r="U16" s="207">
        <v>5.7161515151515152</v>
      </c>
      <c r="V16" s="397" t="s">
        <v>28</v>
      </c>
      <c r="W16" s="397" t="s">
        <v>28</v>
      </c>
      <c r="X16" s="397" t="s">
        <v>28</v>
      </c>
      <c r="Y16" s="206">
        <v>1900</v>
      </c>
      <c r="Z16" s="509">
        <v>1793.75</v>
      </c>
      <c r="AA16" s="206">
        <v>0</v>
      </c>
      <c r="AB16" s="207">
        <v>0</v>
      </c>
      <c r="AC16" s="206">
        <v>0</v>
      </c>
      <c r="AD16" s="510">
        <v>0</v>
      </c>
      <c r="AE16" s="207">
        <v>450282</v>
      </c>
      <c r="AF16" s="207">
        <v>654391.74</v>
      </c>
      <c r="AG16" s="207">
        <v>204109.74</v>
      </c>
      <c r="AH16" s="207">
        <v>128557.27</v>
      </c>
      <c r="AI16" s="207">
        <v>782949.01</v>
      </c>
      <c r="AJ16" s="207">
        <v>282419.48</v>
      </c>
      <c r="AK16" s="207">
        <v>500529.53</v>
      </c>
      <c r="AL16" s="207">
        <v>43.15755574787665</v>
      </c>
      <c r="AM16" s="207">
        <v>36.071248113590435</v>
      </c>
      <c r="AN16" s="512">
        <v>16.39</v>
      </c>
    </row>
    <row r="17" spans="1:40">
      <c r="A17" s="202">
        <v>13073046</v>
      </c>
      <c r="B17" s="202">
        <v>5351</v>
      </c>
      <c r="C17" s="202" t="s">
        <v>38</v>
      </c>
      <c r="D17" s="206">
        <v>1892</v>
      </c>
      <c r="E17" s="206">
        <v>6200</v>
      </c>
      <c r="F17" s="207">
        <v>157235.32</v>
      </c>
      <c r="G17" s="389">
        <v>1</v>
      </c>
      <c r="H17" s="207">
        <v>0</v>
      </c>
      <c r="I17" s="207">
        <v>-490862.53</v>
      </c>
      <c r="J17" s="389">
        <v>1</v>
      </c>
      <c r="K17" s="389">
        <v>0</v>
      </c>
      <c r="L17" s="207">
        <v>0</v>
      </c>
      <c r="M17" s="206">
        <v>300</v>
      </c>
      <c r="N17" s="389">
        <v>1</v>
      </c>
      <c r="O17" s="206">
        <v>350</v>
      </c>
      <c r="P17" s="389">
        <v>1</v>
      </c>
      <c r="Q17" s="206">
        <v>380</v>
      </c>
      <c r="R17" s="389">
        <v>0</v>
      </c>
      <c r="S17" s="389">
        <v>0</v>
      </c>
      <c r="T17" s="207">
        <v>498001.55</v>
      </c>
      <c r="U17" s="207">
        <v>267.31162104133119</v>
      </c>
      <c r="V17" s="397" t="s">
        <v>28</v>
      </c>
      <c r="W17" s="397" t="s">
        <v>28</v>
      </c>
      <c r="X17" s="397" t="s">
        <v>28</v>
      </c>
      <c r="Y17" s="206">
        <v>6000</v>
      </c>
      <c r="Z17" s="509">
        <v>6027.2</v>
      </c>
      <c r="AA17" s="206">
        <v>0</v>
      </c>
      <c r="AB17" s="207">
        <v>0</v>
      </c>
      <c r="AC17" s="206">
        <v>0</v>
      </c>
      <c r="AD17" s="510">
        <v>0</v>
      </c>
      <c r="AE17" s="207">
        <v>1650536</v>
      </c>
      <c r="AF17" s="207">
        <v>1786082.84</v>
      </c>
      <c r="AG17" s="207">
        <v>135546.84000000008</v>
      </c>
      <c r="AH17" s="207">
        <v>132122.53</v>
      </c>
      <c r="AI17" s="207">
        <v>1918205.37</v>
      </c>
      <c r="AJ17" s="207">
        <v>856779.07</v>
      </c>
      <c r="AK17" s="207">
        <v>1061426.3000000003</v>
      </c>
      <c r="AL17" s="207">
        <v>47.969727428768081</v>
      </c>
      <c r="AM17" s="207">
        <v>44.665659026905963</v>
      </c>
      <c r="AN17" s="512">
        <v>16.39</v>
      </c>
    </row>
    <row r="18" spans="1:40">
      <c r="A18" s="202">
        <v>13073066</v>
      </c>
      <c r="B18" s="202">
        <v>5351</v>
      </c>
      <c r="C18" s="202" t="s">
        <v>39</v>
      </c>
      <c r="D18" s="206">
        <v>1041</v>
      </c>
      <c r="E18" s="206">
        <v>13100</v>
      </c>
      <c r="F18" s="207">
        <v>174338</v>
      </c>
      <c r="G18" s="389">
        <v>1</v>
      </c>
      <c r="H18" s="207">
        <v>178329.62</v>
      </c>
      <c r="I18" s="207">
        <v>0</v>
      </c>
      <c r="J18" s="389">
        <v>1</v>
      </c>
      <c r="K18" s="389">
        <v>0</v>
      </c>
      <c r="L18" s="207">
        <v>0</v>
      </c>
      <c r="M18" s="206">
        <v>320</v>
      </c>
      <c r="N18" s="389">
        <v>0</v>
      </c>
      <c r="O18" s="206">
        <v>385</v>
      </c>
      <c r="P18" s="389">
        <v>1</v>
      </c>
      <c r="Q18" s="206">
        <v>350</v>
      </c>
      <c r="R18" s="389">
        <v>0</v>
      </c>
      <c r="S18" s="389">
        <v>0</v>
      </c>
      <c r="T18" s="207">
        <v>16575</v>
      </c>
      <c r="U18" s="207">
        <v>15.952839268527431</v>
      </c>
      <c r="V18" s="397" t="s">
        <v>32</v>
      </c>
      <c r="W18" s="397" t="s">
        <v>28</v>
      </c>
      <c r="X18" s="397" t="s">
        <v>28</v>
      </c>
      <c r="Y18" s="206">
        <v>5900</v>
      </c>
      <c r="Z18" s="509">
        <v>5009.59</v>
      </c>
      <c r="AA18" s="206">
        <v>0</v>
      </c>
      <c r="AB18" s="207">
        <v>0</v>
      </c>
      <c r="AC18" s="206">
        <v>0</v>
      </c>
      <c r="AD18" s="510">
        <v>0</v>
      </c>
      <c r="AE18" s="207">
        <v>518057</v>
      </c>
      <c r="AF18" s="207">
        <v>611284.71</v>
      </c>
      <c r="AG18" s="207">
        <v>93227.709999999963</v>
      </c>
      <c r="AH18" s="207">
        <v>314239.09999999998</v>
      </c>
      <c r="AI18" s="207">
        <v>925523.80999999994</v>
      </c>
      <c r="AJ18" s="207">
        <v>393454.95</v>
      </c>
      <c r="AK18" s="207">
        <v>532068.85999999987</v>
      </c>
      <c r="AL18" s="207">
        <v>64.365252976800292</v>
      </c>
      <c r="AM18" s="207">
        <v>42.511596757300069</v>
      </c>
      <c r="AN18" s="512">
        <v>16.39</v>
      </c>
    </row>
    <row r="19" spans="1:40">
      <c r="A19" s="202">
        <v>13073068</v>
      </c>
      <c r="B19" s="202">
        <v>5351</v>
      </c>
      <c r="C19" s="202" t="s">
        <v>40</v>
      </c>
      <c r="D19" s="206">
        <v>2057</v>
      </c>
      <c r="E19" s="206">
        <v>62600</v>
      </c>
      <c r="F19" s="207">
        <v>203179.07</v>
      </c>
      <c r="G19" s="389">
        <v>1</v>
      </c>
      <c r="H19" s="207">
        <v>0</v>
      </c>
      <c r="I19" s="207">
        <v>-51782.7</v>
      </c>
      <c r="J19" s="389">
        <v>1</v>
      </c>
      <c r="K19" s="389">
        <v>0</v>
      </c>
      <c r="L19" s="207">
        <v>0</v>
      </c>
      <c r="M19" s="206">
        <v>300</v>
      </c>
      <c r="N19" s="389">
        <v>1</v>
      </c>
      <c r="O19" s="206">
        <v>400</v>
      </c>
      <c r="P19" s="389">
        <v>0</v>
      </c>
      <c r="Q19" s="206">
        <v>380</v>
      </c>
      <c r="R19" s="389">
        <v>0</v>
      </c>
      <c r="S19" s="389">
        <v>0</v>
      </c>
      <c r="T19" s="207">
        <v>936456.36</v>
      </c>
      <c r="U19" s="207">
        <v>452.39437681159421</v>
      </c>
      <c r="V19" s="397" t="s">
        <v>28</v>
      </c>
      <c r="W19" s="397" t="s">
        <v>28</v>
      </c>
      <c r="X19" s="397" t="s">
        <v>28</v>
      </c>
      <c r="Y19" s="206">
        <v>5400</v>
      </c>
      <c r="Z19" s="509">
        <v>5527.1</v>
      </c>
      <c r="AA19" s="206">
        <v>0</v>
      </c>
      <c r="AB19" s="207">
        <v>0</v>
      </c>
      <c r="AC19" s="206">
        <v>0</v>
      </c>
      <c r="AD19" s="510">
        <v>0</v>
      </c>
      <c r="AE19" s="207">
        <v>1029516</v>
      </c>
      <c r="AF19" s="207">
        <v>1075702.97</v>
      </c>
      <c r="AG19" s="207">
        <v>46186.969999999972</v>
      </c>
      <c r="AH19" s="207">
        <v>628817.23</v>
      </c>
      <c r="AI19" s="207">
        <v>1704520.2</v>
      </c>
      <c r="AJ19" s="207">
        <v>784638.5</v>
      </c>
      <c r="AK19" s="207">
        <v>919881.7</v>
      </c>
      <c r="AL19" s="207">
        <v>72.941929313442358</v>
      </c>
      <c r="AM19" s="207">
        <v>46.032807355407115</v>
      </c>
      <c r="AN19" s="512">
        <v>16.39</v>
      </c>
    </row>
    <row r="20" spans="1:40" ht="15" customHeight="1">
      <c r="A20" s="508">
        <v>13073009</v>
      </c>
      <c r="B20" s="202">
        <v>5352</v>
      </c>
      <c r="C20" s="202" t="s">
        <v>41</v>
      </c>
      <c r="D20" s="370">
        <v>8643</v>
      </c>
      <c r="E20" s="370">
        <v>339980</v>
      </c>
      <c r="F20" s="207" t="s">
        <v>202</v>
      </c>
      <c r="G20" s="389">
        <v>0</v>
      </c>
      <c r="H20" s="461">
        <v>0</v>
      </c>
      <c r="I20" s="207">
        <v>-251622.93</v>
      </c>
      <c r="J20" s="389">
        <v>1</v>
      </c>
      <c r="K20" s="389">
        <v>1</v>
      </c>
      <c r="L20" s="539"/>
      <c r="M20" s="206">
        <v>300</v>
      </c>
      <c r="N20" s="389">
        <v>1</v>
      </c>
      <c r="O20" s="206">
        <v>360</v>
      </c>
      <c r="P20" s="389">
        <v>1</v>
      </c>
      <c r="Q20" s="206">
        <v>345</v>
      </c>
      <c r="R20" s="389">
        <v>1</v>
      </c>
      <c r="S20" s="389">
        <v>1</v>
      </c>
      <c r="T20" s="207">
        <v>6268734.3399999999</v>
      </c>
      <c r="U20" s="207">
        <v>721.62246345113385</v>
      </c>
      <c r="V20" s="397" t="s">
        <v>32</v>
      </c>
      <c r="W20" s="397" t="s">
        <v>28</v>
      </c>
      <c r="X20" s="397" t="s">
        <v>28</v>
      </c>
      <c r="Y20" s="370">
        <v>34500</v>
      </c>
      <c r="Z20" s="540">
        <v>29980.19</v>
      </c>
      <c r="AA20" s="370">
        <v>65000</v>
      </c>
      <c r="AB20" s="541">
        <v>40679.800000000003</v>
      </c>
      <c r="AC20" s="370">
        <v>54000</v>
      </c>
      <c r="AD20" s="542">
        <v>50997.88</v>
      </c>
      <c r="AE20" s="541">
        <v>4395722.99</v>
      </c>
      <c r="AF20" s="207">
        <v>5166270</v>
      </c>
      <c r="AG20" s="207">
        <v>770547.00999999978</v>
      </c>
      <c r="AH20" s="541">
        <v>2814529.95</v>
      </c>
      <c r="AI20" s="207">
        <v>7980799.9500000002</v>
      </c>
      <c r="AJ20" s="543">
        <v>3337676.04</v>
      </c>
      <c r="AK20" s="448">
        <v>4643123.91</v>
      </c>
      <c r="AL20" s="544">
        <v>64.605141426986975</v>
      </c>
      <c r="AM20" s="544">
        <v>41.821321934024922</v>
      </c>
      <c r="AN20" s="210">
        <v>17.975000000000001</v>
      </c>
    </row>
    <row r="21" spans="1:40">
      <c r="A21" s="508">
        <v>13073018</v>
      </c>
      <c r="B21" s="202">
        <v>5352</v>
      </c>
      <c r="C21" s="202" t="s">
        <v>42</v>
      </c>
      <c r="D21" s="370">
        <v>444</v>
      </c>
      <c r="E21" s="370">
        <v>-69190</v>
      </c>
      <c r="F21" s="461">
        <v>-36050.9</v>
      </c>
      <c r="G21" s="482">
        <v>0</v>
      </c>
      <c r="H21" s="461">
        <v>0</v>
      </c>
      <c r="I21" s="461">
        <v>-63619.9</v>
      </c>
      <c r="J21" s="389">
        <v>1</v>
      </c>
      <c r="K21" s="389">
        <v>1</v>
      </c>
      <c r="L21" s="539">
        <v>1043290.25</v>
      </c>
      <c r="M21" s="206">
        <v>270</v>
      </c>
      <c r="N21" s="389">
        <v>1</v>
      </c>
      <c r="O21" s="206">
        <v>360</v>
      </c>
      <c r="P21" s="389">
        <v>1</v>
      </c>
      <c r="Q21" s="206">
        <v>340</v>
      </c>
      <c r="R21" s="389">
        <v>1</v>
      </c>
      <c r="S21" s="389">
        <v>1</v>
      </c>
      <c r="T21" s="207">
        <v>518990</v>
      </c>
      <c r="U21" s="207">
        <v>1155.8797327394209</v>
      </c>
      <c r="V21" s="397" t="s">
        <v>32</v>
      </c>
      <c r="W21" s="397" t="s">
        <v>28</v>
      </c>
      <c r="X21" s="397" t="s">
        <v>28</v>
      </c>
      <c r="Y21" s="370">
        <v>3100</v>
      </c>
      <c r="Z21" s="540">
        <v>3221.66</v>
      </c>
      <c r="AA21" s="206">
        <v>0</v>
      </c>
      <c r="AB21" s="541">
        <v>0</v>
      </c>
      <c r="AC21" s="370">
        <v>2350</v>
      </c>
      <c r="AD21" s="542">
        <v>2356.61</v>
      </c>
      <c r="AE21" s="541">
        <v>235113.29</v>
      </c>
      <c r="AF21" s="207">
        <v>242070</v>
      </c>
      <c r="AG21" s="207">
        <v>6956.7099999999919</v>
      </c>
      <c r="AH21" s="541">
        <v>148872.1</v>
      </c>
      <c r="AI21" s="207">
        <v>390942.1</v>
      </c>
      <c r="AJ21" s="543">
        <v>180971.73</v>
      </c>
      <c r="AK21" s="448">
        <v>209970.36999999997</v>
      </c>
      <c r="AL21" s="544">
        <v>74.76008179452225</v>
      </c>
      <c r="AM21" s="544">
        <v>46.291184807161983</v>
      </c>
      <c r="AN21" s="210">
        <v>17.975000000000001</v>
      </c>
    </row>
    <row r="22" spans="1:40">
      <c r="A22" s="508">
        <v>13073025</v>
      </c>
      <c r="B22" s="202">
        <v>5352</v>
      </c>
      <c r="C22" s="202" t="s">
        <v>43</v>
      </c>
      <c r="D22" s="370">
        <v>806</v>
      </c>
      <c r="E22" s="370">
        <v>-59640</v>
      </c>
      <c r="F22" s="461">
        <v>154504.47</v>
      </c>
      <c r="G22" s="389">
        <v>1</v>
      </c>
      <c r="H22" s="461">
        <v>61016.47</v>
      </c>
      <c r="I22" s="207">
        <v>0</v>
      </c>
      <c r="J22" s="389">
        <v>1</v>
      </c>
      <c r="K22" s="389">
        <v>1</v>
      </c>
      <c r="L22" s="539">
        <v>2093374.07</v>
      </c>
      <c r="M22" s="206">
        <v>350</v>
      </c>
      <c r="N22" s="389">
        <v>0</v>
      </c>
      <c r="O22" s="206">
        <v>400</v>
      </c>
      <c r="P22" s="389">
        <v>0</v>
      </c>
      <c r="Q22" s="206">
        <v>350</v>
      </c>
      <c r="R22" s="389">
        <v>0</v>
      </c>
      <c r="S22" s="389">
        <v>0</v>
      </c>
      <c r="T22" s="207">
        <v>1159245</v>
      </c>
      <c r="U22" s="207">
        <v>1420.6433823529412</v>
      </c>
      <c r="V22" s="397" t="s">
        <v>32</v>
      </c>
      <c r="W22" s="397" t="s">
        <v>28</v>
      </c>
      <c r="X22" s="397" t="s">
        <v>28</v>
      </c>
      <c r="Y22" s="370">
        <v>3650</v>
      </c>
      <c r="Z22" s="540">
        <v>3593.33</v>
      </c>
      <c r="AA22" s="206">
        <v>0</v>
      </c>
      <c r="AB22" s="541">
        <v>0</v>
      </c>
      <c r="AC22" s="370">
        <v>48400</v>
      </c>
      <c r="AD22" s="542">
        <v>48500.07</v>
      </c>
      <c r="AE22" s="541">
        <v>325412.87</v>
      </c>
      <c r="AF22" s="207">
        <v>440690</v>
      </c>
      <c r="AG22" s="207">
        <v>115277.13</v>
      </c>
      <c r="AH22" s="541">
        <v>311247.53000000003</v>
      </c>
      <c r="AI22" s="207">
        <v>751937.53</v>
      </c>
      <c r="AJ22" s="543">
        <v>290683.03999999998</v>
      </c>
      <c r="AK22" s="448">
        <v>461254.49000000005</v>
      </c>
      <c r="AL22" s="544">
        <v>65.960888606503431</v>
      </c>
      <c r="AM22" s="544">
        <v>38.657870953721378</v>
      </c>
      <c r="AN22" s="210">
        <v>17.975000000000001</v>
      </c>
    </row>
    <row r="23" spans="1:40">
      <c r="A23" s="508">
        <v>13073042</v>
      </c>
      <c r="B23" s="202">
        <v>5352</v>
      </c>
      <c r="C23" s="202" t="s">
        <v>44</v>
      </c>
      <c r="D23" s="370">
        <v>202</v>
      </c>
      <c r="E23" s="370">
        <v>-22510</v>
      </c>
      <c r="F23" s="545" t="s">
        <v>202</v>
      </c>
      <c r="G23" s="389">
        <v>1</v>
      </c>
      <c r="H23" s="545">
        <v>17465.490000000002</v>
      </c>
      <c r="I23" s="207">
        <v>0</v>
      </c>
      <c r="J23" s="389">
        <v>1</v>
      </c>
      <c r="K23" s="389">
        <v>1</v>
      </c>
      <c r="L23" s="539"/>
      <c r="M23" s="206">
        <v>350</v>
      </c>
      <c r="N23" s="389">
        <v>0</v>
      </c>
      <c r="O23" s="206">
        <v>350</v>
      </c>
      <c r="P23" s="389">
        <v>1</v>
      </c>
      <c r="Q23" s="206">
        <v>350</v>
      </c>
      <c r="R23" s="389">
        <v>0</v>
      </c>
      <c r="S23" s="389">
        <v>0</v>
      </c>
      <c r="T23" s="207">
        <v>85850</v>
      </c>
      <c r="U23" s="207">
        <v>412.74038461538464</v>
      </c>
      <c r="V23" s="397" t="s">
        <v>28</v>
      </c>
      <c r="W23" s="397" t="s">
        <v>28</v>
      </c>
      <c r="X23" s="397" t="s">
        <v>28</v>
      </c>
      <c r="Y23" s="370">
        <v>1800</v>
      </c>
      <c r="Z23" s="540">
        <v>1683.32</v>
      </c>
      <c r="AA23" s="206">
        <v>0</v>
      </c>
      <c r="AB23" s="541">
        <v>0</v>
      </c>
      <c r="AC23" s="370">
        <v>2000</v>
      </c>
      <c r="AD23" s="542">
        <v>1837.3</v>
      </c>
      <c r="AE23" s="541">
        <v>153557.38</v>
      </c>
      <c r="AF23" s="207">
        <v>171490</v>
      </c>
      <c r="AG23" s="207">
        <v>17932.619999999995</v>
      </c>
      <c r="AH23" s="541">
        <v>32179.59</v>
      </c>
      <c r="AI23" s="207">
        <v>203669.59</v>
      </c>
      <c r="AJ23" s="543">
        <v>91499.79</v>
      </c>
      <c r="AK23" s="448">
        <v>112169.8</v>
      </c>
      <c r="AL23" s="544">
        <v>53.355758353256746</v>
      </c>
      <c r="AM23" s="544">
        <v>44.925602295364762</v>
      </c>
      <c r="AN23" s="210">
        <v>17.975000000000001</v>
      </c>
    </row>
    <row r="24" spans="1:40">
      <c r="A24" s="508">
        <v>13073043</v>
      </c>
      <c r="B24" s="202">
        <v>5352</v>
      </c>
      <c r="C24" s="202" t="s">
        <v>45</v>
      </c>
      <c r="D24" s="370">
        <v>529</v>
      </c>
      <c r="E24" s="370">
        <v>-27170</v>
      </c>
      <c r="F24" s="461">
        <v>49367.03</v>
      </c>
      <c r="G24" s="482">
        <v>1</v>
      </c>
      <c r="H24" s="461">
        <v>37567.03</v>
      </c>
      <c r="I24" s="461">
        <v>0</v>
      </c>
      <c r="J24" s="389">
        <v>1</v>
      </c>
      <c r="K24" s="389">
        <v>1</v>
      </c>
      <c r="L24" s="539">
        <v>1332717.46</v>
      </c>
      <c r="M24" s="206">
        <v>265</v>
      </c>
      <c r="N24" s="389">
        <v>1</v>
      </c>
      <c r="O24" s="206">
        <v>350</v>
      </c>
      <c r="P24" s="389">
        <v>1</v>
      </c>
      <c r="Q24" s="206">
        <v>340</v>
      </c>
      <c r="R24" s="389">
        <v>1</v>
      </c>
      <c r="S24" s="389">
        <v>1</v>
      </c>
      <c r="T24" s="207">
        <v>250750</v>
      </c>
      <c r="U24" s="207">
        <v>475.80645161290323</v>
      </c>
      <c r="V24" s="397" t="s">
        <v>28</v>
      </c>
      <c r="W24" s="397" t="s">
        <v>28</v>
      </c>
      <c r="X24" s="397" t="s">
        <v>28</v>
      </c>
      <c r="Y24" s="370">
        <v>2600</v>
      </c>
      <c r="Z24" s="540">
        <v>2540.83</v>
      </c>
      <c r="AA24" s="206">
        <v>0</v>
      </c>
      <c r="AB24" s="541">
        <v>0</v>
      </c>
      <c r="AC24" s="370">
        <v>5100</v>
      </c>
      <c r="AD24" s="542">
        <v>4967.25</v>
      </c>
      <c r="AE24" s="541">
        <v>201606.7</v>
      </c>
      <c r="AF24" s="207">
        <v>254980</v>
      </c>
      <c r="AG24" s="207">
        <v>53373.299999999988</v>
      </c>
      <c r="AH24" s="541">
        <v>205112.32000000001</v>
      </c>
      <c r="AI24" s="207">
        <v>460092.32</v>
      </c>
      <c r="AJ24" s="543">
        <v>167403.95000000001</v>
      </c>
      <c r="AK24" s="448">
        <v>292688.37</v>
      </c>
      <c r="AL24" s="544">
        <v>65.653757157424124</v>
      </c>
      <c r="AM24" s="544">
        <v>36.384860760118755</v>
      </c>
      <c r="AN24" s="210">
        <v>17.975000000000001</v>
      </c>
    </row>
    <row r="25" spans="1:40">
      <c r="A25" s="508">
        <v>13073051</v>
      </c>
      <c r="B25" s="202">
        <v>5352</v>
      </c>
      <c r="C25" s="202" t="s">
        <v>46</v>
      </c>
      <c r="D25" s="370">
        <v>591</v>
      </c>
      <c r="E25" s="370">
        <v>12540</v>
      </c>
      <c r="F25" s="461">
        <v>4687.25</v>
      </c>
      <c r="G25" s="389">
        <v>0</v>
      </c>
      <c r="H25" s="461">
        <v>0</v>
      </c>
      <c r="I25" s="461">
        <v>-112400.02</v>
      </c>
      <c r="J25" s="389">
        <v>0</v>
      </c>
      <c r="K25" s="389">
        <v>0</v>
      </c>
      <c r="L25" s="539">
        <v>-175914.42</v>
      </c>
      <c r="M25" s="206">
        <v>350</v>
      </c>
      <c r="N25" s="389">
        <v>0</v>
      </c>
      <c r="O25" s="206">
        <v>400</v>
      </c>
      <c r="P25" s="389">
        <v>0</v>
      </c>
      <c r="Q25" s="206">
        <v>380</v>
      </c>
      <c r="R25" s="389">
        <v>0</v>
      </c>
      <c r="S25" s="389">
        <v>0</v>
      </c>
      <c r="T25" s="207">
        <v>1273150</v>
      </c>
      <c r="U25" s="207">
        <v>2150.5912162162163</v>
      </c>
      <c r="V25" s="397" t="s">
        <v>32</v>
      </c>
      <c r="W25" s="397" t="s">
        <v>28</v>
      </c>
      <c r="X25" s="397" t="s">
        <v>28</v>
      </c>
      <c r="Y25" s="370">
        <v>5050</v>
      </c>
      <c r="Z25" s="540">
        <v>4941.67</v>
      </c>
      <c r="AA25" s="206">
        <v>0</v>
      </c>
      <c r="AB25" s="541">
        <v>0</v>
      </c>
      <c r="AC25" s="370">
        <v>1620</v>
      </c>
      <c r="AD25" s="542">
        <v>1800.63</v>
      </c>
      <c r="AE25" s="541">
        <v>315231.90000000002</v>
      </c>
      <c r="AF25" s="207">
        <v>339460</v>
      </c>
      <c r="AG25" s="207">
        <v>24228.099999999977</v>
      </c>
      <c r="AH25" s="541">
        <v>190424.72</v>
      </c>
      <c r="AI25" s="207">
        <v>529884.72</v>
      </c>
      <c r="AJ25" s="543">
        <v>215793.02</v>
      </c>
      <c r="AK25" s="448">
        <v>314091.69999999995</v>
      </c>
      <c r="AL25" s="544">
        <v>63.569498615448062</v>
      </c>
      <c r="AM25" s="544">
        <v>40.72452211869782</v>
      </c>
      <c r="AN25" s="210">
        <v>17.975000000000001</v>
      </c>
    </row>
    <row r="26" spans="1:40">
      <c r="A26" s="508">
        <v>13073053</v>
      </c>
      <c r="B26" s="202">
        <v>5352</v>
      </c>
      <c r="C26" s="202" t="s">
        <v>47</v>
      </c>
      <c r="D26" s="370">
        <v>554</v>
      </c>
      <c r="E26" s="370">
        <v>-25290</v>
      </c>
      <c r="F26" s="461">
        <v>76702.64</v>
      </c>
      <c r="G26" s="389">
        <v>1</v>
      </c>
      <c r="H26" s="461">
        <v>28270.639999999999</v>
      </c>
      <c r="I26" s="207">
        <v>0</v>
      </c>
      <c r="J26" s="389">
        <v>1</v>
      </c>
      <c r="K26" s="389">
        <v>1</v>
      </c>
      <c r="L26" s="539">
        <v>1543624.71</v>
      </c>
      <c r="M26" s="206">
        <v>280</v>
      </c>
      <c r="N26" s="389">
        <v>1</v>
      </c>
      <c r="O26" s="206">
        <v>350</v>
      </c>
      <c r="P26" s="389">
        <v>1</v>
      </c>
      <c r="Q26" s="206">
        <v>340</v>
      </c>
      <c r="R26" s="389">
        <v>1</v>
      </c>
      <c r="S26" s="389">
        <v>1</v>
      </c>
      <c r="T26" s="207">
        <v>383570</v>
      </c>
      <c r="U26" s="207">
        <v>699.94525547445255</v>
      </c>
      <c r="V26" s="397" t="s">
        <v>28</v>
      </c>
      <c r="W26" s="397" t="s">
        <v>28</v>
      </c>
      <c r="X26" s="397" t="s">
        <v>28</v>
      </c>
      <c r="Y26" s="370">
        <v>2520</v>
      </c>
      <c r="Z26" s="540">
        <v>2328.75</v>
      </c>
      <c r="AA26" s="206">
        <v>0</v>
      </c>
      <c r="AB26" s="541">
        <v>0</v>
      </c>
      <c r="AC26" s="370">
        <v>4380</v>
      </c>
      <c r="AD26" s="542">
        <v>4295.12</v>
      </c>
      <c r="AE26" s="541">
        <v>247789.97</v>
      </c>
      <c r="AF26" s="207">
        <v>263940</v>
      </c>
      <c r="AG26" s="207">
        <v>16150.029999999999</v>
      </c>
      <c r="AH26" s="541">
        <v>212805.16</v>
      </c>
      <c r="AI26" s="207">
        <v>476745.16000000003</v>
      </c>
      <c r="AJ26" s="543">
        <v>215793.02</v>
      </c>
      <c r="AK26" s="448">
        <v>260952.14000000004</v>
      </c>
      <c r="AL26" s="544">
        <v>81.758361748882308</v>
      </c>
      <c r="AM26" s="544">
        <v>45.263809285447174</v>
      </c>
      <c r="AN26" s="210">
        <v>17.975000000000001</v>
      </c>
    </row>
    <row r="27" spans="1:40">
      <c r="A27" s="508">
        <v>13073069</v>
      </c>
      <c r="B27" s="202">
        <v>5352</v>
      </c>
      <c r="C27" s="202" t="s">
        <v>48</v>
      </c>
      <c r="D27" s="370">
        <v>701</v>
      </c>
      <c r="E27" s="370">
        <v>60070</v>
      </c>
      <c r="F27" s="461">
        <v>125089.5</v>
      </c>
      <c r="G27" s="389">
        <v>1</v>
      </c>
      <c r="H27" s="461">
        <v>81916.429999999993</v>
      </c>
      <c r="I27" s="207">
        <v>0</v>
      </c>
      <c r="J27" s="389">
        <v>1</v>
      </c>
      <c r="K27" s="389">
        <v>1</v>
      </c>
      <c r="L27" s="539">
        <v>1648916.77</v>
      </c>
      <c r="M27" s="206">
        <v>400</v>
      </c>
      <c r="N27" s="389">
        <v>0</v>
      </c>
      <c r="O27" s="206">
        <v>350</v>
      </c>
      <c r="P27" s="389">
        <v>1</v>
      </c>
      <c r="Q27" s="206">
        <v>339</v>
      </c>
      <c r="R27" s="389">
        <v>1</v>
      </c>
      <c r="S27" s="389">
        <v>0</v>
      </c>
      <c r="T27" s="207">
        <v>319960</v>
      </c>
      <c r="U27" s="207">
        <v>450.014064697609</v>
      </c>
      <c r="V27" s="397" t="s">
        <v>28</v>
      </c>
      <c r="W27" s="397" t="s">
        <v>28</v>
      </c>
      <c r="X27" s="397" t="s">
        <v>28</v>
      </c>
      <c r="Y27" s="370">
        <v>4600</v>
      </c>
      <c r="Z27" s="540">
        <v>4870</v>
      </c>
      <c r="AA27" s="206">
        <v>0</v>
      </c>
      <c r="AB27" s="541">
        <v>0</v>
      </c>
      <c r="AC27" s="370">
        <v>36000</v>
      </c>
      <c r="AD27" s="542">
        <v>42470.57</v>
      </c>
      <c r="AE27" s="541">
        <v>335205.65999999997</v>
      </c>
      <c r="AF27" s="207">
        <v>453810</v>
      </c>
      <c r="AG27" s="207">
        <v>118604.34000000003</v>
      </c>
      <c r="AH27" s="541">
        <v>250264.89</v>
      </c>
      <c r="AI27" s="207">
        <v>704074.89</v>
      </c>
      <c r="AJ27" s="543">
        <v>263568.03000000003</v>
      </c>
      <c r="AK27" s="448">
        <v>440506.86</v>
      </c>
      <c r="AL27" s="544">
        <v>58.078938322205332</v>
      </c>
      <c r="AM27" s="544">
        <v>37.434658406863512</v>
      </c>
      <c r="AN27" s="210">
        <v>17.975000000000001</v>
      </c>
    </row>
    <row r="28" spans="1:40">
      <c r="A28" s="508">
        <v>13073077</v>
      </c>
      <c r="B28" s="202">
        <v>5352</v>
      </c>
      <c r="C28" s="202" t="s">
        <v>49</v>
      </c>
      <c r="D28" s="370">
        <v>1426</v>
      </c>
      <c r="E28" s="370">
        <v>980</v>
      </c>
      <c r="F28" s="461">
        <v>26552.1</v>
      </c>
      <c r="G28" s="389">
        <v>1</v>
      </c>
      <c r="H28" s="461">
        <v>4968.1000000000004</v>
      </c>
      <c r="I28" s="207">
        <v>0</v>
      </c>
      <c r="J28" s="389">
        <v>1</v>
      </c>
      <c r="K28" s="389">
        <v>1</v>
      </c>
      <c r="L28" s="539">
        <v>5581228.6399999997</v>
      </c>
      <c r="M28" s="206">
        <v>300</v>
      </c>
      <c r="N28" s="389">
        <v>1</v>
      </c>
      <c r="O28" s="206">
        <v>400</v>
      </c>
      <c r="P28" s="389">
        <v>0</v>
      </c>
      <c r="Q28" s="206">
        <v>350</v>
      </c>
      <c r="R28" s="389">
        <v>0</v>
      </c>
      <c r="S28" s="389">
        <v>0</v>
      </c>
      <c r="T28" s="207">
        <v>210460</v>
      </c>
      <c r="U28" s="207">
        <v>147.17482517482517</v>
      </c>
      <c r="V28" s="397" t="s">
        <v>28</v>
      </c>
      <c r="W28" s="397" t="s">
        <v>28</v>
      </c>
      <c r="X28" s="397" t="s">
        <v>28</v>
      </c>
      <c r="Y28" s="370">
        <v>9790</v>
      </c>
      <c r="Z28" s="540">
        <v>9386.65</v>
      </c>
      <c r="AA28" s="206">
        <v>0</v>
      </c>
      <c r="AB28" s="541">
        <v>0</v>
      </c>
      <c r="AC28" s="370">
        <v>21800</v>
      </c>
      <c r="AD28" s="542">
        <v>22022.19</v>
      </c>
      <c r="AE28" s="541">
        <v>652965.82999999996</v>
      </c>
      <c r="AF28" s="207">
        <v>731540</v>
      </c>
      <c r="AG28" s="207">
        <v>78574.170000000042</v>
      </c>
      <c r="AH28" s="541">
        <v>526824.07999999996</v>
      </c>
      <c r="AI28" s="207">
        <v>1258364.08</v>
      </c>
      <c r="AJ28" s="543">
        <v>541037.62</v>
      </c>
      <c r="AK28" s="448">
        <v>717326.46000000008</v>
      </c>
      <c r="AL28" s="544">
        <v>73.958719960630987</v>
      </c>
      <c r="AM28" s="544">
        <v>42.995316585959763</v>
      </c>
      <c r="AN28" s="210">
        <v>17.975000000000001</v>
      </c>
    </row>
    <row r="29" spans="1:40" ht="15" customHeight="1">
      <c r="A29" s="508">
        <v>13073094</v>
      </c>
      <c r="B29" s="202">
        <v>5352</v>
      </c>
      <c r="C29" s="202" t="s">
        <v>50</v>
      </c>
      <c r="D29" s="370">
        <v>1132</v>
      </c>
      <c r="E29" s="370">
        <v>62930</v>
      </c>
      <c r="F29" s="461">
        <v>321628.34999999998</v>
      </c>
      <c r="G29" s="389">
        <v>1</v>
      </c>
      <c r="H29" s="461">
        <v>262308.34999999998</v>
      </c>
      <c r="I29" s="207">
        <v>0</v>
      </c>
      <c r="J29" s="389">
        <v>1</v>
      </c>
      <c r="K29" s="389">
        <v>1</v>
      </c>
      <c r="L29" s="539" t="s">
        <v>500</v>
      </c>
      <c r="M29" s="206">
        <v>350</v>
      </c>
      <c r="N29" s="389">
        <v>0</v>
      </c>
      <c r="O29" s="206">
        <v>400</v>
      </c>
      <c r="P29" s="389">
        <v>0</v>
      </c>
      <c r="Q29" s="206">
        <v>350</v>
      </c>
      <c r="R29" s="389">
        <v>0</v>
      </c>
      <c r="S29" s="389">
        <v>0</v>
      </c>
      <c r="T29" s="207">
        <v>718020</v>
      </c>
      <c r="U29" s="207">
        <v>634.85411140583551</v>
      </c>
      <c r="V29" s="397" t="s">
        <v>28</v>
      </c>
      <c r="W29" s="397" t="s">
        <v>28</v>
      </c>
      <c r="X29" s="397" t="s">
        <v>28</v>
      </c>
      <c r="Y29" s="370">
        <v>5840</v>
      </c>
      <c r="Z29" s="540">
        <v>5849.58</v>
      </c>
      <c r="AA29" s="206">
        <v>0</v>
      </c>
      <c r="AB29" s="541">
        <v>0</v>
      </c>
      <c r="AC29" s="370">
        <v>15000</v>
      </c>
      <c r="AD29" s="546" t="s">
        <v>316</v>
      </c>
      <c r="AE29" s="541">
        <v>491653.67</v>
      </c>
      <c r="AF29" s="207">
        <v>774700</v>
      </c>
      <c r="AG29" s="207">
        <v>283046.33</v>
      </c>
      <c r="AH29" s="541">
        <v>430113.02</v>
      </c>
      <c r="AI29" s="207">
        <v>1204813.02</v>
      </c>
      <c r="AJ29" s="543">
        <v>424119.19</v>
      </c>
      <c r="AK29" s="448">
        <v>780693.83000000007</v>
      </c>
      <c r="AL29" s="544">
        <v>54.746248870530522</v>
      </c>
      <c r="AM29" s="544">
        <v>35.202075588459358</v>
      </c>
      <c r="AN29" s="210">
        <v>17.975000000000001</v>
      </c>
    </row>
    <row r="30" spans="1:40">
      <c r="A30" s="508">
        <v>13073010</v>
      </c>
      <c r="B30" s="202">
        <v>5353</v>
      </c>
      <c r="C30" s="202" t="s">
        <v>51</v>
      </c>
      <c r="D30" s="206">
        <v>13555</v>
      </c>
      <c r="E30" s="473">
        <v>-1621000</v>
      </c>
      <c r="F30" s="380">
        <v>738666.73</v>
      </c>
      <c r="G30" s="389">
        <v>1</v>
      </c>
      <c r="H30" s="207">
        <v>629841.76</v>
      </c>
      <c r="I30" s="207">
        <v>1729900</v>
      </c>
      <c r="J30" s="389">
        <v>1</v>
      </c>
      <c r="K30" s="389">
        <v>1</v>
      </c>
      <c r="L30" s="207">
        <v>47801680.520000003</v>
      </c>
      <c r="M30" s="206">
        <v>200</v>
      </c>
      <c r="N30" s="389">
        <v>1</v>
      </c>
      <c r="O30" s="206">
        <v>350</v>
      </c>
      <c r="P30" s="389">
        <v>1</v>
      </c>
      <c r="Q30" s="206">
        <v>400</v>
      </c>
      <c r="R30" s="389">
        <v>0</v>
      </c>
      <c r="S30" s="389">
        <v>0</v>
      </c>
      <c r="T30" s="380">
        <v>1892114.24</v>
      </c>
      <c r="U30" s="380">
        <v>139.16</v>
      </c>
      <c r="V30" s="206" t="s">
        <v>28</v>
      </c>
      <c r="W30" s="206" t="s">
        <v>28</v>
      </c>
      <c r="X30" s="206" t="s">
        <v>28</v>
      </c>
      <c r="Y30" s="206">
        <v>30000</v>
      </c>
      <c r="Z30" s="509">
        <v>32765.75</v>
      </c>
      <c r="AA30" s="206">
        <v>100000</v>
      </c>
      <c r="AB30" s="207">
        <v>153888.42000000001</v>
      </c>
      <c r="AC30" s="206">
        <v>0</v>
      </c>
      <c r="AD30" s="510">
        <v>0</v>
      </c>
      <c r="AE30" s="207">
        <v>9145595</v>
      </c>
      <c r="AF30" s="207">
        <v>10293444</v>
      </c>
      <c r="AG30" s="207">
        <v>1147849</v>
      </c>
      <c r="AH30" s="207">
        <v>2896219</v>
      </c>
      <c r="AI30" s="207">
        <v>13189663</v>
      </c>
      <c r="AJ30" s="547">
        <v>5566926</v>
      </c>
      <c r="AK30" s="448">
        <v>7622737</v>
      </c>
      <c r="AL30" s="537">
        <v>0.54082248856650894</v>
      </c>
      <c r="AM30" s="537">
        <v>0.42206734167506782</v>
      </c>
      <c r="AN30" s="210">
        <v>23.213000000000001</v>
      </c>
    </row>
    <row r="31" spans="1:40">
      <c r="A31" s="508">
        <v>13073014</v>
      </c>
      <c r="B31" s="202">
        <v>5353</v>
      </c>
      <c r="C31" s="202" t="s">
        <v>52</v>
      </c>
      <c r="D31" s="474">
        <v>250</v>
      </c>
      <c r="E31" s="475">
        <v>-57900</v>
      </c>
      <c r="F31" s="476">
        <v>-8640.41</v>
      </c>
      <c r="G31" s="477">
        <v>0</v>
      </c>
      <c r="H31" s="288">
        <v>0</v>
      </c>
      <c r="I31" s="476">
        <v>-116649.56</v>
      </c>
      <c r="J31" s="477">
        <v>1</v>
      </c>
      <c r="K31" s="477">
        <v>1</v>
      </c>
      <c r="L31" s="288">
        <v>881298.7</v>
      </c>
      <c r="M31" s="474">
        <v>400</v>
      </c>
      <c r="N31" s="477">
        <v>0</v>
      </c>
      <c r="O31" s="474">
        <v>350</v>
      </c>
      <c r="P31" s="477">
        <v>1</v>
      </c>
      <c r="Q31" s="474">
        <v>300</v>
      </c>
      <c r="R31" s="477">
        <v>1</v>
      </c>
      <c r="S31" s="477">
        <v>0</v>
      </c>
      <c r="T31" s="476">
        <v>0</v>
      </c>
      <c r="U31" s="476">
        <v>0</v>
      </c>
      <c r="V31" s="474" t="s">
        <v>32</v>
      </c>
      <c r="W31" s="474" t="s">
        <v>28</v>
      </c>
      <c r="X31" s="474" t="s">
        <v>28</v>
      </c>
      <c r="Y31" s="474">
        <v>2400</v>
      </c>
      <c r="Z31" s="509">
        <v>3250</v>
      </c>
      <c r="AA31" s="474">
        <v>0</v>
      </c>
      <c r="AB31" s="288">
        <v>0</v>
      </c>
      <c r="AC31" s="474">
        <v>3000</v>
      </c>
      <c r="AD31" s="548">
        <v>3490.71</v>
      </c>
      <c r="AE31" s="288">
        <v>170235.83</v>
      </c>
      <c r="AF31" s="547">
        <v>197912.21</v>
      </c>
      <c r="AG31" s="207">
        <v>27676.380000000005</v>
      </c>
      <c r="AH31" s="288">
        <v>43418.75</v>
      </c>
      <c r="AI31" s="207">
        <v>241330.96</v>
      </c>
      <c r="AJ31" s="288">
        <v>99737.81</v>
      </c>
      <c r="AK31" s="448">
        <v>141593.15</v>
      </c>
      <c r="AL31" s="549">
        <v>0.50394975630861782</v>
      </c>
      <c r="AM31" s="549">
        <v>0.4132822825550439</v>
      </c>
      <c r="AN31" s="210">
        <v>23.213000000000001</v>
      </c>
    </row>
    <row r="32" spans="1:40">
      <c r="A32" s="508">
        <v>13073027</v>
      </c>
      <c r="B32" s="202">
        <v>5353</v>
      </c>
      <c r="C32" s="202" t="s">
        <v>53</v>
      </c>
      <c r="D32" s="474">
        <v>2201</v>
      </c>
      <c r="E32" s="475">
        <v>-225700</v>
      </c>
      <c r="F32" s="476">
        <v>154577.81</v>
      </c>
      <c r="G32" s="477">
        <v>1</v>
      </c>
      <c r="H32" s="288">
        <v>20471.5</v>
      </c>
      <c r="I32" s="476">
        <v>0</v>
      </c>
      <c r="J32" s="477">
        <v>1</v>
      </c>
      <c r="K32" s="477">
        <v>1</v>
      </c>
      <c r="L32" s="207">
        <v>7348129.2000000002</v>
      </c>
      <c r="M32" s="474">
        <v>250</v>
      </c>
      <c r="N32" s="477">
        <v>1</v>
      </c>
      <c r="O32" s="474">
        <v>350</v>
      </c>
      <c r="P32" s="477">
        <v>1</v>
      </c>
      <c r="Q32" s="474">
        <v>350</v>
      </c>
      <c r="R32" s="477">
        <v>0</v>
      </c>
      <c r="S32" s="477">
        <v>0</v>
      </c>
      <c r="T32" s="476">
        <v>606028.59</v>
      </c>
      <c r="U32" s="476">
        <v>272.98585135135136</v>
      </c>
      <c r="V32" s="474" t="s">
        <v>28</v>
      </c>
      <c r="W32" s="474" t="s">
        <v>28</v>
      </c>
      <c r="X32" s="474" t="s">
        <v>28</v>
      </c>
      <c r="Y32" s="474">
        <v>9000</v>
      </c>
      <c r="Z32" s="509">
        <v>9381.98</v>
      </c>
      <c r="AA32" s="474">
        <v>4500</v>
      </c>
      <c r="AB32" s="288">
        <v>7097.58</v>
      </c>
      <c r="AC32" s="474">
        <v>8000</v>
      </c>
      <c r="AD32" s="548">
        <v>82048.38</v>
      </c>
      <c r="AE32" s="288">
        <v>1082464.6499999999</v>
      </c>
      <c r="AF32" s="288">
        <v>1238422.48</v>
      </c>
      <c r="AG32" s="207">
        <v>155957.83000000007</v>
      </c>
      <c r="AH32" s="288">
        <v>745719.68</v>
      </c>
      <c r="AI32" s="207">
        <v>1984142.1600000001</v>
      </c>
      <c r="AJ32" s="288">
        <v>830560.09</v>
      </c>
      <c r="AK32" s="448">
        <v>1153582.0700000003</v>
      </c>
      <c r="AL32" s="549">
        <v>0.93</v>
      </c>
      <c r="AM32" s="549">
        <v>0.46257580810650784</v>
      </c>
      <c r="AN32" s="210">
        <v>23.213000000000001</v>
      </c>
    </row>
    <row r="33" spans="1:40">
      <c r="A33" s="508">
        <v>13073038</v>
      </c>
      <c r="B33" s="202">
        <v>5353</v>
      </c>
      <c r="C33" s="202" t="s">
        <v>54</v>
      </c>
      <c r="D33" s="474">
        <v>584</v>
      </c>
      <c r="E33" s="475">
        <v>90300</v>
      </c>
      <c r="F33" s="476">
        <v>135619.41</v>
      </c>
      <c r="G33" s="477">
        <v>1</v>
      </c>
      <c r="H33" s="288">
        <v>126243.07</v>
      </c>
      <c r="I33" s="476">
        <v>0</v>
      </c>
      <c r="J33" s="477">
        <v>1</v>
      </c>
      <c r="K33" s="477">
        <v>1</v>
      </c>
      <c r="L33" s="288">
        <v>1999010.47</v>
      </c>
      <c r="M33" s="474">
        <v>280</v>
      </c>
      <c r="N33" s="477">
        <v>1</v>
      </c>
      <c r="O33" s="474">
        <v>350</v>
      </c>
      <c r="P33" s="477">
        <v>1</v>
      </c>
      <c r="Q33" s="474">
        <v>320</v>
      </c>
      <c r="R33" s="477">
        <v>1</v>
      </c>
      <c r="S33" s="477">
        <v>1</v>
      </c>
      <c r="T33" s="476">
        <v>235356.43</v>
      </c>
      <c r="U33" s="476">
        <v>403.7</v>
      </c>
      <c r="V33" s="474" t="s">
        <v>28</v>
      </c>
      <c r="W33" s="474" t="s">
        <v>28</v>
      </c>
      <c r="X33" s="474" t="s">
        <v>28</v>
      </c>
      <c r="Y33" s="474">
        <v>1700</v>
      </c>
      <c r="Z33" s="509">
        <v>1729.33</v>
      </c>
      <c r="AA33" s="474">
        <v>100</v>
      </c>
      <c r="AB33" s="288">
        <v>0</v>
      </c>
      <c r="AC33" s="474">
        <v>60000</v>
      </c>
      <c r="AD33" s="548">
        <v>62578.66</v>
      </c>
      <c r="AE33" s="288">
        <v>362813.66</v>
      </c>
      <c r="AF33" s="288">
        <v>470876.87</v>
      </c>
      <c r="AG33" s="207">
        <v>108063.21000000002</v>
      </c>
      <c r="AH33" s="288">
        <v>144781.28</v>
      </c>
      <c r="AI33" s="207">
        <v>615658.15</v>
      </c>
      <c r="AJ33" s="288">
        <v>212493.1</v>
      </c>
      <c r="AK33" s="448">
        <v>403165.05000000005</v>
      </c>
      <c r="AL33" s="549">
        <v>0.45</v>
      </c>
      <c r="AM33" s="549">
        <v>0.43279146434545368</v>
      </c>
      <c r="AN33" s="210">
        <v>23.213000000000001</v>
      </c>
    </row>
    <row r="34" spans="1:40">
      <c r="A34" s="508">
        <v>13073049</v>
      </c>
      <c r="B34" s="202">
        <v>5353</v>
      </c>
      <c r="C34" s="202" t="s">
        <v>55</v>
      </c>
      <c r="D34" s="206">
        <v>244</v>
      </c>
      <c r="E34" s="473">
        <v>-44000</v>
      </c>
      <c r="F34" s="380">
        <v>51716.13</v>
      </c>
      <c r="G34" s="482">
        <v>1</v>
      </c>
      <c r="H34" s="207">
        <v>26889.51</v>
      </c>
      <c r="I34" s="380">
        <v>0</v>
      </c>
      <c r="J34" s="389">
        <v>1</v>
      </c>
      <c r="K34" s="389">
        <v>1</v>
      </c>
      <c r="L34" s="207">
        <v>1378048.02</v>
      </c>
      <c r="M34" s="206">
        <v>300</v>
      </c>
      <c r="N34" s="389">
        <v>1</v>
      </c>
      <c r="O34" s="206">
        <v>320</v>
      </c>
      <c r="P34" s="389">
        <v>1</v>
      </c>
      <c r="Q34" s="206">
        <v>340</v>
      </c>
      <c r="R34" s="389">
        <v>1</v>
      </c>
      <c r="S34" s="389">
        <v>1</v>
      </c>
      <c r="T34" s="380">
        <v>0</v>
      </c>
      <c r="U34" s="380">
        <v>0</v>
      </c>
      <c r="V34" s="206" t="s">
        <v>32</v>
      </c>
      <c r="W34" s="206" t="s">
        <v>28</v>
      </c>
      <c r="X34" s="206" t="s">
        <v>28</v>
      </c>
      <c r="Y34" s="206">
        <v>900</v>
      </c>
      <c r="Z34" s="509">
        <v>1037.0899999999999</v>
      </c>
      <c r="AA34" s="206">
        <v>0</v>
      </c>
      <c r="AB34" s="207">
        <v>0</v>
      </c>
      <c r="AC34" s="206">
        <v>1000</v>
      </c>
      <c r="AD34" s="510">
        <v>0</v>
      </c>
      <c r="AE34" s="207">
        <v>219119.53</v>
      </c>
      <c r="AF34" s="207">
        <v>267474.08</v>
      </c>
      <c r="AG34" s="207">
        <v>48354.550000000017</v>
      </c>
      <c r="AH34" s="207">
        <v>24701.29</v>
      </c>
      <c r="AI34" s="207">
        <v>292175.37</v>
      </c>
      <c r="AJ34" s="448">
        <v>115224.21</v>
      </c>
      <c r="AK34" s="448">
        <v>176951.15999999997</v>
      </c>
      <c r="AL34" s="549">
        <v>0.43</v>
      </c>
      <c r="AM34" s="549">
        <v>0.39</v>
      </c>
      <c r="AN34" s="210">
        <v>23.213000000000001</v>
      </c>
    </row>
    <row r="35" spans="1:40">
      <c r="A35" s="508">
        <v>13073063</v>
      </c>
      <c r="B35" s="202">
        <v>5353</v>
      </c>
      <c r="C35" s="202" t="s">
        <v>56</v>
      </c>
      <c r="D35" s="474">
        <v>776</v>
      </c>
      <c r="E35" s="475">
        <v>-101600</v>
      </c>
      <c r="F35" s="476">
        <v>-7675.35</v>
      </c>
      <c r="G35" s="477">
        <v>0</v>
      </c>
      <c r="H35" s="288">
        <v>0</v>
      </c>
      <c r="I35" s="476">
        <v>-39173.18</v>
      </c>
      <c r="J35" s="477">
        <v>0</v>
      </c>
      <c r="K35" s="477">
        <v>1</v>
      </c>
      <c r="L35" s="288">
        <v>989474.25</v>
      </c>
      <c r="M35" s="474">
        <v>300</v>
      </c>
      <c r="N35" s="477">
        <v>1</v>
      </c>
      <c r="O35" s="474">
        <v>350</v>
      </c>
      <c r="P35" s="477">
        <v>1</v>
      </c>
      <c r="Q35" s="474">
        <v>300</v>
      </c>
      <c r="R35" s="477">
        <v>1</v>
      </c>
      <c r="S35" s="477">
        <v>1</v>
      </c>
      <c r="T35" s="476">
        <v>114580.45</v>
      </c>
      <c r="U35" s="476">
        <v>146.15</v>
      </c>
      <c r="V35" s="474" t="s">
        <v>32</v>
      </c>
      <c r="W35" s="474" t="s">
        <v>28</v>
      </c>
      <c r="X35" s="474" t="s">
        <v>28</v>
      </c>
      <c r="Y35" s="474">
        <v>6400</v>
      </c>
      <c r="Z35" s="509">
        <v>5078.08</v>
      </c>
      <c r="AA35" s="474">
        <v>0</v>
      </c>
      <c r="AB35" s="288">
        <v>0</v>
      </c>
      <c r="AC35" s="474">
        <v>0</v>
      </c>
      <c r="AD35" s="548">
        <v>0</v>
      </c>
      <c r="AE35" s="288">
        <v>489264.86</v>
      </c>
      <c r="AF35" s="288">
        <v>601134.63</v>
      </c>
      <c r="AG35" s="207">
        <v>111869.77000000002</v>
      </c>
      <c r="AH35" s="288">
        <v>193810.37</v>
      </c>
      <c r="AI35" s="207">
        <v>794945</v>
      </c>
      <c r="AJ35" s="288">
        <v>313948.15999999997</v>
      </c>
      <c r="AK35" s="448">
        <v>480996.84</v>
      </c>
      <c r="AL35" s="549">
        <v>0.52</v>
      </c>
      <c r="AM35" s="549">
        <v>0.39</v>
      </c>
      <c r="AN35" s="210">
        <v>23.213000000000001</v>
      </c>
    </row>
    <row r="36" spans="1:40">
      <c r="A36" s="508">
        <v>13073064</v>
      </c>
      <c r="B36" s="202">
        <v>5353</v>
      </c>
      <c r="C36" s="202" t="s">
        <v>57</v>
      </c>
      <c r="D36" s="474">
        <v>463</v>
      </c>
      <c r="E36" s="475">
        <v>-48700</v>
      </c>
      <c r="F36" s="476">
        <v>-38815.54</v>
      </c>
      <c r="G36" s="477">
        <v>0</v>
      </c>
      <c r="H36" s="288">
        <v>0</v>
      </c>
      <c r="I36" s="476">
        <v>-73210.37</v>
      </c>
      <c r="J36" s="477">
        <v>0</v>
      </c>
      <c r="K36" s="477">
        <v>1</v>
      </c>
      <c r="L36" s="288">
        <v>897573.27</v>
      </c>
      <c r="M36" s="474">
        <v>350</v>
      </c>
      <c r="N36" s="477">
        <v>0</v>
      </c>
      <c r="O36" s="474">
        <v>360</v>
      </c>
      <c r="P36" s="477">
        <v>1</v>
      </c>
      <c r="Q36" s="474">
        <v>350</v>
      </c>
      <c r="R36" s="477">
        <v>0</v>
      </c>
      <c r="S36" s="477">
        <v>0</v>
      </c>
      <c r="T36" s="476">
        <v>185752.9</v>
      </c>
      <c r="U36" s="476">
        <v>372.07</v>
      </c>
      <c r="V36" s="474" t="s">
        <v>32</v>
      </c>
      <c r="W36" s="474" t="s">
        <v>28</v>
      </c>
      <c r="X36" s="474" t="s">
        <v>28</v>
      </c>
      <c r="Y36" s="474">
        <v>2400</v>
      </c>
      <c r="Z36" s="509">
        <v>2882.1</v>
      </c>
      <c r="AA36" s="474">
        <v>0</v>
      </c>
      <c r="AB36" s="288">
        <v>0</v>
      </c>
      <c r="AC36" s="474">
        <v>0</v>
      </c>
      <c r="AD36" s="548">
        <v>0</v>
      </c>
      <c r="AE36" s="288">
        <v>230881</v>
      </c>
      <c r="AF36" s="288">
        <v>217162.28</v>
      </c>
      <c r="AG36" s="207">
        <v>-13718.720000000001</v>
      </c>
      <c r="AH36" s="288">
        <v>146320.17000000001</v>
      </c>
      <c r="AI36" s="207">
        <v>363482.45</v>
      </c>
      <c r="AJ36" s="288">
        <v>176750.56</v>
      </c>
      <c r="AK36" s="448">
        <v>186731.89</v>
      </c>
      <c r="AL36" s="549">
        <v>0.82</v>
      </c>
      <c r="AM36" s="549">
        <v>0.49</v>
      </c>
      <c r="AN36" s="210">
        <v>23.213000000000001</v>
      </c>
    </row>
    <row r="37" spans="1:40">
      <c r="A37" s="508">
        <v>13073065</v>
      </c>
      <c r="B37" s="202">
        <v>5353</v>
      </c>
      <c r="C37" s="202" t="s">
        <v>58</v>
      </c>
      <c r="D37" s="206">
        <v>1005</v>
      </c>
      <c r="E37" s="475">
        <v>-36500</v>
      </c>
      <c r="F37" s="476">
        <v>42057.38</v>
      </c>
      <c r="G37" s="477">
        <v>1</v>
      </c>
      <c r="H37" s="288">
        <v>3110.53</v>
      </c>
      <c r="I37" s="476">
        <v>0</v>
      </c>
      <c r="J37" s="477">
        <v>1</v>
      </c>
      <c r="K37" s="477">
        <v>1</v>
      </c>
      <c r="L37" s="288">
        <v>4133883.56</v>
      </c>
      <c r="M37" s="474">
        <v>200</v>
      </c>
      <c r="N37" s="477">
        <v>1</v>
      </c>
      <c r="O37" s="474">
        <v>300</v>
      </c>
      <c r="P37" s="477">
        <v>1</v>
      </c>
      <c r="Q37" s="474">
        <v>300</v>
      </c>
      <c r="R37" s="477">
        <v>1</v>
      </c>
      <c r="S37" s="477">
        <v>1</v>
      </c>
      <c r="T37" s="476">
        <v>376647.02</v>
      </c>
      <c r="U37" s="476">
        <v>375.15</v>
      </c>
      <c r="V37" s="474" t="s">
        <v>28</v>
      </c>
      <c r="W37" s="474" t="s">
        <v>28</v>
      </c>
      <c r="X37" s="474" t="s">
        <v>28</v>
      </c>
      <c r="Y37" s="474">
        <v>4600</v>
      </c>
      <c r="Z37" s="509">
        <v>5036.28</v>
      </c>
      <c r="AA37" s="474">
        <v>0</v>
      </c>
      <c r="AB37" s="288">
        <v>0</v>
      </c>
      <c r="AC37" s="474">
        <v>1500</v>
      </c>
      <c r="AD37" s="548">
        <v>25736.79</v>
      </c>
      <c r="AE37" s="288">
        <v>750924.55</v>
      </c>
      <c r="AF37" s="288">
        <v>786199.15</v>
      </c>
      <c r="AG37" s="207">
        <v>35274.599999999977</v>
      </c>
      <c r="AH37" s="288">
        <v>167358.04999999999</v>
      </c>
      <c r="AI37" s="207">
        <v>953557.2</v>
      </c>
      <c r="AJ37" s="288">
        <v>384084.57</v>
      </c>
      <c r="AK37" s="448">
        <v>569472.62999999989</v>
      </c>
      <c r="AL37" s="549">
        <v>0.49</v>
      </c>
      <c r="AM37" s="549">
        <v>0.46279059960359775</v>
      </c>
      <c r="AN37" s="210">
        <v>23.213000000000001</v>
      </c>
    </row>
    <row r="38" spans="1:40">
      <c r="A38" s="508">
        <v>13073072</v>
      </c>
      <c r="B38" s="202">
        <v>5353</v>
      </c>
      <c r="C38" s="202" t="s">
        <v>59</v>
      </c>
      <c r="D38" s="550">
        <v>240</v>
      </c>
      <c r="E38" s="473">
        <v>1700</v>
      </c>
      <c r="F38" s="380">
        <v>81563.89</v>
      </c>
      <c r="G38" s="389">
        <v>1</v>
      </c>
      <c r="H38" s="207">
        <v>72954.350000000006</v>
      </c>
      <c r="I38" s="380">
        <v>0</v>
      </c>
      <c r="J38" s="389">
        <v>1</v>
      </c>
      <c r="K38" s="389">
        <v>1</v>
      </c>
      <c r="L38" s="207">
        <v>2448412.17</v>
      </c>
      <c r="M38" s="206">
        <v>300</v>
      </c>
      <c r="N38" s="389">
        <v>1</v>
      </c>
      <c r="O38" s="206">
        <v>300</v>
      </c>
      <c r="P38" s="389">
        <v>1</v>
      </c>
      <c r="Q38" s="206">
        <v>300</v>
      </c>
      <c r="R38" s="389">
        <v>1</v>
      </c>
      <c r="S38" s="389">
        <v>1</v>
      </c>
      <c r="T38" s="380">
        <v>780786.13</v>
      </c>
      <c r="U38" s="380">
        <v>3287.0319574468085</v>
      </c>
      <c r="V38" s="206" t="s">
        <v>28</v>
      </c>
      <c r="W38" s="206" t="s">
        <v>28</v>
      </c>
      <c r="X38" s="206" t="s">
        <v>28</v>
      </c>
      <c r="Y38" s="206">
        <v>400</v>
      </c>
      <c r="Z38" s="509">
        <v>357.04</v>
      </c>
      <c r="AA38" s="206">
        <v>0</v>
      </c>
      <c r="AB38" s="207">
        <v>0</v>
      </c>
      <c r="AC38" s="206">
        <v>0</v>
      </c>
      <c r="AD38" s="510">
        <v>0</v>
      </c>
      <c r="AE38" s="207">
        <v>364342.6</v>
      </c>
      <c r="AF38" s="207">
        <v>425026.72</v>
      </c>
      <c r="AG38" s="207">
        <v>60684.119999999995</v>
      </c>
      <c r="AH38" s="207">
        <v>0</v>
      </c>
      <c r="AI38" s="207">
        <v>425026.72</v>
      </c>
      <c r="AJ38" s="448">
        <v>80339.47</v>
      </c>
      <c r="AK38" s="448">
        <v>344687.25</v>
      </c>
      <c r="AL38" s="549">
        <v>0.19</v>
      </c>
      <c r="AM38" s="549">
        <v>0.19</v>
      </c>
      <c r="AN38" s="210">
        <v>23.213000000000001</v>
      </c>
    </row>
    <row r="39" spans="1:40">
      <c r="A39" s="508">
        <v>13073074</v>
      </c>
      <c r="B39" s="202">
        <v>5353</v>
      </c>
      <c r="C39" s="202" t="s">
        <v>60</v>
      </c>
      <c r="D39" s="206">
        <v>303</v>
      </c>
      <c r="E39" s="473">
        <v>-24100</v>
      </c>
      <c r="F39" s="380">
        <v>-6506.72</v>
      </c>
      <c r="G39" s="389">
        <v>0</v>
      </c>
      <c r="H39" s="207">
        <v>0</v>
      </c>
      <c r="I39" s="380">
        <v>0</v>
      </c>
      <c r="J39" s="389">
        <v>0</v>
      </c>
      <c r="K39" s="389">
        <v>1</v>
      </c>
      <c r="L39" s="207">
        <v>569877.85</v>
      </c>
      <c r="M39" s="206">
        <v>275</v>
      </c>
      <c r="N39" s="389">
        <v>1</v>
      </c>
      <c r="O39" s="206">
        <v>375</v>
      </c>
      <c r="P39" s="389">
        <v>1</v>
      </c>
      <c r="Q39" s="206">
        <v>300</v>
      </c>
      <c r="R39" s="389">
        <v>1</v>
      </c>
      <c r="S39" s="389">
        <v>1</v>
      </c>
      <c r="T39" s="380">
        <v>249081.46</v>
      </c>
      <c r="U39" s="380">
        <v>808.71</v>
      </c>
      <c r="V39" s="206" t="s">
        <v>32</v>
      </c>
      <c r="W39" s="206" t="s">
        <v>28</v>
      </c>
      <c r="X39" s="206" t="s">
        <v>28</v>
      </c>
      <c r="Y39" s="206">
        <v>4600</v>
      </c>
      <c r="Z39" s="509">
        <v>4347.91</v>
      </c>
      <c r="AA39" s="206">
        <v>0</v>
      </c>
      <c r="AB39" s="207">
        <v>0</v>
      </c>
      <c r="AC39" s="206">
        <v>0</v>
      </c>
      <c r="AD39" s="510">
        <v>0</v>
      </c>
      <c r="AE39" s="207">
        <v>140649.79</v>
      </c>
      <c r="AF39" s="207">
        <v>199186.56</v>
      </c>
      <c r="AG39" s="207">
        <v>58536.76999999999</v>
      </c>
      <c r="AH39" s="207">
        <v>106390.46</v>
      </c>
      <c r="AI39" s="207">
        <v>305577.02</v>
      </c>
      <c r="AJ39" s="448">
        <v>115771.42</v>
      </c>
      <c r="AK39" s="448">
        <v>189805.60000000003</v>
      </c>
      <c r="AL39" s="549">
        <v>0.57999999999999996</v>
      </c>
      <c r="AM39" s="549">
        <v>0.38</v>
      </c>
      <c r="AN39" s="210">
        <v>23.213000000000001</v>
      </c>
    </row>
    <row r="40" spans="1:40">
      <c r="A40" s="508">
        <v>13073083</v>
      </c>
      <c r="B40" s="202">
        <v>5353</v>
      </c>
      <c r="C40" s="202" t="s">
        <v>61</v>
      </c>
      <c r="D40" s="206">
        <v>874</v>
      </c>
      <c r="E40" s="473">
        <v>-76100</v>
      </c>
      <c r="F40" s="380">
        <v>5285.57</v>
      </c>
      <c r="G40" s="389">
        <v>1</v>
      </c>
      <c r="H40" s="207">
        <v>0</v>
      </c>
      <c r="I40" s="380">
        <v>-36985.01</v>
      </c>
      <c r="J40" s="389">
        <v>0</v>
      </c>
      <c r="K40" s="389">
        <v>1</v>
      </c>
      <c r="L40" s="207">
        <v>2164471.67</v>
      </c>
      <c r="M40" s="206">
        <v>350</v>
      </c>
      <c r="N40" s="389">
        <v>0</v>
      </c>
      <c r="O40" s="206">
        <v>350</v>
      </c>
      <c r="P40" s="389">
        <v>1</v>
      </c>
      <c r="Q40" s="206">
        <v>350</v>
      </c>
      <c r="R40" s="389">
        <v>0</v>
      </c>
      <c r="S40" s="389">
        <v>0</v>
      </c>
      <c r="T40" s="380">
        <v>397542.27</v>
      </c>
      <c r="U40" s="380">
        <v>453.82</v>
      </c>
      <c r="V40" s="206" t="s">
        <v>32</v>
      </c>
      <c r="W40" s="206" t="s">
        <v>28</v>
      </c>
      <c r="X40" s="206" t="s">
        <v>28</v>
      </c>
      <c r="Y40" s="206">
        <v>3500</v>
      </c>
      <c r="Z40" s="509">
        <v>3623.33</v>
      </c>
      <c r="AA40" s="206">
        <v>2000</v>
      </c>
      <c r="AB40" s="207">
        <v>3005.39</v>
      </c>
      <c r="AC40" s="206">
        <v>0</v>
      </c>
      <c r="AD40" s="510">
        <v>0</v>
      </c>
      <c r="AE40" s="207">
        <v>569488.72</v>
      </c>
      <c r="AF40" s="207">
        <v>624163.24</v>
      </c>
      <c r="AG40" s="207">
        <v>54674.520000000019</v>
      </c>
      <c r="AH40" s="207">
        <v>201726.84</v>
      </c>
      <c r="AI40" s="207">
        <v>825890.08</v>
      </c>
      <c r="AJ40" s="448">
        <v>356329.81</v>
      </c>
      <c r="AK40" s="448">
        <v>469560.26999999996</v>
      </c>
      <c r="AL40" s="537">
        <v>0.56999999999999995</v>
      </c>
      <c r="AM40" s="537">
        <v>0.46604900821065626</v>
      </c>
      <c r="AN40" s="210">
        <v>23.213000000000001</v>
      </c>
    </row>
    <row r="41" spans="1:40">
      <c r="A41" s="508">
        <v>13073002</v>
      </c>
      <c r="B41" s="202">
        <v>5354</v>
      </c>
      <c r="C41" s="202" t="s">
        <v>62</v>
      </c>
      <c r="D41" s="206">
        <v>635</v>
      </c>
      <c r="E41" s="206">
        <v>597000</v>
      </c>
      <c r="F41" s="207">
        <v>490249.23</v>
      </c>
      <c r="G41" s="389">
        <v>1</v>
      </c>
      <c r="H41" s="207">
        <v>439104.61</v>
      </c>
      <c r="I41" s="207">
        <v>0</v>
      </c>
      <c r="J41" s="389">
        <v>1</v>
      </c>
      <c r="K41" s="389" t="s">
        <v>202</v>
      </c>
      <c r="L41" s="207" t="s">
        <v>202</v>
      </c>
      <c r="M41" s="206">
        <v>300</v>
      </c>
      <c r="N41" s="389">
        <v>1</v>
      </c>
      <c r="O41" s="206">
        <v>360</v>
      </c>
      <c r="P41" s="389">
        <v>1</v>
      </c>
      <c r="Q41" s="206">
        <v>330</v>
      </c>
      <c r="R41" s="389">
        <v>1</v>
      </c>
      <c r="S41" s="389">
        <v>1</v>
      </c>
      <c r="T41" s="207">
        <v>1776460</v>
      </c>
      <c r="U41" s="207">
        <v>2788.7912087912086</v>
      </c>
      <c r="V41" s="337" t="s">
        <v>28</v>
      </c>
      <c r="W41" s="337" t="s">
        <v>28</v>
      </c>
      <c r="X41" s="337" t="s">
        <v>28</v>
      </c>
      <c r="Y41" s="206">
        <v>1800</v>
      </c>
      <c r="Z41" s="509">
        <v>1904</v>
      </c>
      <c r="AA41" s="206">
        <v>0</v>
      </c>
      <c r="AB41" s="207">
        <v>0</v>
      </c>
      <c r="AC41" s="206">
        <v>280000</v>
      </c>
      <c r="AD41" s="510">
        <v>297870</v>
      </c>
      <c r="AE41" s="207">
        <v>999864.68</v>
      </c>
      <c r="AF41" s="207">
        <v>1378500</v>
      </c>
      <c r="AG41" s="207">
        <v>378635.31999999995</v>
      </c>
      <c r="AH41" s="207">
        <v>0</v>
      </c>
      <c r="AI41" s="207">
        <v>1378500</v>
      </c>
      <c r="AJ41" s="448">
        <v>424200</v>
      </c>
      <c r="AK41" s="448">
        <v>954300</v>
      </c>
      <c r="AL41" s="536">
        <v>30.772578890097932</v>
      </c>
      <c r="AM41" s="536">
        <v>30.772578890097932</v>
      </c>
      <c r="AN41" s="210">
        <v>32.21</v>
      </c>
    </row>
    <row r="42" spans="1:40">
      <c r="A42" s="508">
        <v>13073012</v>
      </c>
      <c r="B42" s="202">
        <v>5354</v>
      </c>
      <c r="C42" s="202" t="s">
        <v>63</v>
      </c>
      <c r="D42" s="206">
        <v>1162</v>
      </c>
      <c r="E42" s="206">
        <v>137500</v>
      </c>
      <c r="F42" s="207">
        <v>548718.79</v>
      </c>
      <c r="G42" s="389">
        <v>1</v>
      </c>
      <c r="H42" s="207">
        <v>0</v>
      </c>
      <c r="I42" s="207">
        <v>-326759.21999999997</v>
      </c>
      <c r="J42" s="389">
        <v>1</v>
      </c>
      <c r="K42" s="389" t="s">
        <v>202</v>
      </c>
      <c r="L42" s="207" t="s">
        <v>202</v>
      </c>
      <c r="M42" s="206">
        <v>300</v>
      </c>
      <c r="N42" s="389">
        <v>1</v>
      </c>
      <c r="O42" s="206">
        <v>380</v>
      </c>
      <c r="P42" s="389">
        <v>1</v>
      </c>
      <c r="Q42" s="206">
        <v>360</v>
      </c>
      <c r="R42" s="389">
        <v>0</v>
      </c>
      <c r="S42" s="389">
        <v>0</v>
      </c>
      <c r="T42" s="207">
        <v>1658876</v>
      </c>
      <c r="U42" s="207">
        <v>1470.6347517730496</v>
      </c>
      <c r="V42" s="337" t="s">
        <v>28</v>
      </c>
      <c r="W42" s="337" t="s">
        <v>28</v>
      </c>
      <c r="X42" s="337" t="s">
        <v>28</v>
      </c>
      <c r="Y42" s="206">
        <v>4500</v>
      </c>
      <c r="Z42" s="509">
        <v>4847</v>
      </c>
      <c r="AA42" s="206">
        <v>0</v>
      </c>
      <c r="AB42" s="207">
        <v>0</v>
      </c>
      <c r="AC42" s="206">
        <v>240000</v>
      </c>
      <c r="AD42" s="510">
        <v>246198</v>
      </c>
      <c r="AE42" s="207">
        <v>772827.54</v>
      </c>
      <c r="AF42" s="207">
        <v>1080100</v>
      </c>
      <c r="AG42" s="207">
        <v>307272.45999999996</v>
      </c>
      <c r="AH42" s="207">
        <v>222800</v>
      </c>
      <c r="AI42" s="207">
        <v>1302900</v>
      </c>
      <c r="AJ42" s="448">
        <v>473200</v>
      </c>
      <c r="AK42" s="448">
        <v>829700</v>
      </c>
      <c r="AL42" s="536">
        <v>43.810758263123788</v>
      </c>
      <c r="AM42" s="536">
        <v>36.318980735282828</v>
      </c>
      <c r="AN42" s="210">
        <v>32.21</v>
      </c>
    </row>
    <row r="43" spans="1:40">
      <c r="A43" s="508">
        <v>13073017</v>
      </c>
      <c r="B43" s="202">
        <v>5354</v>
      </c>
      <c r="C43" s="202" t="s">
        <v>64</v>
      </c>
      <c r="D43" s="206">
        <v>1481</v>
      </c>
      <c r="E43" s="206">
        <v>564900</v>
      </c>
      <c r="F43" s="207">
        <v>840531.32</v>
      </c>
      <c r="G43" s="389">
        <v>1</v>
      </c>
      <c r="H43" s="207">
        <v>673168.23</v>
      </c>
      <c r="I43" s="207">
        <v>0</v>
      </c>
      <c r="J43" s="389">
        <v>1</v>
      </c>
      <c r="K43" s="389" t="s">
        <v>202</v>
      </c>
      <c r="L43" s="207" t="s">
        <v>202</v>
      </c>
      <c r="M43" s="206">
        <v>300</v>
      </c>
      <c r="N43" s="389">
        <v>1</v>
      </c>
      <c r="O43" s="206">
        <v>360</v>
      </c>
      <c r="P43" s="389">
        <v>1</v>
      </c>
      <c r="Q43" s="206">
        <v>350</v>
      </c>
      <c r="R43" s="389">
        <v>0</v>
      </c>
      <c r="S43" s="389">
        <v>0</v>
      </c>
      <c r="T43" s="207">
        <v>1232013</v>
      </c>
      <c r="U43" s="207">
        <v>830.19743935309975</v>
      </c>
      <c r="V43" s="337" t="s">
        <v>28</v>
      </c>
      <c r="W43" s="337" t="s">
        <v>28</v>
      </c>
      <c r="X43" s="337" t="s">
        <v>28</v>
      </c>
      <c r="Y43" s="206">
        <v>4700</v>
      </c>
      <c r="Z43" s="509">
        <v>4613</v>
      </c>
      <c r="AA43" s="206">
        <v>0</v>
      </c>
      <c r="AB43" s="207">
        <v>0</v>
      </c>
      <c r="AC43" s="206">
        <v>300000</v>
      </c>
      <c r="AD43" s="510">
        <v>344205</v>
      </c>
      <c r="AE43" s="207">
        <v>996379.16</v>
      </c>
      <c r="AF43" s="207">
        <v>1458300</v>
      </c>
      <c r="AG43" s="207">
        <v>461920.83999999997</v>
      </c>
      <c r="AH43" s="207">
        <v>296700</v>
      </c>
      <c r="AI43" s="207">
        <v>1755000</v>
      </c>
      <c r="AJ43" s="448">
        <v>558700</v>
      </c>
      <c r="AK43" s="448">
        <v>1196300</v>
      </c>
      <c r="AL43" s="536">
        <v>38.311732839607764</v>
      </c>
      <c r="AM43" s="536">
        <v>31.834757834757834</v>
      </c>
      <c r="AN43" s="210">
        <v>32.21</v>
      </c>
    </row>
    <row r="44" spans="1:40">
      <c r="A44" s="508">
        <v>13073067</v>
      </c>
      <c r="B44" s="202">
        <v>5354</v>
      </c>
      <c r="C44" s="202" t="s">
        <v>65</v>
      </c>
      <c r="D44" s="206">
        <v>1450</v>
      </c>
      <c r="E44" s="206">
        <v>296400</v>
      </c>
      <c r="F44" s="207">
        <v>783286.78</v>
      </c>
      <c r="G44" s="389">
        <v>1</v>
      </c>
      <c r="H44" s="207">
        <v>677133.35</v>
      </c>
      <c r="I44" s="207">
        <v>0</v>
      </c>
      <c r="J44" s="389">
        <v>1</v>
      </c>
      <c r="K44" s="389" t="s">
        <v>202</v>
      </c>
      <c r="L44" s="207" t="s">
        <v>202</v>
      </c>
      <c r="M44" s="206">
        <v>300</v>
      </c>
      <c r="N44" s="389">
        <v>1</v>
      </c>
      <c r="O44" s="206">
        <v>360</v>
      </c>
      <c r="P44" s="389">
        <v>1</v>
      </c>
      <c r="Q44" s="206">
        <v>360</v>
      </c>
      <c r="R44" s="389">
        <v>0</v>
      </c>
      <c r="S44" s="389">
        <v>0</v>
      </c>
      <c r="T44" s="207">
        <v>1968199</v>
      </c>
      <c r="U44" s="207">
        <v>1349.0054832076764</v>
      </c>
      <c r="V44" s="337" t="s">
        <v>28</v>
      </c>
      <c r="W44" s="337" t="s">
        <v>28</v>
      </c>
      <c r="X44" s="337" t="s">
        <v>28</v>
      </c>
      <c r="Y44" s="206">
        <v>6800</v>
      </c>
      <c r="Z44" s="509">
        <v>6486</v>
      </c>
      <c r="AA44" s="206">
        <v>0</v>
      </c>
      <c r="AB44" s="207">
        <v>0</v>
      </c>
      <c r="AC44" s="206">
        <v>320000</v>
      </c>
      <c r="AD44" s="510">
        <v>360765</v>
      </c>
      <c r="AE44" s="207">
        <v>1729796.72</v>
      </c>
      <c r="AF44" s="207">
        <v>2191800</v>
      </c>
      <c r="AG44" s="207">
        <v>462003.28</v>
      </c>
      <c r="AH44" s="207">
        <v>0</v>
      </c>
      <c r="AI44" s="207">
        <v>2191800</v>
      </c>
      <c r="AJ44" s="448">
        <v>796100</v>
      </c>
      <c r="AK44" s="448">
        <v>1395700</v>
      </c>
      <c r="AL44" s="536">
        <v>36.321744684734007</v>
      </c>
      <c r="AM44" s="536">
        <v>36.321744684734007</v>
      </c>
      <c r="AN44" s="210">
        <v>32.21</v>
      </c>
    </row>
    <row r="45" spans="1:40">
      <c r="A45" s="508">
        <v>13073100</v>
      </c>
      <c r="B45" s="202">
        <v>5354</v>
      </c>
      <c r="C45" s="202" t="s">
        <v>66</v>
      </c>
      <c r="D45" s="206">
        <v>703</v>
      </c>
      <c r="E45" s="206">
        <v>123800</v>
      </c>
      <c r="F45" s="207">
        <v>93115.7</v>
      </c>
      <c r="G45" s="389">
        <v>1</v>
      </c>
      <c r="H45" s="207">
        <v>93115.7</v>
      </c>
      <c r="I45" s="207">
        <v>0</v>
      </c>
      <c r="J45" s="389">
        <v>1</v>
      </c>
      <c r="K45" s="389" t="s">
        <v>202</v>
      </c>
      <c r="L45" s="207" t="s">
        <v>202</v>
      </c>
      <c r="M45" s="206">
        <v>300</v>
      </c>
      <c r="N45" s="389">
        <v>1</v>
      </c>
      <c r="O45" s="206">
        <v>360</v>
      </c>
      <c r="P45" s="389">
        <v>1</v>
      </c>
      <c r="Q45" s="206">
        <v>350</v>
      </c>
      <c r="R45" s="389">
        <v>0</v>
      </c>
      <c r="S45" s="389">
        <v>0</v>
      </c>
      <c r="T45" s="207">
        <v>0</v>
      </c>
      <c r="U45" s="207">
        <v>0</v>
      </c>
      <c r="V45" s="337" t="s">
        <v>28</v>
      </c>
      <c r="W45" s="337" t="s">
        <v>28</v>
      </c>
      <c r="X45" s="337" t="s">
        <v>28</v>
      </c>
      <c r="Y45" s="206">
        <v>3400</v>
      </c>
      <c r="Z45" s="509">
        <v>3568</v>
      </c>
      <c r="AA45" s="206">
        <v>0</v>
      </c>
      <c r="AB45" s="207">
        <v>0</v>
      </c>
      <c r="AC45" s="206">
        <v>180000</v>
      </c>
      <c r="AD45" s="510">
        <v>191763</v>
      </c>
      <c r="AE45" s="207">
        <v>532313.51</v>
      </c>
      <c r="AF45" s="207">
        <v>844700</v>
      </c>
      <c r="AG45" s="207">
        <v>312386.49</v>
      </c>
      <c r="AH45" s="207">
        <v>105500</v>
      </c>
      <c r="AI45" s="207">
        <v>950200</v>
      </c>
      <c r="AJ45" s="448">
        <v>312100</v>
      </c>
      <c r="AK45" s="448">
        <v>638100</v>
      </c>
      <c r="AL45" s="536">
        <v>36.948028885995029</v>
      </c>
      <c r="AM45" s="536">
        <v>32.845716691222897</v>
      </c>
      <c r="AN45" s="210">
        <v>32.21</v>
      </c>
    </row>
    <row r="46" spans="1:40">
      <c r="A46" s="508">
        <v>13073103</v>
      </c>
      <c r="B46" s="202">
        <v>5354</v>
      </c>
      <c r="C46" s="202" t="s">
        <v>67</v>
      </c>
      <c r="D46" s="206">
        <v>1140</v>
      </c>
      <c r="E46" s="206">
        <v>386800</v>
      </c>
      <c r="F46" s="207">
        <v>778087.91</v>
      </c>
      <c r="G46" s="389">
        <v>1</v>
      </c>
      <c r="H46" s="207">
        <v>678936.2</v>
      </c>
      <c r="I46" s="207">
        <v>0</v>
      </c>
      <c r="J46" s="389">
        <v>1</v>
      </c>
      <c r="K46" s="389" t="s">
        <v>202</v>
      </c>
      <c r="L46" s="207" t="s">
        <v>202</v>
      </c>
      <c r="M46" s="206">
        <v>300</v>
      </c>
      <c r="N46" s="389">
        <v>1</v>
      </c>
      <c r="O46" s="206">
        <v>360</v>
      </c>
      <c r="P46" s="389">
        <v>1</v>
      </c>
      <c r="Q46" s="206">
        <v>360</v>
      </c>
      <c r="R46" s="389">
        <v>0</v>
      </c>
      <c r="S46" s="389">
        <v>0</v>
      </c>
      <c r="T46" s="207">
        <v>1435544</v>
      </c>
      <c r="U46" s="207">
        <v>1269.2696728558797</v>
      </c>
      <c r="V46" s="337" t="s">
        <v>28</v>
      </c>
      <c r="W46" s="337" t="s">
        <v>28</v>
      </c>
      <c r="X46" s="337" t="s">
        <v>28</v>
      </c>
      <c r="Y46" s="206">
        <v>3100</v>
      </c>
      <c r="Z46" s="509">
        <v>3236</v>
      </c>
      <c r="AA46" s="206">
        <v>0</v>
      </c>
      <c r="AB46" s="207">
        <v>0</v>
      </c>
      <c r="AC46" s="206">
        <v>165000</v>
      </c>
      <c r="AD46" s="510">
        <v>173986</v>
      </c>
      <c r="AE46" s="207">
        <v>895232.61</v>
      </c>
      <c r="AF46" s="207">
        <v>1127700</v>
      </c>
      <c r="AG46" s="207">
        <v>232467.39</v>
      </c>
      <c r="AH46" s="207">
        <v>146600</v>
      </c>
      <c r="AI46" s="207">
        <v>1274300</v>
      </c>
      <c r="AJ46" s="448">
        <v>488000</v>
      </c>
      <c r="AK46" s="448">
        <v>786300</v>
      </c>
      <c r="AL46" s="536">
        <v>43.273920368892433</v>
      </c>
      <c r="AM46" s="536">
        <v>38.295534803421489</v>
      </c>
      <c r="AN46" s="210">
        <v>32.21</v>
      </c>
    </row>
    <row r="47" spans="1:40">
      <c r="A47" s="508">
        <v>13073024</v>
      </c>
      <c r="B47" s="202">
        <v>5355</v>
      </c>
      <c r="C47" s="202" t="s">
        <v>68</v>
      </c>
      <c r="D47" s="206">
        <v>1394</v>
      </c>
      <c r="E47" s="206">
        <v>-150350</v>
      </c>
      <c r="F47" s="461">
        <v>87741.32</v>
      </c>
      <c r="G47" s="389">
        <v>0</v>
      </c>
      <c r="H47" s="207">
        <v>0</v>
      </c>
      <c r="I47" s="461">
        <v>-397595.84</v>
      </c>
      <c r="J47" s="389">
        <v>0</v>
      </c>
      <c r="K47" s="389">
        <v>1</v>
      </c>
      <c r="L47" s="461">
        <v>4247583</v>
      </c>
      <c r="M47" s="206">
        <v>307</v>
      </c>
      <c r="N47" s="389">
        <v>0</v>
      </c>
      <c r="O47" s="206">
        <v>396</v>
      </c>
      <c r="P47" s="389">
        <v>0</v>
      </c>
      <c r="Q47" s="206">
        <v>348</v>
      </c>
      <c r="R47" s="389">
        <v>0</v>
      </c>
      <c r="S47" s="389">
        <v>0</v>
      </c>
      <c r="T47" s="207">
        <v>2266739.54</v>
      </c>
      <c r="U47" s="207">
        <f>T47/D47</f>
        <v>1626.0685365853658</v>
      </c>
      <c r="V47" s="397" t="s">
        <v>32</v>
      </c>
      <c r="W47" s="397" t="s">
        <v>28</v>
      </c>
      <c r="X47" s="397" t="s">
        <v>28</v>
      </c>
      <c r="Y47" s="206">
        <v>6000</v>
      </c>
      <c r="Z47" s="509">
        <v>6024.59</v>
      </c>
      <c r="AA47" s="206" t="s">
        <v>307</v>
      </c>
      <c r="AB47" s="207" t="s">
        <v>307</v>
      </c>
      <c r="AC47" s="206" t="s">
        <v>307</v>
      </c>
      <c r="AD47" s="207" t="s">
        <v>307</v>
      </c>
      <c r="AE47" s="207">
        <v>594273.22</v>
      </c>
      <c r="AF47" s="461">
        <v>602301.87</v>
      </c>
      <c r="AG47" s="207">
        <f>AF47-AE47</f>
        <v>8028.6500000000233</v>
      </c>
      <c r="AH47" s="461">
        <v>478222.08000000002</v>
      </c>
      <c r="AI47" s="207">
        <f>AH47+AF47</f>
        <v>1080523.95</v>
      </c>
      <c r="AJ47" s="461">
        <v>517535.77</v>
      </c>
      <c r="AK47" s="207">
        <f>AF47+AH47-AJ47</f>
        <v>562988.17999999993</v>
      </c>
      <c r="AL47" s="551">
        <f>AJ47*100/AF47</f>
        <v>85.926309675910517</v>
      </c>
      <c r="AM47" s="551">
        <f>AJ47*100/AI47</f>
        <v>47.896742131444661</v>
      </c>
      <c r="AN47" s="202">
        <v>17.7</v>
      </c>
    </row>
    <row r="48" spans="1:40">
      <c r="A48" s="508">
        <v>13073029</v>
      </c>
      <c r="B48" s="202">
        <v>5355</v>
      </c>
      <c r="C48" s="202" t="s">
        <v>69</v>
      </c>
      <c r="D48" s="206">
        <v>529</v>
      </c>
      <c r="E48" s="206">
        <v>-36650</v>
      </c>
      <c r="F48" s="461">
        <v>69737.03</v>
      </c>
      <c r="G48" s="389">
        <v>0</v>
      </c>
      <c r="H48" s="207">
        <v>0</v>
      </c>
      <c r="I48" s="461">
        <v>-119878.75</v>
      </c>
      <c r="J48" s="389">
        <v>0</v>
      </c>
      <c r="K48" s="389">
        <v>1</v>
      </c>
      <c r="L48" s="461">
        <v>2211952.6400000001</v>
      </c>
      <c r="M48" s="206">
        <v>307</v>
      </c>
      <c r="N48" s="389">
        <v>0</v>
      </c>
      <c r="O48" s="206">
        <v>396</v>
      </c>
      <c r="P48" s="389">
        <v>0</v>
      </c>
      <c r="Q48" s="206">
        <v>348</v>
      </c>
      <c r="R48" s="389">
        <v>0</v>
      </c>
      <c r="S48" s="389">
        <v>0</v>
      </c>
      <c r="T48" s="207">
        <v>260984.75</v>
      </c>
      <c r="U48" s="207">
        <f t="shared" ref="U48:U56" si="0">T48/D48</f>
        <v>493.35491493383745</v>
      </c>
      <c r="V48" s="397" t="s">
        <v>32</v>
      </c>
      <c r="W48" s="397" t="s">
        <v>28</v>
      </c>
      <c r="X48" s="397" t="s">
        <v>28</v>
      </c>
      <c r="Y48" s="206">
        <v>3100</v>
      </c>
      <c r="Z48" s="509">
        <v>3050.42</v>
      </c>
      <c r="AA48" s="206" t="s">
        <v>307</v>
      </c>
      <c r="AB48" s="207" t="s">
        <v>307</v>
      </c>
      <c r="AC48" s="206" t="s">
        <v>307</v>
      </c>
      <c r="AD48" s="207" t="s">
        <v>307</v>
      </c>
      <c r="AE48" s="207">
        <v>271019.09999999998</v>
      </c>
      <c r="AF48" s="461">
        <v>200743.77</v>
      </c>
      <c r="AG48" s="207">
        <f t="shared" ref="AG48:AG56" si="1">AF48-AE48</f>
        <v>-70275.329999999987</v>
      </c>
      <c r="AH48" s="461">
        <v>152089.9</v>
      </c>
      <c r="AI48" s="207">
        <f t="shared" ref="AI48:AI56" si="2">AH48+AF48</f>
        <v>352833.67</v>
      </c>
      <c r="AJ48" s="461">
        <v>204546.16</v>
      </c>
      <c r="AK48" s="207">
        <f t="shared" ref="AK48:AK56" si="3">AF48+AH48-AJ48</f>
        <v>148287.50999999998</v>
      </c>
      <c r="AL48" s="551">
        <f t="shared" ref="AL48:AL56" si="4">AJ48*100/AF48</f>
        <v>101.89415093678873</v>
      </c>
      <c r="AM48" s="551">
        <f t="shared" ref="AM48:AM56" si="5">AJ48*100/AI48</f>
        <v>57.972403824158846</v>
      </c>
      <c r="AN48" s="202">
        <v>17.7</v>
      </c>
    </row>
    <row r="49" spans="1:40">
      <c r="A49" s="508">
        <v>13073034</v>
      </c>
      <c r="B49" s="202">
        <v>5355</v>
      </c>
      <c r="C49" s="202" t="s">
        <v>70</v>
      </c>
      <c r="D49" s="206">
        <v>684</v>
      </c>
      <c r="E49" s="206">
        <v>-63150</v>
      </c>
      <c r="F49" s="207">
        <v>87556.11</v>
      </c>
      <c r="G49" s="389">
        <v>1</v>
      </c>
      <c r="H49" s="461">
        <v>99530.67</v>
      </c>
      <c r="I49" s="207">
        <v>0</v>
      </c>
      <c r="J49" s="389">
        <v>1</v>
      </c>
      <c r="K49" s="389">
        <v>1</v>
      </c>
      <c r="L49" s="461">
        <v>2654709.69</v>
      </c>
      <c r="M49" s="206">
        <v>300</v>
      </c>
      <c r="N49" s="389">
        <v>1</v>
      </c>
      <c r="O49" s="206">
        <v>300</v>
      </c>
      <c r="P49" s="389">
        <v>1</v>
      </c>
      <c r="Q49" s="206">
        <v>400</v>
      </c>
      <c r="R49" s="389">
        <v>0</v>
      </c>
      <c r="S49" s="389">
        <v>0</v>
      </c>
      <c r="T49" s="207">
        <v>129749.23</v>
      </c>
      <c r="U49" s="207">
        <f t="shared" si="0"/>
        <v>189.69185672514618</v>
      </c>
      <c r="V49" s="397" t="s">
        <v>32</v>
      </c>
      <c r="W49" s="397" t="s">
        <v>28</v>
      </c>
      <c r="X49" s="397" t="s">
        <v>28</v>
      </c>
      <c r="Y49" s="206">
        <v>4400</v>
      </c>
      <c r="Z49" s="509">
        <v>4619.41</v>
      </c>
      <c r="AA49" s="206" t="s">
        <v>307</v>
      </c>
      <c r="AB49" s="207" t="s">
        <v>307</v>
      </c>
      <c r="AC49" s="206" t="s">
        <v>307</v>
      </c>
      <c r="AD49" s="207" t="s">
        <v>307</v>
      </c>
      <c r="AE49" s="207">
        <v>342952.63</v>
      </c>
      <c r="AF49" s="461">
        <v>377762.85</v>
      </c>
      <c r="AG49" s="207">
        <f t="shared" si="1"/>
        <v>34810.219999999972</v>
      </c>
      <c r="AH49" s="461">
        <v>207749.17</v>
      </c>
      <c r="AI49" s="207">
        <f t="shared" si="2"/>
        <v>585512.02</v>
      </c>
      <c r="AJ49" s="461">
        <v>241813.51</v>
      </c>
      <c r="AK49" s="207">
        <f t="shared" si="3"/>
        <v>343698.51</v>
      </c>
      <c r="AL49" s="551">
        <f t="shared" si="4"/>
        <v>64.011987944288336</v>
      </c>
      <c r="AM49" s="551">
        <f t="shared" si="5"/>
        <v>41.299495439905741</v>
      </c>
      <c r="AN49" s="202">
        <v>17.7</v>
      </c>
    </row>
    <row r="50" spans="1:40">
      <c r="A50" s="508">
        <v>13073057</v>
      </c>
      <c r="B50" s="202">
        <v>5355</v>
      </c>
      <c r="C50" s="202" t="s">
        <v>71</v>
      </c>
      <c r="D50" s="206">
        <v>336</v>
      </c>
      <c r="E50" s="206">
        <v>-110150</v>
      </c>
      <c r="F50" s="461">
        <v>3230.32</v>
      </c>
      <c r="G50" s="389">
        <v>0</v>
      </c>
      <c r="H50" s="207">
        <v>0</v>
      </c>
      <c r="I50" s="207">
        <v>-38850.480000000003</v>
      </c>
      <c r="J50" s="389">
        <v>0</v>
      </c>
      <c r="K50" s="389">
        <v>1</v>
      </c>
      <c r="L50" s="461">
        <v>1112824.97</v>
      </c>
      <c r="M50" s="206">
        <v>307</v>
      </c>
      <c r="N50" s="389">
        <v>0</v>
      </c>
      <c r="O50" s="206">
        <v>396</v>
      </c>
      <c r="P50" s="389">
        <v>0</v>
      </c>
      <c r="Q50" s="206">
        <v>348</v>
      </c>
      <c r="R50" s="389">
        <v>0</v>
      </c>
      <c r="S50" s="389">
        <v>0</v>
      </c>
      <c r="T50" s="207">
        <v>134934.57999999999</v>
      </c>
      <c r="U50" s="207">
        <f t="shared" si="0"/>
        <v>401.59101190476184</v>
      </c>
      <c r="V50" s="397" t="s">
        <v>32</v>
      </c>
      <c r="W50" s="397" t="s">
        <v>28</v>
      </c>
      <c r="X50" s="397" t="s">
        <v>28</v>
      </c>
      <c r="Y50" s="206">
        <v>2900</v>
      </c>
      <c r="Z50" s="509">
        <v>2962.08</v>
      </c>
      <c r="AA50" s="206" t="s">
        <v>307</v>
      </c>
      <c r="AB50" s="207" t="s">
        <v>307</v>
      </c>
      <c r="AC50" s="206" t="s">
        <v>307</v>
      </c>
      <c r="AD50" s="207" t="s">
        <v>307</v>
      </c>
      <c r="AE50" s="207">
        <v>151646.12</v>
      </c>
      <c r="AF50" s="461">
        <v>156289.51999999999</v>
      </c>
      <c r="AG50" s="207">
        <f t="shared" si="1"/>
        <v>4643.3999999999942</v>
      </c>
      <c r="AH50" s="461">
        <v>110278.37</v>
      </c>
      <c r="AI50" s="207">
        <f t="shared" si="2"/>
        <v>266567.89</v>
      </c>
      <c r="AJ50" s="461">
        <v>118144.34</v>
      </c>
      <c r="AK50" s="207">
        <f t="shared" si="3"/>
        <v>148423.55000000002</v>
      </c>
      <c r="AL50" s="551">
        <f t="shared" si="4"/>
        <v>75.593257948453612</v>
      </c>
      <c r="AM50" s="551">
        <f t="shared" si="5"/>
        <v>44.320544383646507</v>
      </c>
      <c r="AN50" s="202">
        <v>17.7</v>
      </c>
    </row>
    <row r="51" spans="1:40">
      <c r="A51" s="508">
        <v>13073062</v>
      </c>
      <c r="B51" s="202">
        <v>5355</v>
      </c>
      <c r="C51" s="202" t="s">
        <v>72</v>
      </c>
      <c r="D51" s="206">
        <v>575</v>
      </c>
      <c r="E51" s="206">
        <v>-1350</v>
      </c>
      <c r="F51" s="461">
        <v>29066.07</v>
      </c>
      <c r="G51" s="389">
        <v>1</v>
      </c>
      <c r="H51" s="461">
        <v>17824.27</v>
      </c>
      <c r="I51" s="207">
        <v>0</v>
      </c>
      <c r="J51" s="389">
        <v>0</v>
      </c>
      <c r="K51" s="389">
        <v>1</v>
      </c>
      <c r="L51" s="461">
        <v>1680259.21</v>
      </c>
      <c r="M51" s="206">
        <v>350</v>
      </c>
      <c r="N51" s="389">
        <v>0</v>
      </c>
      <c r="O51" s="206">
        <v>396</v>
      </c>
      <c r="P51" s="389">
        <v>0</v>
      </c>
      <c r="Q51" s="206">
        <v>348</v>
      </c>
      <c r="R51" s="389">
        <v>0</v>
      </c>
      <c r="S51" s="389">
        <v>0</v>
      </c>
      <c r="T51" s="207">
        <v>58260.77</v>
      </c>
      <c r="U51" s="207">
        <f t="shared" si="0"/>
        <v>101.32307826086956</v>
      </c>
      <c r="V51" s="397" t="s">
        <v>32</v>
      </c>
      <c r="W51" s="397" t="s">
        <v>28</v>
      </c>
      <c r="X51" s="397" t="s">
        <v>28</v>
      </c>
      <c r="Y51" s="206">
        <v>4400</v>
      </c>
      <c r="Z51" s="509">
        <v>4326.34</v>
      </c>
      <c r="AA51" s="206" t="s">
        <v>307</v>
      </c>
      <c r="AB51" s="207" t="s">
        <v>307</v>
      </c>
      <c r="AC51" s="206" t="s">
        <v>307</v>
      </c>
      <c r="AD51" s="207" t="s">
        <v>307</v>
      </c>
      <c r="AE51" s="207">
        <v>238205.3</v>
      </c>
      <c r="AF51" s="461">
        <v>264285.44</v>
      </c>
      <c r="AG51" s="207">
        <f t="shared" si="1"/>
        <v>26080.140000000014</v>
      </c>
      <c r="AH51" s="461">
        <v>194809.19</v>
      </c>
      <c r="AI51" s="207">
        <f t="shared" si="2"/>
        <v>459094.63</v>
      </c>
      <c r="AJ51" s="461">
        <v>196463.43</v>
      </c>
      <c r="AK51" s="207">
        <f t="shared" si="3"/>
        <v>262631.2</v>
      </c>
      <c r="AL51" s="551">
        <f t="shared" si="4"/>
        <v>74.337591204418985</v>
      </c>
      <c r="AM51" s="551">
        <f t="shared" si="5"/>
        <v>42.793667614888022</v>
      </c>
      <c r="AN51" s="202">
        <v>17.7</v>
      </c>
    </row>
    <row r="52" spans="1:40">
      <c r="A52" s="508">
        <v>13073076</v>
      </c>
      <c r="B52" s="202">
        <v>5355</v>
      </c>
      <c r="C52" s="202" t="s">
        <v>73</v>
      </c>
      <c r="D52" s="206">
        <v>1295</v>
      </c>
      <c r="E52" s="206">
        <v>-41950</v>
      </c>
      <c r="F52" s="461">
        <v>29453.57</v>
      </c>
      <c r="G52" s="389">
        <v>0</v>
      </c>
      <c r="H52" s="207">
        <v>0</v>
      </c>
      <c r="I52" s="207">
        <v>-28457.46</v>
      </c>
      <c r="J52" s="389">
        <v>0</v>
      </c>
      <c r="K52" s="389">
        <v>1</v>
      </c>
      <c r="L52" s="461">
        <v>3026214.05</v>
      </c>
      <c r="M52" s="206">
        <v>307</v>
      </c>
      <c r="N52" s="389">
        <v>0</v>
      </c>
      <c r="O52" s="206">
        <v>396</v>
      </c>
      <c r="P52" s="389">
        <v>0</v>
      </c>
      <c r="Q52" s="206">
        <v>348</v>
      </c>
      <c r="R52" s="389">
        <v>0</v>
      </c>
      <c r="S52" s="389">
        <v>0</v>
      </c>
      <c r="T52" s="207">
        <v>1276850.97</v>
      </c>
      <c r="U52" s="207">
        <f t="shared" si="0"/>
        <v>985.98530501930497</v>
      </c>
      <c r="V52" s="397" t="s">
        <v>32</v>
      </c>
      <c r="W52" s="397" t="s">
        <v>28</v>
      </c>
      <c r="X52" s="397" t="s">
        <v>28</v>
      </c>
      <c r="Y52" s="206">
        <v>5100</v>
      </c>
      <c r="Z52" s="509">
        <v>5392.97</v>
      </c>
      <c r="AA52" s="206" t="s">
        <v>307</v>
      </c>
      <c r="AB52" s="207" t="s">
        <v>307</v>
      </c>
      <c r="AC52" s="206" t="s">
        <v>307</v>
      </c>
      <c r="AD52" s="207" t="s">
        <v>307</v>
      </c>
      <c r="AE52" s="207">
        <v>710093.58</v>
      </c>
      <c r="AF52" s="461">
        <v>614407.21</v>
      </c>
      <c r="AG52" s="207">
        <f t="shared" si="1"/>
        <v>-95686.37</v>
      </c>
      <c r="AH52" s="461">
        <v>368361.04</v>
      </c>
      <c r="AI52" s="207">
        <f t="shared" si="2"/>
        <v>982768.25</v>
      </c>
      <c r="AJ52" s="461">
        <v>521878.1</v>
      </c>
      <c r="AK52" s="207">
        <f t="shared" si="3"/>
        <v>460890.15</v>
      </c>
      <c r="AL52" s="551">
        <f t="shared" si="4"/>
        <v>84.940100230920152</v>
      </c>
      <c r="AM52" s="551">
        <f t="shared" si="5"/>
        <v>53.102865299118079</v>
      </c>
      <c r="AN52" s="202">
        <v>17.7</v>
      </c>
    </row>
    <row r="53" spans="1:40">
      <c r="A53" s="508">
        <v>13073086</v>
      </c>
      <c r="B53" s="202">
        <v>5355</v>
      </c>
      <c r="C53" s="202" t="s">
        <v>74</v>
      </c>
      <c r="D53" s="206">
        <v>445</v>
      </c>
      <c r="E53" s="206">
        <v>-254500</v>
      </c>
      <c r="F53" s="207">
        <v>368561.86</v>
      </c>
      <c r="G53" s="389">
        <v>1</v>
      </c>
      <c r="H53" s="461">
        <v>361056.32</v>
      </c>
      <c r="I53" s="207">
        <v>0</v>
      </c>
      <c r="J53" s="389">
        <v>1</v>
      </c>
      <c r="K53" s="389">
        <v>1</v>
      </c>
      <c r="L53" s="461">
        <v>3138892.22</v>
      </c>
      <c r="M53" s="206">
        <v>300</v>
      </c>
      <c r="N53" s="389">
        <v>1</v>
      </c>
      <c r="O53" s="206">
        <v>300</v>
      </c>
      <c r="P53" s="389">
        <v>1</v>
      </c>
      <c r="Q53" s="206">
        <v>300</v>
      </c>
      <c r="R53" s="389">
        <v>1</v>
      </c>
      <c r="S53" s="389">
        <v>1</v>
      </c>
      <c r="T53" s="207">
        <v>0</v>
      </c>
      <c r="U53" s="207">
        <f t="shared" si="0"/>
        <v>0</v>
      </c>
      <c r="V53" s="397" t="s">
        <v>32</v>
      </c>
      <c r="W53" s="397" t="s">
        <v>28</v>
      </c>
      <c r="X53" s="397" t="s">
        <v>28</v>
      </c>
      <c r="Y53" s="206">
        <v>1600</v>
      </c>
      <c r="Z53" s="509">
        <v>1796.68</v>
      </c>
      <c r="AA53" s="206" t="s">
        <v>307</v>
      </c>
      <c r="AB53" s="207" t="s">
        <v>307</v>
      </c>
      <c r="AC53" s="206" t="s">
        <v>307</v>
      </c>
      <c r="AD53" s="207" t="s">
        <v>307</v>
      </c>
      <c r="AE53" s="207">
        <v>458128.76</v>
      </c>
      <c r="AF53" s="461">
        <v>760368.99</v>
      </c>
      <c r="AG53" s="207">
        <f t="shared" si="1"/>
        <v>302240.23</v>
      </c>
      <c r="AH53" s="461">
        <v>0</v>
      </c>
      <c r="AI53" s="207">
        <f t="shared" si="2"/>
        <v>760368.99</v>
      </c>
      <c r="AJ53" s="461">
        <v>211562.36</v>
      </c>
      <c r="AK53" s="207">
        <f t="shared" si="3"/>
        <v>548806.63</v>
      </c>
      <c r="AL53" s="551">
        <f t="shared" si="4"/>
        <v>27.823643886371539</v>
      </c>
      <c r="AM53" s="551">
        <f t="shared" si="5"/>
        <v>27.823643886371539</v>
      </c>
      <c r="AN53" s="202">
        <v>17.7</v>
      </c>
    </row>
    <row r="54" spans="1:40">
      <c r="A54" s="508">
        <v>13073096</v>
      </c>
      <c r="B54" s="202">
        <v>5355</v>
      </c>
      <c r="C54" s="202" t="s">
        <v>75</v>
      </c>
      <c r="D54" s="206">
        <v>1723</v>
      </c>
      <c r="E54" s="206">
        <v>142700</v>
      </c>
      <c r="F54" s="461">
        <v>310434.12</v>
      </c>
      <c r="G54" s="389">
        <v>0</v>
      </c>
      <c r="H54" s="461">
        <v>52207.5</v>
      </c>
      <c r="I54" s="207">
        <v>0</v>
      </c>
      <c r="J54" s="389">
        <v>1</v>
      </c>
      <c r="K54" s="389">
        <v>1</v>
      </c>
      <c r="L54" s="461">
        <v>7559943.71</v>
      </c>
      <c r="M54" s="206">
        <v>400</v>
      </c>
      <c r="N54" s="389">
        <v>0</v>
      </c>
      <c r="O54" s="206">
        <v>396</v>
      </c>
      <c r="P54" s="389">
        <v>0</v>
      </c>
      <c r="Q54" s="206">
        <v>350</v>
      </c>
      <c r="R54" s="389">
        <v>0</v>
      </c>
      <c r="S54" s="389">
        <v>0</v>
      </c>
      <c r="T54" s="207">
        <v>1402518.48</v>
      </c>
      <c r="U54" s="207">
        <f t="shared" si="0"/>
        <v>813.99795705165411</v>
      </c>
      <c r="V54" s="397" t="s">
        <v>32</v>
      </c>
      <c r="W54" s="397" t="s">
        <v>28</v>
      </c>
      <c r="X54" s="397" t="s">
        <v>28</v>
      </c>
      <c r="Y54" s="206">
        <v>9200</v>
      </c>
      <c r="Z54" s="509">
        <v>9231.24</v>
      </c>
      <c r="AA54" s="206" t="s">
        <v>307</v>
      </c>
      <c r="AB54" s="207" t="s">
        <v>307</v>
      </c>
      <c r="AC54" s="206" t="s">
        <v>307</v>
      </c>
      <c r="AD54" s="207" t="s">
        <v>307</v>
      </c>
      <c r="AE54" s="207">
        <v>667895.66</v>
      </c>
      <c r="AF54" s="461">
        <v>739192.66</v>
      </c>
      <c r="AG54" s="207">
        <f t="shared" si="1"/>
        <v>71297</v>
      </c>
      <c r="AH54" s="461">
        <v>649704.84</v>
      </c>
      <c r="AI54" s="207">
        <f t="shared" si="2"/>
        <v>1388897.5</v>
      </c>
      <c r="AJ54" s="461">
        <v>634221.78</v>
      </c>
      <c r="AK54" s="207">
        <f t="shared" si="3"/>
        <v>754675.72</v>
      </c>
      <c r="AL54" s="551">
        <f t="shared" si="4"/>
        <v>85.799252930893545</v>
      </c>
      <c r="AM54" s="551">
        <f t="shared" si="5"/>
        <v>45.663685045152718</v>
      </c>
      <c r="AN54" s="202">
        <v>17.7</v>
      </c>
    </row>
    <row r="55" spans="1:40">
      <c r="A55" s="508">
        <v>13073097</v>
      </c>
      <c r="B55" s="202">
        <v>5355</v>
      </c>
      <c r="C55" s="202" t="s">
        <v>76</v>
      </c>
      <c r="D55" s="206">
        <v>225</v>
      </c>
      <c r="E55" s="206">
        <v>-36900</v>
      </c>
      <c r="F55" s="461">
        <v>49833.95</v>
      </c>
      <c r="G55" s="482">
        <v>0</v>
      </c>
      <c r="H55" s="461">
        <v>28973.05</v>
      </c>
      <c r="I55" s="207">
        <v>0</v>
      </c>
      <c r="J55" s="389">
        <v>0</v>
      </c>
      <c r="K55" s="389">
        <v>1</v>
      </c>
      <c r="L55" s="461">
        <v>671482.34</v>
      </c>
      <c r="M55" s="206">
        <v>307</v>
      </c>
      <c r="N55" s="389">
        <v>0</v>
      </c>
      <c r="O55" s="206">
        <v>396</v>
      </c>
      <c r="P55" s="389">
        <v>0</v>
      </c>
      <c r="Q55" s="206">
        <v>348</v>
      </c>
      <c r="R55" s="389">
        <v>0</v>
      </c>
      <c r="S55" s="389">
        <v>0</v>
      </c>
      <c r="T55" s="207">
        <v>257707.98</v>
      </c>
      <c r="U55" s="207">
        <f t="shared" si="0"/>
        <v>1145.3688</v>
      </c>
      <c r="V55" s="397" t="s">
        <v>32</v>
      </c>
      <c r="W55" s="397" t="s">
        <v>28</v>
      </c>
      <c r="X55" s="397" t="s">
        <v>28</v>
      </c>
      <c r="Y55" s="206">
        <v>1700</v>
      </c>
      <c r="Z55" s="509">
        <v>1871.26</v>
      </c>
      <c r="AA55" s="206" t="s">
        <v>307</v>
      </c>
      <c r="AB55" s="207" t="s">
        <v>307</v>
      </c>
      <c r="AC55" s="206" t="s">
        <v>307</v>
      </c>
      <c r="AD55" s="207" t="s">
        <v>307</v>
      </c>
      <c r="AE55" s="207">
        <v>132438.41</v>
      </c>
      <c r="AF55" s="461">
        <v>154086.18</v>
      </c>
      <c r="AG55" s="207">
        <f t="shared" si="1"/>
        <v>21647.76999999999</v>
      </c>
      <c r="AH55" s="461">
        <v>64456.39</v>
      </c>
      <c r="AI55" s="207">
        <f t="shared" si="2"/>
        <v>218542.57</v>
      </c>
      <c r="AJ55" s="461">
        <v>92904.97</v>
      </c>
      <c r="AK55" s="207">
        <f t="shared" si="3"/>
        <v>125637.6</v>
      </c>
      <c r="AL55" s="551">
        <f t="shared" si="4"/>
        <v>60.294161358273662</v>
      </c>
      <c r="AM55" s="551">
        <f t="shared" si="5"/>
        <v>42.511154691738092</v>
      </c>
      <c r="AN55" s="202">
        <v>17.7</v>
      </c>
    </row>
    <row r="56" spans="1:40">
      <c r="A56" s="508">
        <v>13073098</v>
      </c>
      <c r="B56" s="202">
        <v>5355</v>
      </c>
      <c r="C56" s="202" t="s">
        <v>77</v>
      </c>
      <c r="D56" s="206">
        <v>540</v>
      </c>
      <c r="E56" s="206">
        <v>-170950</v>
      </c>
      <c r="F56" s="207">
        <v>-131497.76</v>
      </c>
      <c r="G56" s="389">
        <v>0</v>
      </c>
      <c r="H56" s="207">
        <v>0</v>
      </c>
      <c r="I56" s="207">
        <v>-157624.07999999999</v>
      </c>
      <c r="J56" s="389">
        <v>0</v>
      </c>
      <c r="K56" s="389">
        <v>1</v>
      </c>
      <c r="L56" s="461">
        <v>2111055.2999999998</v>
      </c>
      <c r="M56" s="206">
        <v>307</v>
      </c>
      <c r="N56" s="389">
        <v>0</v>
      </c>
      <c r="O56" s="206">
        <v>396</v>
      </c>
      <c r="P56" s="389">
        <v>0</v>
      </c>
      <c r="Q56" s="206">
        <v>348</v>
      </c>
      <c r="R56" s="389">
        <v>0</v>
      </c>
      <c r="S56" s="389">
        <v>0</v>
      </c>
      <c r="T56" s="207">
        <v>2793.04</v>
      </c>
      <c r="U56" s="207">
        <f t="shared" si="0"/>
        <v>5.1722962962962962</v>
      </c>
      <c r="V56" s="397" t="s">
        <v>32</v>
      </c>
      <c r="W56" s="397" t="s">
        <v>28</v>
      </c>
      <c r="X56" s="397" t="s">
        <v>28</v>
      </c>
      <c r="Y56" s="206">
        <v>3000</v>
      </c>
      <c r="Z56" s="509">
        <v>3063.74</v>
      </c>
      <c r="AA56" s="206" t="s">
        <v>307</v>
      </c>
      <c r="AB56" s="207" t="s">
        <v>307</v>
      </c>
      <c r="AC56" s="206" t="s">
        <v>307</v>
      </c>
      <c r="AD56" s="207" t="s">
        <v>307</v>
      </c>
      <c r="AE56" s="207">
        <v>412954.59</v>
      </c>
      <c r="AF56" s="461">
        <v>314163.87</v>
      </c>
      <c r="AG56" s="207">
        <f t="shared" si="1"/>
        <v>-98790.72000000003</v>
      </c>
      <c r="AH56" s="461">
        <v>73818.78</v>
      </c>
      <c r="AI56" s="207">
        <f t="shared" si="2"/>
        <v>387982.65</v>
      </c>
      <c r="AJ56" s="461">
        <v>235954.56</v>
      </c>
      <c r="AK56" s="207">
        <f t="shared" si="3"/>
        <v>152028.09000000003</v>
      </c>
      <c r="AL56" s="551">
        <f t="shared" si="4"/>
        <v>75.105568313759321</v>
      </c>
      <c r="AM56" s="551">
        <f t="shared" si="5"/>
        <v>60.815750395024104</v>
      </c>
      <c r="AN56" s="202">
        <v>17.7</v>
      </c>
    </row>
    <row r="57" spans="1:40">
      <c r="A57" s="508">
        <v>13073023</v>
      </c>
      <c r="B57" s="202">
        <v>5356</v>
      </c>
      <c r="C57" s="202" t="s">
        <v>78</v>
      </c>
      <c r="D57" s="474">
        <v>707</v>
      </c>
      <c r="E57" s="474">
        <v>-88800</v>
      </c>
      <c r="F57" s="288">
        <v>-9612.77</v>
      </c>
      <c r="G57" s="477">
        <v>0</v>
      </c>
      <c r="H57" s="288">
        <v>0</v>
      </c>
      <c r="I57" s="288">
        <v>-116100</v>
      </c>
      <c r="J57" s="477">
        <v>0</v>
      </c>
      <c r="K57" s="477">
        <v>0</v>
      </c>
      <c r="L57" s="288">
        <v>0</v>
      </c>
      <c r="M57" s="474">
        <v>300</v>
      </c>
      <c r="N57" s="477">
        <v>1</v>
      </c>
      <c r="O57" s="474">
        <v>400</v>
      </c>
      <c r="P57" s="477">
        <v>0</v>
      </c>
      <c r="Q57" s="474">
        <v>350</v>
      </c>
      <c r="R57" s="477">
        <v>0</v>
      </c>
      <c r="S57" s="477">
        <v>0</v>
      </c>
      <c r="T57" s="288">
        <v>46016.19</v>
      </c>
      <c r="U57" s="288">
        <v>66.210345323741009</v>
      </c>
      <c r="V57" s="552" t="s">
        <v>32</v>
      </c>
      <c r="W57" s="552" t="s">
        <v>28</v>
      </c>
      <c r="X57" s="552" t="s">
        <v>317</v>
      </c>
      <c r="Y57" s="474">
        <v>7100</v>
      </c>
      <c r="Z57" s="553">
        <v>6089.5</v>
      </c>
      <c r="AA57" s="474">
        <v>0</v>
      </c>
      <c r="AB57" s="288">
        <v>0</v>
      </c>
      <c r="AC57" s="474">
        <v>0</v>
      </c>
      <c r="AD57" s="548">
        <v>0</v>
      </c>
      <c r="AE57" s="288">
        <v>282320</v>
      </c>
      <c r="AF57" s="288">
        <v>323800</v>
      </c>
      <c r="AG57" s="288">
        <v>41480</v>
      </c>
      <c r="AH57" s="288">
        <v>258900</v>
      </c>
      <c r="AI57" s="288">
        <v>582700</v>
      </c>
      <c r="AJ57" s="288">
        <v>250512</v>
      </c>
      <c r="AK57" s="288">
        <v>332188</v>
      </c>
      <c r="AL57" s="288">
        <v>77.366275478690554</v>
      </c>
      <c r="AM57" s="288">
        <v>42.991590870087521</v>
      </c>
      <c r="AN57" s="210">
        <v>21.6</v>
      </c>
    </row>
    <row r="58" spans="1:40">
      <c r="A58" s="508">
        <v>13073090</v>
      </c>
      <c r="B58" s="202">
        <v>5356</v>
      </c>
      <c r="C58" s="202" t="s">
        <v>79</v>
      </c>
      <c r="D58" s="474">
        <v>5135</v>
      </c>
      <c r="E58" s="474">
        <v>-481900</v>
      </c>
      <c r="F58" s="288">
        <v>-359179.3</v>
      </c>
      <c r="G58" s="477">
        <v>0</v>
      </c>
      <c r="H58" s="288">
        <v>0</v>
      </c>
      <c r="I58" s="288">
        <v>-802200</v>
      </c>
      <c r="J58" s="477">
        <v>1</v>
      </c>
      <c r="K58" s="477">
        <v>1</v>
      </c>
      <c r="L58" s="288">
        <v>957359.19</v>
      </c>
      <c r="M58" s="474">
        <v>350</v>
      </c>
      <c r="N58" s="477">
        <v>0</v>
      </c>
      <c r="O58" s="474">
        <v>400</v>
      </c>
      <c r="P58" s="477">
        <v>0</v>
      </c>
      <c r="Q58" s="474">
        <v>350</v>
      </c>
      <c r="R58" s="477">
        <v>0</v>
      </c>
      <c r="S58" s="477">
        <v>0</v>
      </c>
      <c r="T58" s="288">
        <v>276018.39</v>
      </c>
      <c r="U58" s="288">
        <v>54.110643011174282</v>
      </c>
      <c r="V58" s="552" t="s">
        <v>32</v>
      </c>
      <c r="W58" s="552" t="s">
        <v>32</v>
      </c>
      <c r="X58" s="552" t="s">
        <v>28</v>
      </c>
      <c r="Y58" s="474">
        <v>41500</v>
      </c>
      <c r="Z58" s="553">
        <v>40531.199999999997</v>
      </c>
      <c r="AA58" s="474">
        <v>0</v>
      </c>
      <c r="AB58" s="288">
        <v>0</v>
      </c>
      <c r="AC58" s="474">
        <v>0</v>
      </c>
      <c r="AD58" s="548">
        <v>0</v>
      </c>
      <c r="AE58" s="288">
        <v>3620679</v>
      </c>
      <c r="AF58" s="288">
        <v>3840100</v>
      </c>
      <c r="AG58" s="288">
        <v>219421</v>
      </c>
      <c r="AH58" s="288">
        <v>923700</v>
      </c>
      <c r="AI58" s="288">
        <v>4763800</v>
      </c>
      <c r="AJ58" s="288">
        <v>2198201</v>
      </c>
      <c r="AK58" s="288">
        <v>2565599</v>
      </c>
      <c r="AL58" s="288">
        <v>57.243326996692794</v>
      </c>
      <c r="AM58" s="288">
        <v>46.143855745413326</v>
      </c>
      <c r="AN58" s="210">
        <v>21.6</v>
      </c>
    </row>
    <row r="59" spans="1:40">
      <c r="A59" s="508">
        <v>13073102</v>
      </c>
      <c r="B59" s="202">
        <v>5356</v>
      </c>
      <c r="C59" s="202" t="s">
        <v>80</v>
      </c>
      <c r="D59" s="474">
        <v>1132</v>
      </c>
      <c r="E59" s="474">
        <v>-80100</v>
      </c>
      <c r="F59" s="288">
        <v>-1302.1500000000001</v>
      </c>
      <c r="G59" s="477">
        <v>0</v>
      </c>
      <c r="H59" s="288">
        <v>0</v>
      </c>
      <c r="I59" s="288">
        <v>-97100</v>
      </c>
      <c r="J59" s="477">
        <v>0</v>
      </c>
      <c r="K59" s="477">
        <v>0</v>
      </c>
      <c r="L59" s="288">
        <v>0</v>
      </c>
      <c r="M59" s="474">
        <v>300</v>
      </c>
      <c r="N59" s="477">
        <v>1</v>
      </c>
      <c r="O59" s="474">
        <v>400</v>
      </c>
      <c r="P59" s="477">
        <v>0</v>
      </c>
      <c r="Q59" s="474">
        <v>350</v>
      </c>
      <c r="R59" s="477">
        <v>0</v>
      </c>
      <c r="S59" s="477">
        <v>0</v>
      </c>
      <c r="T59" s="288" t="s">
        <v>435</v>
      </c>
      <c r="U59" s="288">
        <v>230.6522347826087</v>
      </c>
      <c r="V59" s="552" t="s">
        <v>32</v>
      </c>
      <c r="W59" s="552" t="s">
        <v>28</v>
      </c>
      <c r="X59" s="552" t="s">
        <v>28</v>
      </c>
      <c r="Y59" s="474">
        <v>5000</v>
      </c>
      <c r="Z59" s="553">
        <v>5000.2299999999996</v>
      </c>
      <c r="AA59" s="474">
        <v>0</v>
      </c>
      <c r="AB59" s="288">
        <v>0</v>
      </c>
      <c r="AC59" s="474">
        <v>0</v>
      </c>
      <c r="AD59" s="548">
        <v>0</v>
      </c>
      <c r="AE59" s="288">
        <v>644812</v>
      </c>
      <c r="AF59" s="288">
        <v>731000</v>
      </c>
      <c r="AG59" s="288">
        <v>86188</v>
      </c>
      <c r="AH59" s="288">
        <v>318600</v>
      </c>
      <c r="AI59" s="288">
        <v>1049600</v>
      </c>
      <c r="AJ59" s="288">
        <v>443675.4</v>
      </c>
      <c r="AK59" s="288">
        <v>605924.6</v>
      </c>
      <c r="AL59" s="288">
        <v>60.693160054719563</v>
      </c>
      <c r="AM59" s="288">
        <v>41.480497382000003</v>
      </c>
      <c r="AN59" s="210">
        <v>21.6</v>
      </c>
    </row>
    <row r="60" spans="1:40">
      <c r="A60" s="508">
        <v>13073006</v>
      </c>
      <c r="B60" s="202">
        <v>5357</v>
      </c>
      <c r="C60" s="202" t="s">
        <v>81</v>
      </c>
      <c r="D60" s="474">
        <v>890</v>
      </c>
      <c r="E60" s="474">
        <v>-11900</v>
      </c>
      <c r="F60" s="288">
        <v>569995.82999999996</v>
      </c>
      <c r="G60" s="477">
        <v>1</v>
      </c>
      <c r="H60" s="288">
        <v>266749.5</v>
      </c>
      <c r="I60" s="288" t="s">
        <v>166</v>
      </c>
      <c r="J60" s="477">
        <v>1</v>
      </c>
      <c r="K60" s="477">
        <v>0</v>
      </c>
      <c r="L60" s="288">
        <v>0</v>
      </c>
      <c r="M60" s="474">
        <v>300</v>
      </c>
      <c r="N60" s="477">
        <v>1</v>
      </c>
      <c r="O60" s="474">
        <v>350</v>
      </c>
      <c r="P60" s="477">
        <v>1</v>
      </c>
      <c r="Q60" s="474">
        <v>400</v>
      </c>
      <c r="R60" s="477">
        <v>0</v>
      </c>
      <c r="S60" s="477">
        <v>0</v>
      </c>
      <c r="T60" s="288">
        <v>622028.55000000005</v>
      </c>
      <c r="U60" s="288">
        <v>698.91</v>
      </c>
      <c r="V60" s="288" t="s">
        <v>82</v>
      </c>
      <c r="W60" s="288" t="s">
        <v>82</v>
      </c>
      <c r="X60" s="288" t="s">
        <v>82</v>
      </c>
      <c r="Y60" s="474">
        <v>1500</v>
      </c>
      <c r="Z60" s="553">
        <v>1617.5</v>
      </c>
      <c r="AA60" s="474">
        <v>0</v>
      </c>
      <c r="AB60" s="288">
        <v>0</v>
      </c>
      <c r="AC60" s="474">
        <v>27000</v>
      </c>
      <c r="AD60" s="548">
        <v>199850.23999999999</v>
      </c>
      <c r="AE60" s="288">
        <v>701485</v>
      </c>
      <c r="AF60" s="288">
        <v>979307</v>
      </c>
      <c r="AG60" s="288">
        <v>227822</v>
      </c>
      <c r="AH60" s="288">
        <v>117235.32</v>
      </c>
      <c r="AI60" s="288">
        <v>1096542.32</v>
      </c>
      <c r="AJ60" s="288">
        <v>378338.06</v>
      </c>
      <c r="AK60" s="288">
        <v>718204.26</v>
      </c>
      <c r="AL60" s="554">
        <v>0.38633243712135212</v>
      </c>
      <c r="AM60" s="554">
        <v>0.3450282338396205</v>
      </c>
      <c r="AN60" s="555">
        <v>24.396000699999998</v>
      </c>
    </row>
    <row r="61" spans="1:40">
      <c r="A61" s="556">
        <v>13073026</v>
      </c>
      <c r="B61" s="387">
        <v>5357</v>
      </c>
      <c r="C61" s="387" t="s">
        <v>83</v>
      </c>
      <c r="D61" s="474" t="s">
        <v>166</v>
      </c>
      <c r="E61" s="474" t="s">
        <v>166</v>
      </c>
      <c r="F61" s="474" t="s">
        <v>166</v>
      </c>
      <c r="G61" s="477" t="s">
        <v>166</v>
      </c>
      <c r="H61" s="474" t="s">
        <v>166</v>
      </c>
      <c r="I61" s="474" t="s">
        <v>166</v>
      </c>
      <c r="J61" s="477" t="s">
        <v>166</v>
      </c>
      <c r="K61" s="477" t="s">
        <v>166</v>
      </c>
      <c r="L61" s="474" t="s">
        <v>166</v>
      </c>
      <c r="M61" s="474" t="s">
        <v>166</v>
      </c>
      <c r="N61" s="477" t="s">
        <v>166</v>
      </c>
      <c r="O61" s="474" t="s">
        <v>166</v>
      </c>
      <c r="P61" s="477" t="s">
        <v>166</v>
      </c>
      <c r="Q61" s="474" t="s">
        <v>166</v>
      </c>
      <c r="R61" s="477" t="s">
        <v>166</v>
      </c>
      <c r="S61" s="477" t="s">
        <v>166</v>
      </c>
      <c r="T61" s="474" t="s">
        <v>166</v>
      </c>
      <c r="U61" s="474" t="s">
        <v>166</v>
      </c>
      <c r="V61" s="474" t="s">
        <v>166</v>
      </c>
      <c r="W61" s="474" t="s">
        <v>166</v>
      </c>
      <c r="X61" s="474" t="s">
        <v>166</v>
      </c>
      <c r="Y61" s="474" t="s">
        <v>166</v>
      </c>
      <c r="Z61" s="474" t="s">
        <v>166</v>
      </c>
      <c r="AA61" s="474" t="s">
        <v>166</v>
      </c>
      <c r="AB61" s="474" t="s">
        <v>166</v>
      </c>
      <c r="AC61" s="474" t="s">
        <v>166</v>
      </c>
      <c r="AD61" s="474" t="s">
        <v>166</v>
      </c>
      <c r="AE61" s="474" t="s">
        <v>166</v>
      </c>
      <c r="AF61" s="474" t="s">
        <v>166</v>
      </c>
      <c r="AG61" s="474" t="s">
        <v>166</v>
      </c>
      <c r="AH61" s="474" t="s">
        <v>166</v>
      </c>
      <c r="AI61" s="474" t="s">
        <v>166</v>
      </c>
      <c r="AJ61" s="474" t="s">
        <v>166</v>
      </c>
      <c r="AK61" s="474" t="s">
        <v>166</v>
      </c>
      <c r="AL61" s="474" t="s">
        <v>166</v>
      </c>
      <c r="AM61" s="474" t="s">
        <v>166</v>
      </c>
      <c r="AN61" s="552" t="s">
        <v>166</v>
      </c>
    </row>
    <row r="62" spans="1:40">
      <c r="A62" s="508">
        <v>13073031</v>
      </c>
      <c r="B62" s="202">
        <v>5357</v>
      </c>
      <c r="C62" s="202" t="s">
        <v>84</v>
      </c>
      <c r="D62" s="474">
        <v>1229</v>
      </c>
      <c r="E62" s="474">
        <v>-325600</v>
      </c>
      <c r="F62" s="288">
        <v>-62984.73</v>
      </c>
      <c r="G62" s="477">
        <v>0</v>
      </c>
      <c r="H62" s="288" t="s">
        <v>166</v>
      </c>
      <c r="I62" s="288">
        <v>-122641.48</v>
      </c>
      <c r="J62" s="477" t="s">
        <v>162</v>
      </c>
      <c r="K62" s="477" t="s">
        <v>162</v>
      </c>
      <c r="L62" s="288" t="s">
        <v>162</v>
      </c>
      <c r="M62" s="474">
        <v>300</v>
      </c>
      <c r="N62" s="477">
        <v>1</v>
      </c>
      <c r="O62" s="474">
        <v>400</v>
      </c>
      <c r="P62" s="477">
        <v>0</v>
      </c>
      <c r="Q62" s="474">
        <v>400</v>
      </c>
      <c r="R62" s="477">
        <v>0</v>
      </c>
      <c r="S62" s="477">
        <v>0</v>
      </c>
      <c r="T62" s="288">
        <v>633880.59999999986</v>
      </c>
      <c r="U62" s="288">
        <v>509.14</v>
      </c>
      <c r="V62" s="288" t="s">
        <v>179</v>
      </c>
      <c r="W62" s="288" t="s">
        <v>179</v>
      </c>
      <c r="X62" s="288" t="s">
        <v>82</v>
      </c>
      <c r="Y62" s="474">
        <v>3500</v>
      </c>
      <c r="Z62" s="553">
        <v>4451.6099999999997</v>
      </c>
      <c r="AA62" s="474">
        <v>0</v>
      </c>
      <c r="AB62" s="288">
        <v>0</v>
      </c>
      <c r="AC62" s="474">
        <v>40000</v>
      </c>
      <c r="AD62" s="548">
        <v>87593.73</v>
      </c>
      <c r="AE62" s="288">
        <v>1123432</v>
      </c>
      <c r="AF62" s="288">
        <v>1785023</v>
      </c>
      <c r="AG62" s="288">
        <v>661592</v>
      </c>
      <c r="AH62" s="288">
        <v>82565.34</v>
      </c>
      <c r="AI62" s="288">
        <v>1867588.34</v>
      </c>
      <c r="AJ62" s="288">
        <v>570334.36</v>
      </c>
      <c r="AK62" s="288">
        <v>1297253.98</v>
      </c>
      <c r="AL62" s="554">
        <v>0.31951093067148156</v>
      </c>
      <c r="AM62" s="554">
        <v>0.30538547911473896</v>
      </c>
      <c r="AN62" s="555">
        <v>24.396000699999998</v>
      </c>
    </row>
    <row r="63" spans="1:40">
      <c r="A63" s="508">
        <v>13073048</v>
      </c>
      <c r="B63" s="202">
        <v>5357</v>
      </c>
      <c r="C63" s="202" t="s">
        <v>85</v>
      </c>
      <c r="D63" s="474">
        <v>413</v>
      </c>
      <c r="E63" s="474">
        <v>-130600</v>
      </c>
      <c r="F63" s="288">
        <v>958.43</v>
      </c>
      <c r="G63" s="477">
        <v>0</v>
      </c>
      <c r="H63" s="288" t="s">
        <v>166</v>
      </c>
      <c r="I63" s="288">
        <v>-6071.81</v>
      </c>
      <c r="J63" s="477" t="s">
        <v>162</v>
      </c>
      <c r="K63" s="477" t="s">
        <v>162</v>
      </c>
      <c r="L63" s="288" t="s">
        <v>162</v>
      </c>
      <c r="M63" s="474">
        <v>350</v>
      </c>
      <c r="N63" s="477">
        <v>0</v>
      </c>
      <c r="O63" s="474">
        <v>400</v>
      </c>
      <c r="P63" s="477">
        <v>0</v>
      </c>
      <c r="Q63" s="474">
        <v>400</v>
      </c>
      <c r="R63" s="477">
        <v>0</v>
      </c>
      <c r="S63" s="477">
        <v>0</v>
      </c>
      <c r="T63" s="288">
        <v>84325.23</v>
      </c>
      <c r="U63" s="288">
        <v>201.25</v>
      </c>
      <c r="V63" s="288" t="s">
        <v>179</v>
      </c>
      <c r="W63" s="288" t="s">
        <v>179</v>
      </c>
      <c r="X63" s="288" t="s">
        <v>82</v>
      </c>
      <c r="Y63" s="474">
        <v>1200</v>
      </c>
      <c r="Z63" s="553">
        <v>1368.75</v>
      </c>
      <c r="AA63" s="474">
        <v>0</v>
      </c>
      <c r="AB63" s="288">
        <v>0</v>
      </c>
      <c r="AC63" s="474">
        <v>15300</v>
      </c>
      <c r="AD63" s="548">
        <v>23442.7</v>
      </c>
      <c r="AE63" s="288">
        <v>166724</v>
      </c>
      <c r="AF63" s="288">
        <v>177586</v>
      </c>
      <c r="AG63" s="288">
        <v>10862</v>
      </c>
      <c r="AH63" s="288">
        <v>165172.64000000001</v>
      </c>
      <c r="AI63" s="288">
        <v>342758.64</v>
      </c>
      <c r="AJ63" s="288">
        <v>151832.79999999999</v>
      </c>
      <c r="AK63" s="288">
        <v>190925.84</v>
      </c>
      <c r="AL63" s="554">
        <v>0.85498181162929499</v>
      </c>
      <c r="AM63" s="554">
        <v>0.44297293279025723</v>
      </c>
      <c r="AN63" s="555">
        <v>24.396000699999998</v>
      </c>
    </row>
    <row r="64" spans="1:40">
      <c r="A64" s="556">
        <v>13073056</v>
      </c>
      <c r="B64" s="387">
        <v>5357</v>
      </c>
      <c r="C64" s="387" t="s">
        <v>86</v>
      </c>
      <c r="D64" s="474" t="s">
        <v>166</v>
      </c>
      <c r="E64" s="474" t="s">
        <v>166</v>
      </c>
      <c r="F64" s="474" t="s">
        <v>166</v>
      </c>
      <c r="G64" s="477" t="s">
        <v>166</v>
      </c>
      <c r="H64" s="474" t="s">
        <v>166</v>
      </c>
      <c r="I64" s="474" t="s">
        <v>166</v>
      </c>
      <c r="J64" s="477" t="s">
        <v>166</v>
      </c>
      <c r="K64" s="477" t="s">
        <v>166</v>
      </c>
      <c r="L64" s="474" t="s">
        <v>166</v>
      </c>
      <c r="M64" s="474" t="s">
        <v>166</v>
      </c>
      <c r="N64" s="477" t="s">
        <v>166</v>
      </c>
      <c r="O64" s="474" t="s">
        <v>166</v>
      </c>
      <c r="P64" s="477" t="s">
        <v>166</v>
      </c>
      <c r="Q64" s="474" t="s">
        <v>166</v>
      </c>
      <c r="R64" s="477" t="s">
        <v>166</v>
      </c>
      <c r="S64" s="477" t="s">
        <v>166</v>
      </c>
      <c r="T64" s="474" t="s">
        <v>166</v>
      </c>
      <c r="U64" s="474" t="s">
        <v>166</v>
      </c>
      <c r="V64" s="474" t="s">
        <v>166</v>
      </c>
      <c r="W64" s="474" t="s">
        <v>166</v>
      </c>
      <c r="X64" s="474" t="s">
        <v>166</v>
      </c>
      <c r="Y64" s="474" t="s">
        <v>166</v>
      </c>
      <c r="Z64" s="474" t="s">
        <v>166</v>
      </c>
      <c r="AA64" s="474" t="s">
        <v>166</v>
      </c>
      <c r="AB64" s="474" t="s">
        <v>166</v>
      </c>
      <c r="AC64" s="474" t="s">
        <v>166</v>
      </c>
      <c r="AD64" s="474" t="s">
        <v>166</v>
      </c>
      <c r="AE64" s="474" t="s">
        <v>166</v>
      </c>
      <c r="AF64" s="474" t="s">
        <v>166</v>
      </c>
      <c r="AG64" s="474" t="s">
        <v>166</v>
      </c>
      <c r="AH64" s="474" t="s">
        <v>166</v>
      </c>
      <c r="AI64" s="474" t="s">
        <v>166</v>
      </c>
      <c r="AJ64" s="474" t="s">
        <v>166</v>
      </c>
      <c r="AK64" s="474" t="s">
        <v>166</v>
      </c>
      <c r="AL64" s="474" t="s">
        <v>166</v>
      </c>
      <c r="AM64" s="474" t="s">
        <v>166</v>
      </c>
      <c r="AN64" s="552" t="s">
        <v>166</v>
      </c>
    </row>
    <row r="65" spans="1:40">
      <c r="A65" s="508">
        <v>13073084</v>
      </c>
      <c r="B65" s="202">
        <v>5357</v>
      </c>
      <c r="C65" s="202" t="s">
        <v>87</v>
      </c>
      <c r="D65" s="474">
        <v>2622</v>
      </c>
      <c r="E65" s="474">
        <v>-552200</v>
      </c>
      <c r="F65" s="288">
        <v>-927495.08</v>
      </c>
      <c r="G65" s="477">
        <v>0</v>
      </c>
      <c r="H65" s="288" t="s">
        <v>166</v>
      </c>
      <c r="I65" s="288">
        <v>-1481733.32</v>
      </c>
      <c r="J65" s="477">
        <v>1</v>
      </c>
      <c r="K65" s="477">
        <v>0</v>
      </c>
      <c r="L65" s="288">
        <v>0</v>
      </c>
      <c r="M65" s="474">
        <v>400</v>
      </c>
      <c r="N65" s="477">
        <v>0</v>
      </c>
      <c r="O65" s="474">
        <v>400</v>
      </c>
      <c r="P65" s="477">
        <v>0</v>
      </c>
      <c r="Q65" s="474">
        <v>400</v>
      </c>
      <c r="R65" s="477">
        <v>0</v>
      </c>
      <c r="S65" s="477">
        <v>0</v>
      </c>
      <c r="T65" s="288">
        <v>1400224.97</v>
      </c>
      <c r="U65" s="288">
        <v>534.03</v>
      </c>
      <c r="V65" s="288" t="s">
        <v>179</v>
      </c>
      <c r="W65" s="288" t="s">
        <v>179</v>
      </c>
      <c r="X65" s="288" t="s">
        <v>82</v>
      </c>
      <c r="Y65" s="474">
        <v>5800</v>
      </c>
      <c r="Z65" s="553">
        <v>7432.91</v>
      </c>
      <c r="AA65" s="474">
        <v>800</v>
      </c>
      <c r="AB65" s="288">
        <v>850</v>
      </c>
      <c r="AC65" s="474">
        <v>30000</v>
      </c>
      <c r="AD65" s="548">
        <v>273607.21000000002</v>
      </c>
      <c r="AE65" s="288">
        <v>1986621</v>
      </c>
      <c r="AF65" s="288">
        <v>2463402</v>
      </c>
      <c r="AG65" s="288">
        <v>476780</v>
      </c>
      <c r="AH65" s="288">
        <v>376721.17</v>
      </c>
      <c r="AI65" s="288">
        <v>2840123.17</v>
      </c>
      <c r="AJ65" s="288">
        <v>1106716.02</v>
      </c>
      <c r="AK65" s="288">
        <v>1733407.15</v>
      </c>
      <c r="AL65" s="554">
        <v>0.4492632627561397</v>
      </c>
      <c r="AM65" s="554">
        <v>0.38967183947870826</v>
      </c>
      <c r="AN65" s="555">
        <v>24.396000699999998</v>
      </c>
    </row>
    <row r="66" spans="1:40">
      <c r="A66" s="556">
        <v>13073091</v>
      </c>
      <c r="B66" s="387">
        <v>5357</v>
      </c>
      <c r="C66" s="387" t="s">
        <v>88</v>
      </c>
      <c r="D66" s="474" t="s">
        <v>166</v>
      </c>
      <c r="E66" s="474" t="s">
        <v>166</v>
      </c>
      <c r="F66" s="474" t="s">
        <v>166</v>
      </c>
      <c r="G66" s="477" t="s">
        <v>166</v>
      </c>
      <c r="H66" s="474" t="s">
        <v>166</v>
      </c>
      <c r="I66" s="474" t="s">
        <v>166</v>
      </c>
      <c r="J66" s="477" t="s">
        <v>166</v>
      </c>
      <c r="K66" s="477" t="s">
        <v>166</v>
      </c>
      <c r="L66" s="474" t="s">
        <v>166</v>
      </c>
      <c r="M66" s="474" t="s">
        <v>166</v>
      </c>
      <c r="N66" s="477" t="s">
        <v>166</v>
      </c>
      <c r="O66" s="474" t="s">
        <v>166</v>
      </c>
      <c r="P66" s="477" t="s">
        <v>166</v>
      </c>
      <c r="Q66" s="474" t="s">
        <v>166</v>
      </c>
      <c r="R66" s="477" t="s">
        <v>166</v>
      </c>
      <c r="S66" s="477" t="s">
        <v>166</v>
      </c>
      <c r="T66" s="474" t="s">
        <v>166</v>
      </c>
      <c r="U66" s="474" t="s">
        <v>166</v>
      </c>
      <c r="V66" s="474" t="s">
        <v>166</v>
      </c>
      <c r="W66" s="474" t="s">
        <v>166</v>
      </c>
      <c r="X66" s="474" t="s">
        <v>166</v>
      </c>
      <c r="Y66" s="474" t="s">
        <v>166</v>
      </c>
      <c r="Z66" s="474" t="s">
        <v>166</v>
      </c>
      <c r="AA66" s="474" t="s">
        <v>166</v>
      </c>
      <c r="AB66" s="474" t="s">
        <v>166</v>
      </c>
      <c r="AC66" s="474" t="s">
        <v>166</v>
      </c>
      <c r="AD66" s="474" t="s">
        <v>166</v>
      </c>
      <c r="AE66" s="474" t="s">
        <v>166</v>
      </c>
      <c r="AF66" s="474" t="s">
        <v>166</v>
      </c>
      <c r="AG66" s="474" t="s">
        <v>166</v>
      </c>
      <c r="AH66" s="474" t="s">
        <v>166</v>
      </c>
      <c r="AI66" s="474" t="s">
        <v>166</v>
      </c>
      <c r="AJ66" s="474" t="s">
        <v>166</v>
      </c>
      <c r="AK66" s="474" t="s">
        <v>166</v>
      </c>
      <c r="AL66" s="474" t="s">
        <v>166</v>
      </c>
      <c r="AM66" s="474" t="s">
        <v>166</v>
      </c>
      <c r="AN66" s="552" t="s">
        <v>166</v>
      </c>
    </row>
    <row r="67" spans="1:40">
      <c r="A67" s="508">
        <v>13073106</v>
      </c>
      <c r="B67" s="202">
        <v>5357</v>
      </c>
      <c r="C67" s="202" t="s">
        <v>89</v>
      </c>
      <c r="D67" s="474">
        <v>660</v>
      </c>
      <c r="E67" s="474">
        <v>29400</v>
      </c>
      <c r="F67" s="288">
        <v>77387.83</v>
      </c>
      <c r="G67" s="477">
        <v>1</v>
      </c>
      <c r="H67" s="288">
        <v>46589.71</v>
      </c>
      <c r="I67" s="288" t="s">
        <v>166</v>
      </c>
      <c r="J67" s="477" t="s">
        <v>162</v>
      </c>
      <c r="K67" s="477" t="s">
        <v>162</v>
      </c>
      <c r="L67" s="288" t="s">
        <v>162</v>
      </c>
      <c r="M67" s="474">
        <v>300</v>
      </c>
      <c r="N67" s="477">
        <v>1</v>
      </c>
      <c r="O67" s="474">
        <v>375</v>
      </c>
      <c r="P67" s="477">
        <v>1</v>
      </c>
      <c r="Q67" s="474">
        <v>350</v>
      </c>
      <c r="R67" s="477">
        <v>0</v>
      </c>
      <c r="S67" s="477">
        <v>0</v>
      </c>
      <c r="T67" s="288">
        <v>659384.78</v>
      </c>
      <c r="U67" s="288">
        <v>994.55</v>
      </c>
      <c r="V67" s="288" t="s">
        <v>179</v>
      </c>
      <c r="W67" s="288" t="s">
        <v>179</v>
      </c>
      <c r="X67" s="288" t="s">
        <v>82</v>
      </c>
      <c r="Y67" s="474">
        <v>3300</v>
      </c>
      <c r="Z67" s="553">
        <v>4102.7700000000004</v>
      </c>
      <c r="AA67" s="474">
        <v>0</v>
      </c>
      <c r="AB67" s="288">
        <v>0</v>
      </c>
      <c r="AC67" s="474">
        <v>7700</v>
      </c>
      <c r="AD67" s="548">
        <v>13449.82</v>
      </c>
      <c r="AE67" s="288">
        <v>446159</v>
      </c>
      <c r="AF67" s="288">
        <v>473798</v>
      </c>
      <c r="AG67" s="288">
        <v>27639</v>
      </c>
      <c r="AH67" s="288">
        <v>142834.49</v>
      </c>
      <c r="AI67" s="288">
        <v>616632.49</v>
      </c>
      <c r="AJ67" s="288">
        <v>256857.96</v>
      </c>
      <c r="AK67" s="288">
        <v>359774.53</v>
      </c>
      <c r="AL67" s="554">
        <v>0.54212546274994833</v>
      </c>
      <c r="AM67" s="554">
        <v>0.41654950747081132</v>
      </c>
      <c r="AN67" s="555">
        <v>24.396000699999998</v>
      </c>
    </row>
    <row r="68" spans="1:40">
      <c r="A68" s="508">
        <v>13073107</v>
      </c>
      <c r="B68" s="202">
        <v>5357</v>
      </c>
      <c r="C68" s="202" t="s">
        <v>318</v>
      </c>
      <c r="D68" s="474">
        <f>341+628+380</f>
        <v>1349</v>
      </c>
      <c r="E68" s="474">
        <v>335700</v>
      </c>
      <c r="F68" s="288">
        <v>1011709.51</v>
      </c>
      <c r="G68" s="477">
        <v>1</v>
      </c>
      <c r="H68" s="288">
        <v>990369.59</v>
      </c>
      <c r="I68" s="288" t="s">
        <v>166</v>
      </c>
      <c r="J68" s="477" t="s">
        <v>162</v>
      </c>
      <c r="K68" s="557" t="s">
        <v>162</v>
      </c>
      <c r="L68" s="558" t="s">
        <v>162</v>
      </c>
      <c r="M68" s="474">
        <v>362</v>
      </c>
      <c r="N68" s="477">
        <v>0</v>
      </c>
      <c r="O68" s="474">
        <v>412</v>
      </c>
      <c r="P68" s="477">
        <v>0</v>
      </c>
      <c r="Q68" s="474">
        <v>373</v>
      </c>
      <c r="R68" s="477">
        <v>0</v>
      </c>
      <c r="S68" s="477">
        <v>0</v>
      </c>
      <c r="T68" s="288">
        <v>202966.72</v>
      </c>
      <c r="U68" s="288">
        <v>149.24</v>
      </c>
      <c r="V68" s="552" t="s">
        <v>82</v>
      </c>
      <c r="W68" s="552" t="s">
        <v>179</v>
      </c>
      <c r="X68" s="552" t="s">
        <v>82</v>
      </c>
      <c r="Y68" s="474">
        <v>3100</v>
      </c>
      <c r="Z68" s="288">
        <v>2921.12</v>
      </c>
      <c r="AA68" s="474">
        <v>0</v>
      </c>
      <c r="AB68" s="288">
        <v>0</v>
      </c>
      <c r="AC68" s="474">
        <v>42800</v>
      </c>
      <c r="AD68" s="288">
        <v>221574.91</v>
      </c>
      <c r="AE68" s="288">
        <v>924996</v>
      </c>
      <c r="AF68" s="288">
        <v>991090</v>
      </c>
      <c r="AG68" s="288">
        <v>66094</v>
      </c>
      <c r="AH68" s="288">
        <v>286625.36</v>
      </c>
      <c r="AI68" s="288">
        <v>1277715.3600000001</v>
      </c>
      <c r="AJ68" s="288">
        <v>571475.07999999996</v>
      </c>
      <c r="AK68" s="288">
        <v>706240.28</v>
      </c>
      <c r="AL68" s="554">
        <v>0.57661269914942126</v>
      </c>
      <c r="AM68" s="554">
        <v>0.44726321518119649</v>
      </c>
      <c r="AN68" s="555">
        <v>24.396000699999998</v>
      </c>
    </row>
    <row r="69" spans="1:40" ht="15" customHeight="1">
      <c r="A69" s="508">
        <v>13073036</v>
      </c>
      <c r="B69" s="202">
        <v>5358</v>
      </c>
      <c r="C69" s="202" t="s">
        <v>90</v>
      </c>
      <c r="D69" s="206">
        <v>334</v>
      </c>
      <c r="E69" s="206">
        <v>-43600</v>
      </c>
      <c r="F69" s="207">
        <v>-43600</v>
      </c>
      <c r="G69" s="389">
        <v>0</v>
      </c>
      <c r="H69" s="288" t="s">
        <v>202</v>
      </c>
      <c r="I69" s="207">
        <v>-32300</v>
      </c>
      <c r="J69" s="389">
        <v>1</v>
      </c>
      <c r="K69" s="559" t="s">
        <v>206</v>
      </c>
      <c r="L69" s="560"/>
      <c r="M69" s="206">
        <v>307</v>
      </c>
      <c r="N69" s="389">
        <v>0</v>
      </c>
      <c r="O69" s="206">
        <v>396</v>
      </c>
      <c r="P69" s="389">
        <v>0</v>
      </c>
      <c r="Q69" s="206">
        <v>348</v>
      </c>
      <c r="R69" s="389">
        <v>0</v>
      </c>
      <c r="S69" s="389">
        <v>0</v>
      </c>
      <c r="T69" s="207">
        <v>0</v>
      </c>
      <c r="U69" s="207">
        <v>0</v>
      </c>
      <c r="V69" s="206" t="s">
        <v>28</v>
      </c>
      <c r="W69" s="206" t="s">
        <v>28</v>
      </c>
      <c r="X69" s="206" t="s">
        <v>28</v>
      </c>
      <c r="Y69" s="206">
        <v>2200</v>
      </c>
      <c r="Z69" s="207">
        <v>2393.33</v>
      </c>
      <c r="AA69" s="206">
        <v>0</v>
      </c>
      <c r="AB69" s="207">
        <v>0</v>
      </c>
      <c r="AC69" s="206">
        <v>0</v>
      </c>
      <c r="AD69" s="207">
        <v>0</v>
      </c>
      <c r="AE69" s="207">
        <v>117560.58</v>
      </c>
      <c r="AF69" s="207">
        <v>147508.71</v>
      </c>
      <c r="AG69" s="207">
        <v>29948.12999999999</v>
      </c>
      <c r="AH69" s="207">
        <v>145553.81</v>
      </c>
      <c r="AI69" s="207">
        <v>293062.52</v>
      </c>
      <c r="AJ69" s="207">
        <v>120299.22</v>
      </c>
      <c r="AK69" s="207">
        <v>172763.30000000002</v>
      </c>
      <c r="AL69" s="511">
        <v>0.85381970592133849</v>
      </c>
      <c r="AM69" s="511">
        <v>0.41048995279232564</v>
      </c>
      <c r="AN69" s="210">
        <v>17.989999999999998</v>
      </c>
    </row>
    <row r="70" spans="1:40">
      <c r="A70" s="508">
        <v>13073041</v>
      </c>
      <c r="B70" s="202">
        <v>5358</v>
      </c>
      <c r="C70" s="202" t="s">
        <v>91</v>
      </c>
      <c r="D70" s="206">
        <v>480</v>
      </c>
      <c r="E70" s="206">
        <v>-200400</v>
      </c>
      <c r="F70" s="207">
        <v>-200400</v>
      </c>
      <c r="G70" s="389">
        <v>0</v>
      </c>
      <c r="H70" s="288" t="s">
        <v>202</v>
      </c>
      <c r="I70" s="207">
        <v>-227300</v>
      </c>
      <c r="J70" s="389">
        <v>0</v>
      </c>
      <c r="K70" s="559" t="s">
        <v>206</v>
      </c>
      <c r="L70" s="560"/>
      <c r="M70" s="206">
        <v>325</v>
      </c>
      <c r="N70" s="389">
        <v>0</v>
      </c>
      <c r="O70" s="206">
        <v>410</v>
      </c>
      <c r="P70" s="389">
        <v>0</v>
      </c>
      <c r="Q70" s="206">
        <v>366</v>
      </c>
      <c r="R70" s="389">
        <v>0</v>
      </c>
      <c r="S70" s="389">
        <v>0</v>
      </c>
      <c r="T70" s="207">
        <v>202051</v>
      </c>
      <c r="U70" s="207">
        <v>418.32505175983437</v>
      </c>
      <c r="V70" s="206" t="s">
        <v>28</v>
      </c>
      <c r="W70" s="206" t="s">
        <v>28</v>
      </c>
      <c r="X70" s="206" t="s">
        <v>28</v>
      </c>
      <c r="Y70" s="206">
        <v>4700</v>
      </c>
      <c r="Z70" s="207">
        <v>4555</v>
      </c>
      <c r="AA70" s="206">
        <v>0</v>
      </c>
      <c r="AB70" s="207">
        <v>0</v>
      </c>
      <c r="AC70" s="206">
        <v>0</v>
      </c>
      <c r="AD70" s="207">
        <v>0</v>
      </c>
      <c r="AE70" s="207">
        <v>310165.62</v>
      </c>
      <c r="AF70" s="207">
        <v>220647.4</v>
      </c>
      <c r="AG70" s="207">
        <v>-89518.22</v>
      </c>
      <c r="AH70" s="207">
        <v>113717.74</v>
      </c>
      <c r="AI70" s="207">
        <v>334365.14</v>
      </c>
      <c r="AJ70" s="207">
        <v>197210.26</v>
      </c>
      <c r="AK70" s="207">
        <v>137154.88</v>
      </c>
      <c r="AL70" s="511">
        <v>1.6087462582446939</v>
      </c>
      <c r="AM70" s="511">
        <v>0.5898050855421112</v>
      </c>
      <c r="AN70" s="210">
        <v>17.989999999999998</v>
      </c>
    </row>
    <row r="71" spans="1:40">
      <c r="A71" s="508">
        <v>13073047</v>
      </c>
      <c r="B71" s="202">
        <v>5358</v>
      </c>
      <c r="C71" s="202" t="s">
        <v>92</v>
      </c>
      <c r="D71" s="206">
        <v>316</v>
      </c>
      <c r="E71" s="206">
        <v>-72500</v>
      </c>
      <c r="F71" s="207">
        <v>-72500</v>
      </c>
      <c r="G71" s="389">
        <v>0</v>
      </c>
      <c r="H71" s="288" t="s">
        <v>202</v>
      </c>
      <c r="I71" s="207">
        <v>-64500</v>
      </c>
      <c r="J71" s="389">
        <v>1</v>
      </c>
      <c r="K71" s="559" t="s">
        <v>206</v>
      </c>
      <c r="L71" s="560"/>
      <c r="M71" s="206">
        <v>320</v>
      </c>
      <c r="N71" s="389">
        <v>0</v>
      </c>
      <c r="O71" s="206">
        <v>380</v>
      </c>
      <c r="P71" s="389">
        <v>1</v>
      </c>
      <c r="Q71" s="206">
        <v>350</v>
      </c>
      <c r="R71" s="389">
        <v>0</v>
      </c>
      <c r="S71" s="389">
        <v>1</v>
      </c>
      <c r="T71" s="207">
        <v>0</v>
      </c>
      <c r="U71" s="207">
        <v>0</v>
      </c>
      <c r="V71" s="206" t="s">
        <v>32</v>
      </c>
      <c r="W71" s="206" t="s">
        <v>28</v>
      </c>
      <c r="X71" s="206" t="s">
        <v>28</v>
      </c>
      <c r="Y71" s="206">
        <v>3000</v>
      </c>
      <c r="Z71" s="207">
        <v>2960</v>
      </c>
      <c r="AA71" s="206">
        <v>0</v>
      </c>
      <c r="AB71" s="207">
        <v>0</v>
      </c>
      <c r="AC71" s="206">
        <v>0</v>
      </c>
      <c r="AD71" s="207">
        <v>0</v>
      </c>
      <c r="AE71" s="207">
        <v>128040.76</v>
      </c>
      <c r="AF71" s="207">
        <v>132621.94</v>
      </c>
      <c r="AG71" s="207">
        <v>4581.1800000000076</v>
      </c>
      <c r="AH71" s="207">
        <v>122420.51</v>
      </c>
      <c r="AI71" s="207">
        <v>255042.45</v>
      </c>
      <c r="AJ71" s="207">
        <v>111563.52</v>
      </c>
      <c r="AK71" s="207">
        <v>143478.93</v>
      </c>
      <c r="AL71" s="511">
        <v>0.92433042259236253</v>
      </c>
      <c r="AM71" s="511">
        <v>0.43743118057405739</v>
      </c>
      <c r="AN71" s="210">
        <v>17.989999999999998</v>
      </c>
    </row>
    <row r="72" spans="1:40">
      <c r="A72" s="508">
        <v>13073054</v>
      </c>
      <c r="B72" s="202">
        <v>5358</v>
      </c>
      <c r="C72" s="202" t="s">
        <v>93</v>
      </c>
      <c r="D72" s="206">
        <v>817</v>
      </c>
      <c r="E72" s="206">
        <v>-26700</v>
      </c>
      <c r="F72" s="207">
        <v>-26700</v>
      </c>
      <c r="G72" s="389">
        <v>0</v>
      </c>
      <c r="H72" s="288" t="s">
        <v>202</v>
      </c>
      <c r="I72" s="207">
        <v>-525800</v>
      </c>
      <c r="J72" s="389">
        <v>1</v>
      </c>
      <c r="K72" s="559" t="s">
        <v>206</v>
      </c>
      <c r="L72" s="560"/>
      <c r="M72" s="206">
        <v>300</v>
      </c>
      <c r="N72" s="389">
        <v>1</v>
      </c>
      <c r="O72" s="206">
        <v>380</v>
      </c>
      <c r="P72" s="389">
        <v>1</v>
      </c>
      <c r="Q72" s="206">
        <v>350</v>
      </c>
      <c r="R72" s="389">
        <v>0</v>
      </c>
      <c r="S72" s="389">
        <v>1</v>
      </c>
      <c r="T72" s="207">
        <v>0</v>
      </c>
      <c r="U72" s="207">
        <v>0</v>
      </c>
      <c r="V72" s="206" t="s">
        <v>28</v>
      </c>
      <c r="W72" s="206" t="s">
        <v>28</v>
      </c>
      <c r="X72" s="206" t="s">
        <v>28</v>
      </c>
      <c r="Y72" s="206">
        <v>2900</v>
      </c>
      <c r="Z72" s="207">
        <v>3085.83</v>
      </c>
      <c r="AA72" s="206">
        <v>0</v>
      </c>
      <c r="AB72" s="207">
        <v>0</v>
      </c>
      <c r="AC72" s="206">
        <v>0</v>
      </c>
      <c r="AD72" s="207">
        <v>0</v>
      </c>
      <c r="AE72" s="207">
        <v>1507630.78</v>
      </c>
      <c r="AF72" s="207">
        <v>1510092.83</v>
      </c>
      <c r="AG72" s="207">
        <v>2462.0500000000466</v>
      </c>
      <c r="AH72" s="207">
        <v>0</v>
      </c>
      <c r="AI72" s="207">
        <v>1510092.83</v>
      </c>
      <c r="AJ72" s="207">
        <v>610528.93000000005</v>
      </c>
      <c r="AK72" s="207">
        <v>899563.9</v>
      </c>
      <c r="AL72" s="511">
        <v>1.6786943428921504</v>
      </c>
      <c r="AM72" s="511">
        <v>0.40429893968836339</v>
      </c>
      <c r="AN72" s="210">
        <v>17.989999999999998</v>
      </c>
    </row>
    <row r="73" spans="1:40">
      <c r="A73" s="508">
        <v>13073058</v>
      </c>
      <c r="B73" s="202">
        <v>5358</v>
      </c>
      <c r="C73" s="202" t="s">
        <v>94</v>
      </c>
      <c r="D73" s="206">
        <v>320</v>
      </c>
      <c r="E73" s="206">
        <v>-91700</v>
      </c>
      <c r="F73" s="207">
        <v>-91700</v>
      </c>
      <c r="G73" s="389">
        <v>0</v>
      </c>
      <c r="H73" s="288" t="s">
        <v>202</v>
      </c>
      <c r="I73" s="207">
        <v>-114400</v>
      </c>
      <c r="J73" s="389">
        <v>1</v>
      </c>
      <c r="K73" s="559" t="s">
        <v>206</v>
      </c>
      <c r="L73" s="560"/>
      <c r="M73" s="206">
        <v>310</v>
      </c>
      <c r="N73" s="389">
        <v>0</v>
      </c>
      <c r="O73" s="206">
        <v>396</v>
      </c>
      <c r="P73" s="389">
        <v>0</v>
      </c>
      <c r="Q73" s="206">
        <v>348</v>
      </c>
      <c r="R73" s="389">
        <v>0</v>
      </c>
      <c r="S73" s="389">
        <v>0</v>
      </c>
      <c r="T73" s="207">
        <v>3015</v>
      </c>
      <c r="U73" s="207">
        <v>9.421875</v>
      </c>
      <c r="V73" s="206" t="s">
        <v>28</v>
      </c>
      <c r="W73" s="206" t="s">
        <v>28</v>
      </c>
      <c r="X73" s="206" t="s">
        <v>28</v>
      </c>
      <c r="Y73" s="206">
        <v>2400</v>
      </c>
      <c r="Z73" s="207">
        <v>2243.33</v>
      </c>
      <c r="AA73" s="206">
        <v>0</v>
      </c>
      <c r="AB73" s="207">
        <v>0</v>
      </c>
      <c r="AC73" s="206">
        <v>5100</v>
      </c>
      <c r="AD73" s="207">
        <v>4400</v>
      </c>
      <c r="AE73" s="207">
        <v>147912.26</v>
      </c>
      <c r="AF73" s="207">
        <v>153061.48000000001</v>
      </c>
      <c r="AG73" s="207">
        <v>5149.2200000000012</v>
      </c>
      <c r="AH73" s="207">
        <v>112768.27</v>
      </c>
      <c r="AI73" s="207">
        <v>265829.75</v>
      </c>
      <c r="AJ73" s="207">
        <v>117751.4</v>
      </c>
      <c r="AK73" s="207">
        <v>148078.35</v>
      </c>
      <c r="AL73" s="511">
        <v>1.0336519822107688</v>
      </c>
      <c r="AM73" s="511">
        <v>0.44295794582810988</v>
      </c>
      <c r="AN73" s="210">
        <v>17.989999999999998</v>
      </c>
    </row>
    <row r="74" spans="1:40">
      <c r="A74" s="508">
        <v>13073060</v>
      </c>
      <c r="B74" s="202">
        <v>5358</v>
      </c>
      <c r="C74" s="202" t="s">
        <v>95</v>
      </c>
      <c r="D74" s="206">
        <v>1810</v>
      </c>
      <c r="E74" s="206">
        <v>-103200</v>
      </c>
      <c r="F74" s="207">
        <v>-103200</v>
      </c>
      <c r="G74" s="389">
        <v>0</v>
      </c>
      <c r="H74" s="288" t="s">
        <v>202</v>
      </c>
      <c r="I74" s="207">
        <v>-83600</v>
      </c>
      <c r="J74" s="389">
        <v>1</v>
      </c>
      <c r="K74" s="559" t="s">
        <v>206</v>
      </c>
      <c r="L74" s="560"/>
      <c r="M74" s="206">
        <v>325</v>
      </c>
      <c r="N74" s="389">
        <v>0</v>
      </c>
      <c r="O74" s="206">
        <v>365</v>
      </c>
      <c r="P74" s="389">
        <v>1</v>
      </c>
      <c r="Q74" s="206">
        <v>330</v>
      </c>
      <c r="R74" s="389">
        <v>1</v>
      </c>
      <c r="S74" s="389">
        <v>1</v>
      </c>
      <c r="T74" s="207">
        <v>186800</v>
      </c>
      <c r="U74" s="207">
        <v>102.97684674751929</v>
      </c>
      <c r="V74" s="206" t="s">
        <v>32</v>
      </c>
      <c r="W74" s="206" t="s">
        <v>28</v>
      </c>
      <c r="X74" s="206" t="s">
        <v>28</v>
      </c>
      <c r="Y74" s="206">
        <v>11600</v>
      </c>
      <c r="Z74" s="207">
        <v>11357.71</v>
      </c>
      <c r="AA74" s="206">
        <v>0</v>
      </c>
      <c r="AB74" s="207">
        <v>0</v>
      </c>
      <c r="AC74" s="206">
        <v>0</v>
      </c>
      <c r="AD74" s="207">
        <v>0</v>
      </c>
      <c r="AE74" s="207">
        <v>1073231.1299999999</v>
      </c>
      <c r="AF74" s="207">
        <v>1375669.5</v>
      </c>
      <c r="AG74" s="207">
        <v>302438.37000000011</v>
      </c>
      <c r="AH74" s="207">
        <v>486665.34</v>
      </c>
      <c r="AI74" s="207">
        <v>1862334.84</v>
      </c>
      <c r="AJ74" s="207">
        <v>688404.1</v>
      </c>
      <c r="AK74" s="207">
        <v>1173930.7400000002</v>
      </c>
      <c r="AL74" s="511">
        <v>1.1718489457052634</v>
      </c>
      <c r="AM74" s="511">
        <v>0.36964571848959232</v>
      </c>
      <c r="AN74" s="210">
        <v>17.989999999999998</v>
      </c>
    </row>
    <row r="75" spans="1:40">
      <c r="A75" s="508">
        <v>13073061</v>
      </c>
      <c r="B75" s="202">
        <v>5358</v>
      </c>
      <c r="C75" s="202" t="s">
        <v>96</v>
      </c>
      <c r="D75" s="206">
        <v>796</v>
      </c>
      <c r="E75" s="206">
        <v>-213300</v>
      </c>
      <c r="F75" s="207">
        <v>-213300</v>
      </c>
      <c r="G75" s="389">
        <v>0</v>
      </c>
      <c r="H75" s="288" t="s">
        <v>202</v>
      </c>
      <c r="I75" s="207">
        <v>-295800</v>
      </c>
      <c r="J75" s="389">
        <v>0</v>
      </c>
      <c r="K75" s="559" t="s">
        <v>206</v>
      </c>
      <c r="L75" s="560"/>
      <c r="M75" s="206">
        <v>307</v>
      </c>
      <c r="N75" s="389">
        <v>0</v>
      </c>
      <c r="O75" s="206">
        <v>396</v>
      </c>
      <c r="P75" s="389">
        <v>0</v>
      </c>
      <c r="Q75" s="206">
        <v>348</v>
      </c>
      <c r="R75" s="389">
        <v>0</v>
      </c>
      <c r="S75" s="389">
        <v>0</v>
      </c>
      <c r="T75" s="207">
        <v>0</v>
      </c>
      <c r="U75" s="207">
        <v>0</v>
      </c>
      <c r="V75" s="206" t="s">
        <v>32</v>
      </c>
      <c r="W75" s="206" t="s">
        <v>28</v>
      </c>
      <c r="X75" s="206" t="s">
        <v>28</v>
      </c>
      <c r="Y75" s="206">
        <v>8300</v>
      </c>
      <c r="Z75" s="207">
        <v>8352.5</v>
      </c>
      <c r="AA75" s="206">
        <v>0</v>
      </c>
      <c r="AB75" s="207">
        <v>0</v>
      </c>
      <c r="AC75" s="206">
        <v>0</v>
      </c>
      <c r="AD75" s="207">
        <v>0</v>
      </c>
      <c r="AE75" s="207">
        <v>575390.68999999994</v>
      </c>
      <c r="AF75" s="207">
        <v>549210.89</v>
      </c>
      <c r="AG75" s="207">
        <v>-26179.79999999993</v>
      </c>
      <c r="AH75" s="207">
        <v>133258.65</v>
      </c>
      <c r="AI75" s="207">
        <v>682469.54</v>
      </c>
      <c r="AJ75" s="207">
        <v>341946.36</v>
      </c>
      <c r="AK75" s="207">
        <v>340523.18000000005</v>
      </c>
      <c r="AL75" s="511">
        <v>1.6128443590829851</v>
      </c>
      <c r="AM75" s="511">
        <v>0.5010426692449893</v>
      </c>
      <c r="AN75" s="210">
        <v>17.989999999999998</v>
      </c>
    </row>
    <row r="76" spans="1:40">
      <c r="A76" s="508">
        <v>13073087</v>
      </c>
      <c r="B76" s="202">
        <v>5358</v>
      </c>
      <c r="C76" s="202" t="s">
        <v>97</v>
      </c>
      <c r="D76" s="206">
        <v>2638</v>
      </c>
      <c r="E76" s="206">
        <v>-418200</v>
      </c>
      <c r="F76" s="207">
        <v>-418200</v>
      </c>
      <c r="G76" s="389">
        <v>0</v>
      </c>
      <c r="H76" s="288" t="s">
        <v>202</v>
      </c>
      <c r="I76" s="207">
        <v>-621000</v>
      </c>
      <c r="J76" s="389">
        <v>0</v>
      </c>
      <c r="K76" s="559" t="s">
        <v>206</v>
      </c>
      <c r="L76" s="560"/>
      <c r="M76" s="206">
        <v>400</v>
      </c>
      <c r="N76" s="389">
        <v>0</v>
      </c>
      <c r="O76" s="206">
        <v>396</v>
      </c>
      <c r="P76" s="389">
        <v>0</v>
      </c>
      <c r="Q76" s="206">
        <v>348</v>
      </c>
      <c r="R76" s="389">
        <v>0</v>
      </c>
      <c r="S76" s="389">
        <v>0</v>
      </c>
      <c r="T76" s="207">
        <v>514542</v>
      </c>
      <c r="U76" s="207">
        <v>195.64334600760455</v>
      </c>
      <c r="V76" s="206" t="s">
        <v>32</v>
      </c>
      <c r="W76" s="206" t="s">
        <v>28</v>
      </c>
      <c r="X76" s="206" t="s">
        <v>28</v>
      </c>
      <c r="Y76" s="206">
        <v>16500</v>
      </c>
      <c r="Z76" s="207">
        <v>16318.53</v>
      </c>
      <c r="AA76" s="206">
        <v>0</v>
      </c>
      <c r="AB76" s="207">
        <v>0</v>
      </c>
      <c r="AC76" s="206">
        <v>0</v>
      </c>
      <c r="AD76" s="207">
        <v>0</v>
      </c>
      <c r="AE76" s="207">
        <v>1575097.92</v>
      </c>
      <c r="AF76" s="207">
        <v>1442733.99</v>
      </c>
      <c r="AG76" s="207">
        <v>-132363.92999999993</v>
      </c>
      <c r="AH76" s="207">
        <v>693175.58</v>
      </c>
      <c r="AI76" s="207">
        <v>2135909.5699999998</v>
      </c>
      <c r="AJ76" s="207">
        <v>1036531.7</v>
      </c>
      <c r="AK76" s="207">
        <v>1099377.8699999999</v>
      </c>
      <c r="AL76" s="511">
        <v>1.3123185661359549</v>
      </c>
      <c r="AM76" s="511">
        <v>0.48528819504282666</v>
      </c>
      <c r="AN76" s="210">
        <v>17.989999999999998</v>
      </c>
    </row>
    <row r="77" spans="1:40">
      <c r="A77" s="508">
        <v>13073099</v>
      </c>
      <c r="B77" s="202">
        <v>5358</v>
      </c>
      <c r="C77" s="202" t="s">
        <v>98</v>
      </c>
      <c r="D77" s="206">
        <v>887</v>
      </c>
      <c r="E77" s="206">
        <v>32800</v>
      </c>
      <c r="F77" s="207">
        <v>32800</v>
      </c>
      <c r="G77" s="389">
        <v>1</v>
      </c>
      <c r="H77" s="288" t="s">
        <v>202</v>
      </c>
      <c r="I77" s="207">
        <v>-9200</v>
      </c>
      <c r="J77" s="389">
        <v>0</v>
      </c>
      <c r="K77" s="559" t="s">
        <v>206</v>
      </c>
      <c r="L77" s="560"/>
      <c r="M77" s="206">
        <v>325</v>
      </c>
      <c r="N77" s="389">
        <v>0</v>
      </c>
      <c r="O77" s="206">
        <v>350</v>
      </c>
      <c r="P77" s="389">
        <v>1</v>
      </c>
      <c r="Q77" s="206">
        <v>400</v>
      </c>
      <c r="R77" s="389">
        <v>0</v>
      </c>
      <c r="S77" s="389">
        <v>0</v>
      </c>
      <c r="T77" s="207">
        <v>473251</v>
      </c>
      <c r="U77" s="207">
        <v>538.39704209328784</v>
      </c>
      <c r="V77" s="206" t="s">
        <v>32</v>
      </c>
      <c r="W77" s="206" t="s">
        <v>28</v>
      </c>
      <c r="X77" s="206" t="s">
        <v>28</v>
      </c>
      <c r="Y77" s="206">
        <v>4600</v>
      </c>
      <c r="Z77" s="207">
        <v>4965</v>
      </c>
      <c r="AA77" s="206">
        <v>0</v>
      </c>
      <c r="AB77" s="207">
        <v>0</v>
      </c>
      <c r="AC77" s="206">
        <v>0</v>
      </c>
      <c r="AD77" s="207">
        <v>0</v>
      </c>
      <c r="AE77" s="207">
        <v>1098913.25</v>
      </c>
      <c r="AF77" s="207">
        <v>1158050.8700000001</v>
      </c>
      <c r="AG77" s="207">
        <v>59137.620000000112</v>
      </c>
      <c r="AH77" s="207">
        <v>0</v>
      </c>
      <c r="AI77" s="207">
        <v>1158050.8700000001</v>
      </c>
      <c r="AJ77" s="207">
        <v>494173.26</v>
      </c>
      <c r="AK77" s="207">
        <v>663877.6100000001</v>
      </c>
      <c r="AL77" s="511">
        <v>1.7443740420768219</v>
      </c>
      <c r="AM77" s="511">
        <v>0.42672845623785072</v>
      </c>
      <c r="AN77" s="210">
        <v>17.989999999999998</v>
      </c>
    </row>
    <row r="78" spans="1:40">
      <c r="A78" s="508">
        <v>13073104</v>
      </c>
      <c r="B78" s="202">
        <v>5358</v>
      </c>
      <c r="C78" s="202" t="s">
        <v>99</v>
      </c>
      <c r="D78" s="206">
        <v>1105</v>
      </c>
      <c r="E78" s="206">
        <v>-123800</v>
      </c>
      <c r="F78" s="207">
        <v>-123800</v>
      </c>
      <c r="G78" s="389">
        <v>0</v>
      </c>
      <c r="H78" s="288" t="s">
        <v>202</v>
      </c>
      <c r="I78" s="207">
        <v>-192600</v>
      </c>
      <c r="J78" s="389">
        <v>1</v>
      </c>
      <c r="K78" s="559" t="s">
        <v>206</v>
      </c>
      <c r="L78" s="560"/>
      <c r="M78" s="206">
        <v>307</v>
      </c>
      <c r="N78" s="389">
        <v>0</v>
      </c>
      <c r="O78" s="206">
        <v>396</v>
      </c>
      <c r="P78" s="389">
        <v>0</v>
      </c>
      <c r="Q78" s="206">
        <v>348</v>
      </c>
      <c r="R78" s="389">
        <v>0</v>
      </c>
      <c r="S78" s="389">
        <v>0</v>
      </c>
      <c r="T78" s="207">
        <v>0</v>
      </c>
      <c r="U78" s="207">
        <v>0</v>
      </c>
      <c r="V78" s="206" t="s">
        <v>28</v>
      </c>
      <c r="W78" s="206" t="s">
        <v>28</v>
      </c>
      <c r="X78" s="206" t="s">
        <v>28</v>
      </c>
      <c r="Y78" s="206">
        <v>7200</v>
      </c>
      <c r="Z78" s="207">
        <v>6960</v>
      </c>
      <c r="AA78" s="206">
        <v>0</v>
      </c>
      <c r="AB78" s="207">
        <v>0</v>
      </c>
      <c r="AC78" s="206">
        <v>0</v>
      </c>
      <c r="AD78" s="207">
        <v>0</v>
      </c>
      <c r="AE78" s="207">
        <v>536364.5</v>
      </c>
      <c r="AF78" s="207">
        <v>612218.71</v>
      </c>
      <c r="AG78" s="207">
        <v>75854.209999999963</v>
      </c>
      <c r="AH78" s="207">
        <v>351868.57</v>
      </c>
      <c r="AI78" s="207">
        <v>964087.28</v>
      </c>
      <c r="AJ78" s="207">
        <v>395333.38</v>
      </c>
      <c r="AK78" s="207">
        <v>568753.9</v>
      </c>
      <c r="AL78" s="511">
        <v>1.0764211199255072</v>
      </c>
      <c r="AM78" s="511">
        <v>0.41005974064920758</v>
      </c>
      <c r="AN78" s="210">
        <v>17.989999999999998</v>
      </c>
    </row>
    <row r="79" spans="1:40">
      <c r="A79" s="508">
        <v>13073004</v>
      </c>
      <c r="B79" s="202">
        <v>5359</v>
      </c>
      <c r="C79" s="202" t="s">
        <v>100</v>
      </c>
      <c r="D79" s="206">
        <v>883</v>
      </c>
      <c r="E79" s="206">
        <v>11300</v>
      </c>
      <c r="F79" s="207">
        <v>207386.98</v>
      </c>
      <c r="G79" s="389">
        <v>1</v>
      </c>
      <c r="H79" s="207">
        <v>207386.98</v>
      </c>
      <c r="I79" s="207">
        <v>0</v>
      </c>
      <c r="J79" s="389">
        <v>0</v>
      </c>
      <c r="K79" s="389">
        <v>0</v>
      </c>
      <c r="L79" s="207">
        <v>0</v>
      </c>
      <c r="M79" s="206">
        <v>400</v>
      </c>
      <c r="N79" s="389">
        <v>1</v>
      </c>
      <c r="O79" s="206">
        <v>400</v>
      </c>
      <c r="P79" s="389">
        <v>0</v>
      </c>
      <c r="Q79" s="206">
        <v>400</v>
      </c>
      <c r="R79" s="389">
        <v>1</v>
      </c>
      <c r="S79" s="389">
        <v>0</v>
      </c>
      <c r="T79" s="207">
        <v>1072414.8700000001</v>
      </c>
      <c r="U79" s="207">
        <v>1144.5196051227322</v>
      </c>
      <c r="V79" s="397" t="s">
        <v>32</v>
      </c>
      <c r="W79" s="397" t="s">
        <v>28</v>
      </c>
      <c r="X79" s="397" t="s">
        <v>436</v>
      </c>
      <c r="Y79" s="206">
        <v>5700</v>
      </c>
      <c r="Z79" s="207">
        <v>5744.72</v>
      </c>
      <c r="AA79" s="206">
        <v>0</v>
      </c>
      <c r="AB79" s="207">
        <v>0</v>
      </c>
      <c r="AC79" s="206">
        <v>15100</v>
      </c>
      <c r="AD79" s="207">
        <v>19845.05</v>
      </c>
      <c r="AE79" s="207">
        <v>491891</v>
      </c>
      <c r="AF79" s="207">
        <v>689128.18</v>
      </c>
      <c r="AG79" s="207">
        <v>197237.18000000005</v>
      </c>
      <c r="AH79" s="207">
        <v>257645.4</v>
      </c>
      <c r="AI79" s="207">
        <v>946773.58000000007</v>
      </c>
      <c r="AJ79" s="207">
        <v>360060.84</v>
      </c>
      <c r="AK79" s="207">
        <v>586712.74</v>
      </c>
      <c r="AL79" s="397">
        <v>0.52248747105364346</v>
      </c>
      <c r="AM79" s="397">
        <v>0.38030300761033065</v>
      </c>
      <c r="AN79" s="210">
        <v>26.762</v>
      </c>
    </row>
    <row r="80" spans="1:40">
      <c r="A80" s="508">
        <v>13073013</v>
      </c>
      <c r="B80" s="202">
        <v>5359</v>
      </c>
      <c r="C80" s="202" t="s">
        <v>101</v>
      </c>
      <c r="D80" s="206">
        <v>612</v>
      </c>
      <c r="E80" s="206">
        <v>30600</v>
      </c>
      <c r="F80" s="207">
        <v>83511.91</v>
      </c>
      <c r="G80" s="389">
        <v>1</v>
      </c>
      <c r="H80" s="207">
        <v>83511.91</v>
      </c>
      <c r="I80" s="207">
        <v>0</v>
      </c>
      <c r="J80" s="389">
        <v>1</v>
      </c>
      <c r="K80" s="389">
        <v>0</v>
      </c>
      <c r="L80" s="207">
        <v>0</v>
      </c>
      <c r="M80" s="206">
        <v>400</v>
      </c>
      <c r="N80" s="389">
        <v>0</v>
      </c>
      <c r="O80" s="206">
        <v>400</v>
      </c>
      <c r="P80" s="389">
        <v>0</v>
      </c>
      <c r="Q80" s="206">
        <v>350</v>
      </c>
      <c r="R80" s="389">
        <v>0</v>
      </c>
      <c r="S80" s="389">
        <v>0</v>
      </c>
      <c r="T80" s="207">
        <v>1001816.62</v>
      </c>
      <c r="U80" s="207">
        <v>1486.3748071216617</v>
      </c>
      <c r="V80" s="397" t="s">
        <v>28</v>
      </c>
      <c r="W80" s="397" t="s">
        <v>28</v>
      </c>
      <c r="X80" s="397" t="s">
        <v>28</v>
      </c>
      <c r="Y80" s="206">
        <v>3800</v>
      </c>
      <c r="Z80" s="207">
        <v>3677.5</v>
      </c>
      <c r="AA80" s="206">
        <v>0</v>
      </c>
      <c r="AB80" s="207">
        <v>0</v>
      </c>
      <c r="AC80" s="206">
        <v>33000</v>
      </c>
      <c r="AD80" s="207">
        <v>97793.91</v>
      </c>
      <c r="AE80" s="207">
        <v>602774</v>
      </c>
      <c r="AF80" s="207">
        <v>1027786.09</v>
      </c>
      <c r="AG80" s="207">
        <v>425012.08999999997</v>
      </c>
      <c r="AH80" s="207">
        <v>5470.51</v>
      </c>
      <c r="AI80" s="207">
        <v>1033256.6</v>
      </c>
      <c r="AJ80" s="207">
        <v>286180.15999999997</v>
      </c>
      <c r="AK80" s="207">
        <v>747076.44</v>
      </c>
      <c r="AL80" s="397">
        <v>0.27844330915200455</v>
      </c>
      <c r="AM80" s="397">
        <v>0.27696910912545825</v>
      </c>
      <c r="AN80" s="210">
        <v>26.762</v>
      </c>
    </row>
    <row r="81" spans="1:40">
      <c r="A81" s="508">
        <v>13073019</v>
      </c>
      <c r="B81" s="202">
        <v>5359</v>
      </c>
      <c r="C81" s="202" t="s">
        <v>102</v>
      </c>
      <c r="D81" s="206">
        <v>1131</v>
      </c>
      <c r="E81" s="206">
        <v>325300</v>
      </c>
      <c r="F81" s="207">
        <v>682368.19</v>
      </c>
      <c r="G81" s="389">
        <v>1</v>
      </c>
      <c r="H81" s="207">
        <v>682368.19</v>
      </c>
      <c r="I81" s="207">
        <v>0</v>
      </c>
      <c r="J81" s="389">
        <v>1</v>
      </c>
      <c r="K81" s="389">
        <v>0</v>
      </c>
      <c r="L81" s="207">
        <v>0</v>
      </c>
      <c r="M81" s="206">
        <v>300</v>
      </c>
      <c r="N81" s="389">
        <v>1</v>
      </c>
      <c r="O81" s="206">
        <v>350</v>
      </c>
      <c r="P81" s="389">
        <v>1</v>
      </c>
      <c r="Q81" s="206">
        <v>350</v>
      </c>
      <c r="R81" s="389">
        <v>0</v>
      </c>
      <c r="S81" s="389">
        <v>0</v>
      </c>
      <c r="T81" s="207">
        <v>2308140.9700000002</v>
      </c>
      <c r="U81" s="207">
        <v>1939.6142605042019</v>
      </c>
      <c r="V81" s="397" t="s">
        <v>28</v>
      </c>
      <c r="W81" s="397" t="s">
        <v>28</v>
      </c>
      <c r="X81" s="397" t="s">
        <v>28</v>
      </c>
      <c r="Y81" s="206">
        <v>5000</v>
      </c>
      <c r="Z81" s="207">
        <v>4561.83</v>
      </c>
      <c r="AA81" s="206">
        <v>0</v>
      </c>
      <c r="AB81" s="207">
        <v>0</v>
      </c>
      <c r="AC81" s="206">
        <v>39600</v>
      </c>
      <c r="AD81" s="207">
        <v>47560</v>
      </c>
      <c r="AE81" s="207">
        <v>824912</v>
      </c>
      <c r="AF81" s="207">
        <v>1061162.03</v>
      </c>
      <c r="AG81" s="207">
        <v>236250.03000000003</v>
      </c>
      <c r="AH81" s="207">
        <v>198297.77</v>
      </c>
      <c r="AI81" s="207">
        <v>1259459.8</v>
      </c>
      <c r="AJ81" s="207">
        <v>473326.56</v>
      </c>
      <c r="AK81" s="207">
        <v>786133.24</v>
      </c>
      <c r="AL81" s="397">
        <v>0.44604551107053836</v>
      </c>
      <c r="AM81" s="397">
        <v>0.37581712413528401</v>
      </c>
      <c r="AN81" s="210">
        <v>26.762</v>
      </c>
    </row>
    <row r="82" spans="1:40">
      <c r="A82" s="508">
        <v>13073030</v>
      </c>
      <c r="B82" s="202">
        <v>5359</v>
      </c>
      <c r="C82" s="202" t="s">
        <v>103</v>
      </c>
      <c r="D82" s="206">
        <v>935</v>
      </c>
      <c r="E82" s="206">
        <v>110700</v>
      </c>
      <c r="F82" s="207">
        <v>-3353.09</v>
      </c>
      <c r="G82" s="389">
        <v>0</v>
      </c>
      <c r="H82" s="207">
        <v>0</v>
      </c>
      <c r="I82" s="207">
        <v>-3353.09</v>
      </c>
      <c r="J82" s="389">
        <v>1</v>
      </c>
      <c r="K82" s="389">
        <v>0</v>
      </c>
      <c r="L82" s="207">
        <v>0</v>
      </c>
      <c r="M82" s="206">
        <v>300</v>
      </c>
      <c r="N82" s="389">
        <v>1</v>
      </c>
      <c r="O82" s="206">
        <v>350</v>
      </c>
      <c r="P82" s="389">
        <v>1</v>
      </c>
      <c r="Q82" s="206">
        <v>300</v>
      </c>
      <c r="R82" s="389">
        <v>1</v>
      </c>
      <c r="S82" s="389">
        <v>1</v>
      </c>
      <c r="T82" s="207">
        <v>523510.56</v>
      </c>
      <c r="U82" s="207">
        <v>499.53297709923663</v>
      </c>
      <c r="V82" s="397" t="s">
        <v>28</v>
      </c>
      <c r="W82" s="397" t="s">
        <v>28</v>
      </c>
      <c r="X82" s="397" t="s">
        <v>28</v>
      </c>
      <c r="Y82" s="206">
        <v>2700</v>
      </c>
      <c r="Z82" s="207">
        <v>2770.4</v>
      </c>
      <c r="AA82" s="206">
        <v>0</v>
      </c>
      <c r="AB82" s="207">
        <v>0</v>
      </c>
      <c r="AC82" s="206">
        <v>65000</v>
      </c>
      <c r="AD82" s="207">
        <v>99260.800000000003</v>
      </c>
      <c r="AE82" s="207">
        <v>684711</v>
      </c>
      <c r="AF82" s="207">
        <v>1230341.3500000001</v>
      </c>
      <c r="AG82" s="207">
        <v>545630.35000000009</v>
      </c>
      <c r="AH82" s="207">
        <v>165270.12</v>
      </c>
      <c r="AI82" s="207">
        <v>1395611.4700000002</v>
      </c>
      <c r="AJ82" s="207">
        <v>401133.65</v>
      </c>
      <c r="AK82" s="207">
        <v>994477.82000000018</v>
      </c>
      <c r="AL82" s="397">
        <v>0.32603443751606009</v>
      </c>
      <c r="AM82" s="397">
        <v>0.28742501664879549</v>
      </c>
      <c r="AN82" s="210">
        <v>26.762</v>
      </c>
    </row>
    <row r="83" spans="1:40">
      <c r="A83" s="508">
        <v>13073052</v>
      </c>
      <c r="B83" s="202">
        <v>5359</v>
      </c>
      <c r="C83" s="202" t="s">
        <v>104</v>
      </c>
      <c r="D83" s="206">
        <v>447</v>
      </c>
      <c r="E83" s="206">
        <v>336500</v>
      </c>
      <c r="F83" s="207">
        <v>-252803.68</v>
      </c>
      <c r="G83" s="389">
        <v>0</v>
      </c>
      <c r="H83" s="207">
        <v>0</v>
      </c>
      <c r="I83" s="207">
        <v>-252803.68</v>
      </c>
      <c r="J83" s="389">
        <v>1</v>
      </c>
      <c r="K83" s="389">
        <v>0</v>
      </c>
      <c r="L83" s="207">
        <v>0</v>
      </c>
      <c r="M83" s="206">
        <v>400</v>
      </c>
      <c r="N83" s="389">
        <v>0</v>
      </c>
      <c r="O83" s="206">
        <v>400</v>
      </c>
      <c r="P83" s="389">
        <v>0</v>
      </c>
      <c r="Q83" s="206">
        <v>400</v>
      </c>
      <c r="R83" s="389">
        <v>0</v>
      </c>
      <c r="S83" s="389">
        <v>0</v>
      </c>
      <c r="T83" s="207">
        <v>3977396.53</v>
      </c>
      <c r="U83" s="207">
        <v>8067.7414401622718</v>
      </c>
      <c r="V83" s="397" t="s">
        <v>28</v>
      </c>
      <c r="W83" s="397" t="s">
        <v>28</v>
      </c>
      <c r="X83" s="397" t="s">
        <v>28</v>
      </c>
      <c r="Y83" s="206">
        <v>2200</v>
      </c>
      <c r="Z83" s="207">
        <v>2433.33</v>
      </c>
      <c r="AA83" s="206">
        <v>0</v>
      </c>
      <c r="AB83" s="207">
        <v>0</v>
      </c>
      <c r="AC83" s="206">
        <v>16000</v>
      </c>
      <c r="AD83" s="207">
        <v>17212.5</v>
      </c>
      <c r="AE83" s="207">
        <v>399367</v>
      </c>
      <c r="AF83" s="207">
        <v>409276.97</v>
      </c>
      <c r="AG83" s="207">
        <v>9909.9699999999721</v>
      </c>
      <c r="AH83" s="207">
        <v>33602.03</v>
      </c>
      <c r="AI83" s="207">
        <v>442879</v>
      </c>
      <c r="AJ83" s="207">
        <v>208744.85</v>
      </c>
      <c r="AK83" s="207">
        <v>234134.15</v>
      </c>
      <c r="AL83" s="397">
        <v>0.51003321784756184</v>
      </c>
      <c r="AM83" s="397">
        <v>0.47133607599366872</v>
      </c>
      <c r="AN83" s="210">
        <v>26.762</v>
      </c>
    </row>
    <row r="84" spans="1:40">
      <c r="A84" s="508">
        <v>13073071</v>
      </c>
      <c r="B84" s="202">
        <v>5359</v>
      </c>
      <c r="C84" s="202" t="s">
        <v>105</v>
      </c>
      <c r="D84" s="206">
        <v>191</v>
      </c>
      <c r="E84" s="206">
        <v>261300</v>
      </c>
      <c r="F84" s="207">
        <v>338896.66</v>
      </c>
      <c r="G84" s="389">
        <v>1</v>
      </c>
      <c r="H84" s="207">
        <v>338896.66</v>
      </c>
      <c r="I84" s="207">
        <v>0</v>
      </c>
      <c r="J84" s="389">
        <v>1</v>
      </c>
      <c r="K84" s="389">
        <v>0</v>
      </c>
      <c r="L84" s="207">
        <v>0</v>
      </c>
      <c r="M84" s="206">
        <v>350</v>
      </c>
      <c r="N84" s="389">
        <v>0</v>
      </c>
      <c r="O84" s="206">
        <v>350</v>
      </c>
      <c r="P84" s="389">
        <v>1</v>
      </c>
      <c r="Q84" s="206">
        <v>400</v>
      </c>
      <c r="R84" s="389">
        <v>0</v>
      </c>
      <c r="S84" s="389">
        <v>0</v>
      </c>
      <c r="T84" s="207">
        <v>1145285.99</v>
      </c>
      <c r="U84" s="207">
        <v>4894.3845726495729</v>
      </c>
      <c r="V84" s="397" t="s">
        <v>28</v>
      </c>
      <c r="W84" s="397" t="s">
        <v>28</v>
      </c>
      <c r="X84" s="397" t="s">
        <v>28</v>
      </c>
      <c r="Y84" s="206">
        <v>700</v>
      </c>
      <c r="Z84" s="207">
        <v>661.67</v>
      </c>
      <c r="AA84" s="206">
        <v>0</v>
      </c>
      <c r="AB84" s="207">
        <v>0</v>
      </c>
      <c r="AC84" s="206">
        <v>10600</v>
      </c>
      <c r="AD84" s="207">
        <v>19097.5</v>
      </c>
      <c r="AE84" s="207">
        <v>234472</v>
      </c>
      <c r="AF84" s="207">
        <v>324767.83</v>
      </c>
      <c r="AG84" s="207">
        <v>90295.830000000016</v>
      </c>
      <c r="AH84" s="207">
        <v>0</v>
      </c>
      <c r="AI84" s="207">
        <v>324767.83</v>
      </c>
      <c r="AJ84" s="207">
        <v>107425.65</v>
      </c>
      <c r="AK84" s="207">
        <v>217342.18000000002</v>
      </c>
      <c r="AL84" s="397">
        <v>0.33077675827682806</v>
      </c>
      <c r="AM84" s="397">
        <v>0.33077675827682806</v>
      </c>
      <c r="AN84" s="210">
        <v>26.762</v>
      </c>
    </row>
    <row r="85" spans="1:40">
      <c r="A85" s="508">
        <v>13073078</v>
      </c>
      <c r="B85" s="202">
        <v>5359</v>
      </c>
      <c r="C85" s="202" t="s">
        <v>106</v>
      </c>
      <c r="D85" s="206">
        <v>2463</v>
      </c>
      <c r="E85" s="206">
        <v>-297600</v>
      </c>
      <c r="F85" s="207">
        <v>3471.21</v>
      </c>
      <c r="G85" s="389">
        <v>0</v>
      </c>
      <c r="H85" s="207">
        <v>3471.21</v>
      </c>
      <c r="I85" s="207">
        <v>0</v>
      </c>
      <c r="J85" s="389">
        <v>1</v>
      </c>
      <c r="K85" s="389">
        <v>0</v>
      </c>
      <c r="L85" s="207">
        <v>0</v>
      </c>
      <c r="M85" s="206">
        <v>400</v>
      </c>
      <c r="N85" s="389">
        <v>0</v>
      </c>
      <c r="O85" s="206">
        <v>400</v>
      </c>
      <c r="P85" s="389">
        <v>0</v>
      </c>
      <c r="Q85" s="206">
        <v>325</v>
      </c>
      <c r="R85" s="389">
        <v>1</v>
      </c>
      <c r="S85" s="389">
        <v>0</v>
      </c>
      <c r="T85" s="207">
        <v>1014329.89</v>
      </c>
      <c r="U85" s="207">
        <v>397.62049784398278</v>
      </c>
      <c r="V85" s="397" t="s">
        <v>28</v>
      </c>
      <c r="W85" s="397" t="s">
        <v>28</v>
      </c>
      <c r="X85" s="397" t="s">
        <v>28</v>
      </c>
      <c r="Y85" s="206">
        <v>13500</v>
      </c>
      <c r="Z85" s="207">
        <v>16260.08</v>
      </c>
      <c r="AA85" s="206">
        <v>0</v>
      </c>
      <c r="AB85" s="207">
        <v>0</v>
      </c>
      <c r="AC85" s="206">
        <v>0</v>
      </c>
      <c r="AD85" s="207">
        <v>0</v>
      </c>
      <c r="AE85" s="207">
        <v>2086727</v>
      </c>
      <c r="AF85" s="207">
        <v>2142630.23</v>
      </c>
      <c r="AG85" s="207">
        <v>55903.229999999981</v>
      </c>
      <c r="AH85" s="207">
        <v>207648.68</v>
      </c>
      <c r="AI85" s="207">
        <v>2350278.91</v>
      </c>
      <c r="AJ85" s="207">
        <v>1179874.6000000001</v>
      </c>
      <c r="AK85" s="207">
        <v>1170404.31</v>
      </c>
      <c r="AL85" s="397">
        <v>0.55066645820637006</v>
      </c>
      <c r="AM85" s="397">
        <v>0.50201471620234217</v>
      </c>
      <c r="AN85" s="210">
        <v>26.762</v>
      </c>
    </row>
    <row r="86" spans="1:40">
      <c r="A86" s="508">
        <v>13073101</v>
      </c>
      <c r="B86" s="202">
        <v>5359</v>
      </c>
      <c r="C86" s="202" t="s">
        <v>107</v>
      </c>
      <c r="D86" s="206">
        <v>1057</v>
      </c>
      <c r="E86" s="206">
        <v>211400</v>
      </c>
      <c r="F86" s="207">
        <v>284919.7</v>
      </c>
      <c r="G86" s="389">
        <v>0</v>
      </c>
      <c r="H86" s="207">
        <v>273185.09999999998</v>
      </c>
      <c r="I86" s="207">
        <v>0</v>
      </c>
      <c r="J86" s="389">
        <v>0</v>
      </c>
      <c r="K86" s="389">
        <v>0</v>
      </c>
      <c r="L86" s="207">
        <v>0</v>
      </c>
      <c r="M86" s="206">
        <v>400</v>
      </c>
      <c r="N86" s="389">
        <v>0</v>
      </c>
      <c r="O86" s="206">
        <v>400</v>
      </c>
      <c r="P86" s="389">
        <v>0</v>
      </c>
      <c r="Q86" s="206">
        <v>375</v>
      </c>
      <c r="R86" s="389">
        <v>0</v>
      </c>
      <c r="S86" s="389">
        <v>0</v>
      </c>
      <c r="T86" s="207">
        <v>8033259.4800000004</v>
      </c>
      <c r="U86" s="207">
        <v>7224.1542086330937</v>
      </c>
      <c r="V86" s="397" t="s">
        <v>28</v>
      </c>
      <c r="W86" s="397" t="s">
        <v>28</v>
      </c>
      <c r="X86" s="397" t="s">
        <v>28</v>
      </c>
      <c r="Y86" s="206">
        <v>5200</v>
      </c>
      <c r="Z86" s="207">
        <v>5462.07</v>
      </c>
      <c r="AA86" s="206">
        <v>0</v>
      </c>
      <c r="AB86" s="207">
        <v>0</v>
      </c>
      <c r="AC86" s="206">
        <v>23700</v>
      </c>
      <c r="AD86" s="207">
        <v>30619.5</v>
      </c>
      <c r="AE86" s="207">
        <v>622791</v>
      </c>
      <c r="AF86" s="207">
        <v>832028.62</v>
      </c>
      <c r="AG86" s="207">
        <v>209237.62</v>
      </c>
      <c r="AH86" s="207">
        <v>265197.88</v>
      </c>
      <c r="AI86" s="207">
        <v>1097226.5</v>
      </c>
      <c r="AJ86" s="207">
        <v>423630.51</v>
      </c>
      <c r="AK86" s="207">
        <v>673595.99</v>
      </c>
      <c r="AL86" s="397">
        <v>0.50915377165751818</v>
      </c>
      <c r="AM86" s="397">
        <v>0.38609212409652882</v>
      </c>
      <c r="AN86" s="210">
        <v>26.762</v>
      </c>
    </row>
    <row r="87" spans="1:40">
      <c r="A87" s="508">
        <v>13073007</v>
      </c>
      <c r="B87" s="202">
        <v>5360</v>
      </c>
      <c r="C87" s="202" t="s">
        <v>108</v>
      </c>
      <c r="D87" s="337">
        <v>1743</v>
      </c>
      <c r="E87" s="206">
        <v>577920</v>
      </c>
      <c r="F87" s="207">
        <v>23503.53</v>
      </c>
      <c r="G87" s="389">
        <v>0</v>
      </c>
      <c r="H87" s="207">
        <v>0</v>
      </c>
      <c r="I87" s="207">
        <v>219855.89</v>
      </c>
      <c r="J87" s="389">
        <v>0</v>
      </c>
      <c r="K87" s="389">
        <v>0</v>
      </c>
      <c r="L87" s="207">
        <v>0</v>
      </c>
      <c r="M87" s="206">
        <v>900</v>
      </c>
      <c r="N87" s="389">
        <v>0</v>
      </c>
      <c r="O87" s="206">
        <v>400</v>
      </c>
      <c r="P87" s="389">
        <v>0</v>
      </c>
      <c r="Q87" s="206">
        <v>450</v>
      </c>
      <c r="R87" s="389">
        <v>0</v>
      </c>
      <c r="S87" s="389">
        <v>0</v>
      </c>
      <c r="T87" s="207">
        <v>922914.2</v>
      </c>
      <c r="U87" s="207">
        <v>525.87703703703698</v>
      </c>
      <c r="V87" s="397" t="s">
        <v>32</v>
      </c>
      <c r="W87" s="397" t="s">
        <v>32</v>
      </c>
      <c r="X87" s="397" t="s">
        <v>28</v>
      </c>
      <c r="Y87" s="206">
        <v>7800</v>
      </c>
      <c r="Z87" s="509">
        <v>7456.95</v>
      </c>
      <c r="AA87" s="206">
        <v>4800</v>
      </c>
      <c r="AB87" s="209">
        <v>4944</v>
      </c>
      <c r="AC87" s="206">
        <v>0</v>
      </c>
      <c r="AD87" s="510">
        <v>0</v>
      </c>
      <c r="AE87" s="207">
        <v>820765.88</v>
      </c>
      <c r="AF87" s="207">
        <v>1059635.2</v>
      </c>
      <c r="AG87" s="207">
        <v>238869.31999999995</v>
      </c>
      <c r="AH87" s="448">
        <v>612249.74</v>
      </c>
      <c r="AI87" s="207">
        <v>1671884.94</v>
      </c>
      <c r="AJ87" s="448">
        <v>651669.25192200008</v>
      </c>
      <c r="AK87" s="448">
        <v>1020215.6880779999</v>
      </c>
      <c r="AL87" s="511">
        <v>0.61499396388681704</v>
      </c>
      <c r="AM87" s="511">
        <v>0.38978116037219651</v>
      </c>
      <c r="AN87" s="210">
        <v>24.87</v>
      </c>
    </row>
    <row r="88" spans="1:40">
      <c r="A88" s="508">
        <v>13073015</v>
      </c>
      <c r="B88" s="202">
        <v>5360</v>
      </c>
      <c r="C88" s="202" t="s">
        <v>109</v>
      </c>
      <c r="D88" s="337">
        <v>1002</v>
      </c>
      <c r="E88" s="206">
        <v>68620</v>
      </c>
      <c r="F88" s="207">
        <v>413649.52</v>
      </c>
      <c r="G88" s="389">
        <v>1</v>
      </c>
      <c r="H88" s="207">
        <v>309415.53000000003</v>
      </c>
      <c r="I88" s="207">
        <v>0</v>
      </c>
      <c r="J88" s="389">
        <v>0</v>
      </c>
      <c r="K88" s="389">
        <v>0</v>
      </c>
      <c r="L88" s="207">
        <v>0</v>
      </c>
      <c r="M88" s="206">
        <v>400</v>
      </c>
      <c r="N88" s="389">
        <v>0</v>
      </c>
      <c r="O88" s="206">
        <v>400</v>
      </c>
      <c r="P88" s="389">
        <v>0</v>
      </c>
      <c r="Q88" s="206">
        <v>400</v>
      </c>
      <c r="R88" s="389">
        <v>0</v>
      </c>
      <c r="S88" s="389">
        <v>0</v>
      </c>
      <c r="T88" s="207">
        <v>1602215.62</v>
      </c>
      <c r="U88" s="207">
        <v>1616.7665186680122</v>
      </c>
      <c r="V88" s="397" t="s">
        <v>32</v>
      </c>
      <c r="W88" s="397" t="s">
        <v>28</v>
      </c>
      <c r="X88" s="397" t="s">
        <v>28</v>
      </c>
      <c r="Y88" s="206">
        <v>3100</v>
      </c>
      <c r="Z88" s="509">
        <v>3086.25</v>
      </c>
      <c r="AA88" s="206">
        <v>0</v>
      </c>
      <c r="AB88" s="207">
        <v>0</v>
      </c>
      <c r="AC88" s="206">
        <v>0</v>
      </c>
      <c r="AD88" s="510">
        <v>0</v>
      </c>
      <c r="AE88" s="207">
        <v>532498.56000000006</v>
      </c>
      <c r="AF88" s="207">
        <v>791640.02</v>
      </c>
      <c r="AG88" s="207">
        <v>259141.45999999996</v>
      </c>
      <c r="AH88" s="448">
        <v>300847.92000000004</v>
      </c>
      <c r="AI88" s="207">
        <v>1092487.94</v>
      </c>
      <c r="AJ88" s="448">
        <v>369898.10176799999</v>
      </c>
      <c r="AK88" s="448">
        <v>722589.83823199989</v>
      </c>
      <c r="AL88" s="511">
        <v>0.46725543482250931</v>
      </c>
      <c r="AM88" s="511">
        <v>0.33858323577283611</v>
      </c>
      <c r="AN88" s="210">
        <v>24.87</v>
      </c>
    </row>
    <row r="89" spans="1:40">
      <c r="A89" s="508">
        <v>13073016</v>
      </c>
      <c r="B89" s="202">
        <v>5360</v>
      </c>
      <c r="C89" s="202" t="s">
        <v>110</v>
      </c>
      <c r="D89" s="337">
        <v>494</v>
      </c>
      <c r="E89" s="206">
        <v>-108490</v>
      </c>
      <c r="F89" s="207">
        <v>-94109.01</v>
      </c>
      <c r="G89" s="389">
        <v>0</v>
      </c>
      <c r="H89" s="207">
        <v>0</v>
      </c>
      <c r="I89" s="207">
        <v>101114.4</v>
      </c>
      <c r="J89" s="389">
        <v>0</v>
      </c>
      <c r="K89" s="389">
        <v>0</v>
      </c>
      <c r="L89" s="207">
        <v>0</v>
      </c>
      <c r="M89" s="206">
        <v>360</v>
      </c>
      <c r="N89" s="389">
        <v>0</v>
      </c>
      <c r="O89" s="206">
        <v>400</v>
      </c>
      <c r="P89" s="389">
        <v>0</v>
      </c>
      <c r="Q89" s="206">
        <v>380</v>
      </c>
      <c r="R89" s="389">
        <v>0</v>
      </c>
      <c r="S89" s="389">
        <v>0</v>
      </c>
      <c r="T89" s="207">
        <v>45504.7</v>
      </c>
      <c r="U89" s="207">
        <v>92.301622718052727</v>
      </c>
      <c r="V89" s="397" t="s">
        <v>32</v>
      </c>
      <c r="W89" s="397" t="s">
        <v>28</v>
      </c>
      <c r="X89" s="397" t="s">
        <v>28</v>
      </c>
      <c r="Y89" s="206">
        <v>1800</v>
      </c>
      <c r="Z89" s="509">
        <v>1986.58</v>
      </c>
      <c r="AA89" s="206">
        <v>0</v>
      </c>
      <c r="AB89" s="207">
        <v>0</v>
      </c>
      <c r="AC89" s="206">
        <v>0</v>
      </c>
      <c r="AD89" s="510">
        <v>0</v>
      </c>
      <c r="AE89" s="207">
        <v>222990.3</v>
      </c>
      <c r="AF89" s="207">
        <v>208786.99</v>
      </c>
      <c r="AG89" s="207">
        <v>-14203.309999999998</v>
      </c>
      <c r="AH89" s="448">
        <v>176910.18</v>
      </c>
      <c r="AI89" s="207">
        <v>385697.17</v>
      </c>
      <c r="AJ89" s="448">
        <v>185581.894914</v>
      </c>
      <c r="AK89" s="448">
        <v>200115.27508599998</v>
      </c>
      <c r="AL89" s="511">
        <v>0.88885756202529675</v>
      </c>
      <c r="AM89" s="511">
        <v>0.48115959708493589</v>
      </c>
      <c r="AN89" s="210">
        <v>24.87</v>
      </c>
    </row>
    <row r="90" spans="1:40">
      <c r="A90" s="508">
        <v>13073020</v>
      </c>
      <c r="B90" s="202">
        <v>5360</v>
      </c>
      <c r="C90" s="202" t="s">
        <v>111</v>
      </c>
      <c r="D90" s="337">
        <v>246</v>
      </c>
      <c r="E90" s="206">
        <v>-56240</v>
      </c>
      <c r="F90" s="207">
        <v>-62440.35</v>
      </c>
      <c r="G90" s="389">
        <v>0</v>
      </c>
      <c r="H90" s="207">
        <v>0</v>
      </c>
      <c r="I90" s="207">
        <v>65292.04</v>
      </c>
      <c r="J90" s="389">
        <v>0</v>
      </c>
      <c r="K90" s="389">
        <v>0</v>
      </c>
      <c r="L90" s="207">
        <v>0</v>
      </c>
      <c r="M90" s="206">
        <v>307</v>
      </c>
      <c r="N90" s="389">
        <v>0</v>
      </c>
      <c r="O90" s="206">
        <v>396</v>
      </c>
      <c r="P90" s="389">
        <v>0</v>
      </c>
      <c r="Q90" s="206">
        <v>348</v>
      </c>
      <c r="R90" s="389">
        <v>0</v>
      </c>
      <c r="S90" s="389">
        <v>0</v>
      </c>
      <c r="T90" s="207">
        <v>54732.03</v>
      </c>
      <c r="U90" s="207">
        <v>226.16541322314049</v>
      </c>
      <c r="V90" s="397" t="s">
        <v>32</v>
      </c>
      <c r="W90" s="397" t="s">
        <v>28</v>
      </c>
      <c r="X90" s="397" t="s">
        <v>28</v>
      </c>
      <c r="Y90" s="206">
        <v>1480</v>
      </c>
      <c r="Z90" s="509">
        <v>1637.94</v>
      </c>
      <c r="AA90" s="206">
        <v>0</v>
      </c>
      <c r="AB90" s="207">
        <v>0</v>
      </c>
      <c r="AC90" s="206">
        <v>0</v>
      </c>
      <c r="AD90" s="510">
        <v>0</v>
      </c>
      <c r="AE90" s="207">
        <v>154797.21</v>
      </c>
      <c r="AF90" s="207">
        <v>119212.75</v>
      </c>
      <c r="AG90" s="207">
        <v>-35584.459999999992</v>
      </c>
      <c r="AH90" s="448">
        <v>57370.94</v>
      </c>
      <c r="AI90" s="207">
        <v>176583.69</v>
      </c>
      <c r="AJ90" s="448">
        <v>95515.365972</v>
      </c>
      <c r="AK90" s="448">
        <v>81068.324028000003</v>
      </c>
      <c r="AL90" s="511">
        <v>0.80121770508607515</v>
      </c>
      <c r="AM90" s="511">
        <v>0.54090706775920239</v>
      </c>
      <c r="AN90" s="210">
        <v>24.87</v>
      </c>
    </row>
    <row r="91" spans="1:40">
      <c r="A91" s="508">
        <v>13073022</v>
      </c>
      <c r="B91" s="202">
        <v>5360</v>
      </c>
      <c r="C91" s="202" t="s">
        <v>112</v>
      </c>
      <c r="D91" s="337">
        <v>775</v>
      </c>
      <c r="E91" s="206">
        <v>-141100</v>
      </c>
      <c r="F91" s="207">
        <v>-88518.15</v>
      </c>
      <c r="G91" s="389">
        <v>0</v>
      </c>
      <c r="H91" s="207">
        <v>0</v>
      </c>
      <c r="I91" s="207">
        <v>125838.06</v>
      </c>
      <c r="J91" s="389">
        <v>0</v>
      </c>
      <c r="K91" s="389">
        <v>0</v>
      </c>
      <c r="L91" s="207">
        <v>0</v>
      </c>
      <c r="M91" s="206">
        <v>400</v>
      </c>
      <c r="N91" s="389">
        <v>0</v>
      </c>
      <c r="O91" s="206">
        <v>350</v>
      </c>
      <c r="P91" s="389">
        <v>1</v>
      </c>
      <c r="Q91" s="206">
        <v>450</v>
      </c>
      <c r="R91" s="389">
        <v>0</v>
      </c>
      <c r="S91" s="389">
        <v>0</v>
      </c>
      <c r="T91" s="207">
        <v>107479.07</v>
      </c>
      <c r="U91" s="207">
        <v>138.71825355756792</v>
      </c>
      <c r="V91" s="397" t="s">
        <v>28</v>
      </c>
      <c r="W91" s="397" t="s">
        <v>28</v>
      </c>
      <c r="X91" s="397" t="s">
        <v>28</v>
      </c>
      <c r="Y91" s="206">
        <v>3400</v>
      </c>
      <c r="Z91" s="509">
        <v>4148.72</v>
      </c>
      <c r="AA91" s="206">
        <v>0</v>
      </c>
      <c r="AB91" s="207">
        <v>0</v>
      </c>
      <c r="AC91" s="206">
        <v>800</v>
      </c>
      <c r="AD91" s="510">
        <v>749.81</v>
      </c>
      <c r="AE91" s="207">
        <v>487822.79</v>
      </c>
      <c r="AF91" s="207">
        <v>483541.45</v>
      </c>
      <c r="AG91" s="207">
        <v>-4281.3399999999674</v>
      </c>
      <c r="AH91" s="448">
        <v>187566.38999999998</v>
      </c>
      <c r="AI91" s="207">
        <v>671107.84</v>
      </c>
      <c r="AJ91" s="448">
        <v>328841.15628</v>
      </c>
      <c r="AK91" s="448">
        <v>342266.68371999997</v>
      </c>
      <c r="AL91" s="511">
        <v>0.68006818501288768</v>
      </c>
      <c r="AM91" s="511">
        <v>0.48999748874934917</v>
      </c>
      <c r="AN91" s="210">
        <v>24.87</v>
      </c>
    </row>
    <row r="92" spans="1:40">
      <c r="A92" s="508">
        <v>13073032</v>
      </c>
      <c r="B92" s="202">
        <v>5360</v>
      </c>
      <c r="C92" s="202" t="s">
        <v>113</v>
      </c>
      <c r="D92" s="337">
        <v>527</v>
      </c>
      <c r="E92" s="206">
        <v>-130090</v>
      </c>
      <c r="F92" s="207">
        <v>-149515.01</v>
      </c>
      <c r="G92" s="389">
        <v>0</v>
      </c>
      <c r="H92" s="207">
        <v>0</v>
      </c>
      <c r="I92" s="207">
        <v>151324.91</v>
      </c>
      <c r="J92" s="389">
        <v>0</v>
      </c>
      <c r="K92" s="389">
        <v>0</v>
      </c>
      <c r="L92" s="207">
        <v>0</v>
      </c>
      <c r="M92" s="206">
        <v>350</v>
      </c>
      <c r="N92" s="389">
        <v>0</v>
      </c>
      <c r="O92" s="206">
        <v>400</v>
      </c>
      <c r="P92" s="389">
        <v>0</v>
      </c>
      <c r="Q92" s="206">
        <v>380</v>
      </c>
      <c r="R92" s="389">
        <v>0</v>
      </c>
      <c r="S92" s="389">
        <v>0</v>
      </c>
      <c r="T92" s="207">
        <v>1809.61</v>
      </c>
      <c r="U92" s="207">
        <v>3.369851024208566</v>
      </c>
      <c r="V92" s="397" t="s">
        <v>32</v>
      </c>
      <c r="W92" s="397" t="s">
        <v>28</v>
      </c>
      <c r="X92" s="397" t="s">
        <v>28</v>
      </c>
      <c r="Y92" s="206">
        <v>4000</v>
      </c>
      <c r="Z92" s="509">
        <v>5368.85</v>
      </c>
      <c r="AA92" s="206">
        <v>0</v>
      </c>
      <c r="AB92" s="207">
        <v>0</v>
      </c>
      <c r="AC92" s="206">
        <v>0</v>
      </c>
      <c r="AD92" s="510">
        <v>0</v>
      </c>
      <c r="AE92" s="207">
        <v>331002.37</v>
      </c>
      <c r="AF92" s="207">
        <v>297915.3</v>
      </c>
      <c r="AG92" s="207">
        <v>-33087.070000000007</v>
      </c>
      <c r="AH92" s="448">
        <v>135427.63</v>
      </c>
      <c r="AI92" s="207">
        <v>433342.93</v>
      </c>
      <c r="AJ92" s="448">
        <v>214787.67796199999</v>
      </c>
      <c r="AK92" s="448">
        <v>218555.25203800001</v>
      </c>
      <c r="AL92" s="511">
        <v>0.72096893970198905</v>
      </c>
      <c r="AM92" s="511">
        <v>0.49565289541472385</v>
      </c>
      <c r="AN92" s="210">
        <v>24.87</v>
      </c>
    </row>
    <row r="93" spans="1:40">
      <c r="A93" s="508">
        <v>13073033</v>
      </c>
      <c r="B93" s="202">
        <v>5360</v>
      </c>
      <c r="C93" s="202" t="s">
        <v>114</v>
      </c>
      <c r="D93" s="337">
        <v>564</v>
      </c>
      <c r="E93" s="206">
        <v>640</v>
      </c>
      <c r="F93" s="207">
        <v>-32399.01</v>
      </c>
      <c r="G93" s="389">
        <v>0</v>
      </c>
      <c r="H93" s="207">
        <v>0</v>
      </c>
      <c r="I93" s="207">
        <v>43514.12</v>
      </c>
      <c r="J93" s="389">
        <v>0</v>
      </c>
      <c r="K93" s="389">
        <v>0</v>
      </c>
      <c r="L93" s="207">
        <v>0</v>
      </c>
      <c r="M93" s="206">
        <v>400</v>
      </c>
      <c r="N93" s="389">
        <v>0</v>
      </c>
      <c r="O93" s="206">
        <v>400</v>
      </c>
      <c r="P93" s="389">
        <v>0</v>
      </c>
      <c r="Q93" s="206">
        <v>400</v>
      </c>
      <c r="R93" s="389">
        <v>0</v>
      </c>
      <c r="S93" s="389">
        <v>0</v>
      </c>
      <c r="T93" s="207">
        <v>65462.720000000001</v>
      </c>
      <c r="U93" s="207">
        <v>117.73870503597122</v>
      </c>
      <c r="V93" s="397" t="s">
        <v>32</v>
      </c>
      <c r="W93" s="397" t="s">
        <v>28</v>
      </c>
      <c r="X93" s="397" t="s">
        <v>28</v>
      </c>
      <c r="Y93" s="206">
        <v>2300</v>
      </c>
      <c r="Z93" s="509">
        <v>2658.34</v>
      </c>
      <c r="AA93" s="206">
        <v>0</v>
      </c>
      <c r="AB93" s="207">
        <v>0</v>
      </c>
      <c r="AC93" s="206">
        <v>0</v>
      </c>
      <c r="AD93" s="510">
        <v>0</v>
      </c>
      <c r="AE93" s="207">
        <v>252582.44</v>
      </c>
      <c r="AF93" s="207">
        <v>264333.08</v>
      </c>
      <c r="AG93" s="207">
        <v>11750.640000000014</v>
      </c>
      <c r="AH93" s="448">
        <v>198804.69</v>
      </c>
      <c r="AI93" s="207">
        <v>463137.77</v>
      </c>
      <c r="AJ93" s="448">
        <v>206817.56620200002</v>
      </c>
      <c r="AK93" s="448">
        <v>256320.203798</v>
      </c>
      <c r="AL93" s="511">
        <v>0.78241272791888172</v>
      </c>
      <c r="AM93" s="511">
        <v>0.44655733045050505</v>
      </c>
      <c r="AN93" s="210">
        <v>24.87</v>
      </c>
    </row>
    <row r="94" spans="1:40">
      <c r="A94" s="508">
        <v>13073039</v>
      </c>
      <c r="B94" s="202">
        <v>5360</v>
      </c>
      <c r="C94" s="202" t="s">
        <v>115</v>
      </c>
      <c r="D94" s="337">
        <v>124</v>
      </c>
      <c r="E94" s="206">
        <v>-24480</v>
      </c>
      <c r="F94" s="207">
        <v>-35065.75</v>
      </c>
      <c r="G94" s="389">
        <v>0</v>
      </c>
      <c r="H94" s="207">
        <v>0</v>
      </c>
      <c r="I94" s="207">
        <v>37965.599999999999</v>
      </c>
      <c r="J94" s="389">
        <v>0</v>
      </c>
      <c r="K94" s="389">
        <v>0</v>
      </c>
      <c r="L94" s="207">
        <v>0</v>
      </c>
      <c r="M94" s="206">
        <v>400</v>
      </c>
      <c r="N94" s="389">
        <v>0</v>
      </c>
      <c r="O94" s="206">
        <v>400</v>
      </c>
      <c r="P94" s="389">
        <v>0</v>
      </c>
      <c r="Q94" s="206">
        <v>350</v>
      </c>
      <c r="R94" s="389">
        <v>0</v>
      </c>
      <c r="S94" s="389">
        <v>0</v>
      </c>
      <c r="T94" s="207">
        <v>76459.820000000007</v>
      </c>
      <c r="U94" s="207">
        <v>611.67856000000006</v>
      </c>
      <c r="V94" s="397" t="s">
        <v>32</v>
      </c>
      <c r="W94" s="397" t="s">
        <v>28</v>
      </c>
      <c r="X94" s="397" t="s">
        <v>28</v>
      </c>
      <c r="Y94" s="206">
        <v>800</v>
      </c>
      <c r="Z94" s="509">
        <v>805.42</v>
      </c>
      <c r="AA94" s="206">
        <v>0</v>
      </c>
      <c r="AB94" s="207">
        <v>0</v>
      </c>
      <c r="AC94" s="206">
        <v>0</v>
      </c>
      <c r="AD94" s="510">
        <v>0</v>
      </c>
      <c r="AE94" s="207">
        <v>44552.25</v>
      </c>
      <c r="AF94" s="207">
        <v>85667.510000000009</v>
      </c>
      <c r="AG94" s="207">
        <v>41115.260000000009</v>
      </c>
      <c r="AH94" s="448">
        <v>52646.99</v>
      </c>
      <c r="AI94" s="207">
        <v>138314.5</v>
      </c>
      <c r="AJ94" s="448">
        <v>37016.720831999999</v>
      </c>
      <c r="AK94" s="448">
        <v>101297.77916800001</v>
      </c>
      <c r="AL94" s="511">
        <v>0.43209754587240828</v>
      </c>
      <c r="AM94" s="511">
        <v>0.26762718899320026</v>
      </c>
      <c r="AN94" s="210">
        <v>24.87</v>
      </c>
    </row>
    <row r="95" spans="1:40">
      <c r="A95" s="508">
        <v>13073050</v>
      </c>
      <c r="B95" s="202">
        <v>5360</v>
      </c>
      <c r="C95" s="202" t="s">
        <v>116</v>
      </c>
      <c r="D95" s="337">
        <v>648</v>
      </c>
      <c r="E95" s="206">
        <v>-113470</v>
      </c>
      <c r="F95" s="207">
        <v>-66679.429999999993</v>
      </c>
      <c r="G95" s="389">
        <v>0</v>
      </c>
      <c r="H95" s="561">
        <v>0</v>
      </c>
      <c r="I95" s="207">
        <v>-66679.429999999993</v>
      </c>
      <c r="J95" s="389">
        <v>1</v>
      </c>
      <c r="K95" s="389">
        <v>0</v>
      </c>
      <c r="L95" s="207">
        <v>0</v>
      </c>
      <c r="M95" s="206">
        <v>350</v>
      </c>
      <c r="N95" s="389">
        <v>0</v>
      </c>
      <c r="O95" s="206">
        <v>400</v>
      </c>
      <c r="P95" s="389">
        <v>0</v>
      </c>
      <c r="Q95" s="206">
        <v>350</v>
      </c>
      <c r="R95" s="389">
        <v>0</v>
      </c>
      <c r="S95" s="389">
        <v>0</v>
      </c>
      <c r="T95" s="207">
        <v>0</v>
      </c>
      <c r="U95" s="207">
        <v>0</v>
      </c>
      <c r="V95" s="397" t="s">
        <v>28</v>
      </c>
      <c r="W95" s="397" t="s">
        <v>28</v>
      </c>
      <c r="X95" s="397" t="s">
        <v>28</v>
      </c>
      <c r="Y95" s="206">
        <v>2600</v>
      </c>
      <c r="Z95" s="509">
        <v>2581.17</v>
      </c>
      <c r="AA95" s="206">
        <v>0</v>
      </c>
      <c r="AB95" s="207">
        <v>0</v>
      </c>
      <c r="AC95" s="206">
        <v>0</v>
      </c>
      <c r="AD95" s="510">
        <v>0</v>
      </c>
      <c r="AE95" s="207">
        <v>510423.83</v>
      </c>
      <c r="AF95" s="207">
        <v>496502.12</v>
      </c>
      <c r="AG95" s="207">
        <v>-13921.710000000021</v>
      </c>
      <c r="AH95" s="448">
        <v>93228.31</v>
      </c>
      <c r="AI95" s="207">
        <v>589730.42999999993</v>
      </c>
      <c r="AJ95" s="448">
        <v>294671.23725000001</v>
      </c>
      <c r="AK95" s="448">
        <v>295059.19274999993</v>
      </c>
      <c r="AL95" s="511">
        <v>0.59349441901678091</v>
      </c>
      <c r="AM95" s="511">
        <v>0.49967107386674964</v>
      </c>
      <c r="AN95" s="210">
        <v>24.87</v>
      </c>
    </row>
    <row r="96" spans="1:40">
      <c r="A96" s="508">
        <v>13073093</v>
      </c>
      <c r="B96" s="202">
        <v>5360</v>
      </c>
      <c r="C96" s="202" t="s">
        <v>117</v>
      </c>
      <c r="D96" s="550">
        <v>2647</v>
      </c>
      <c r="E96" s="206">
        <v>-88810</v>
      </c>
      <c r="F96" s="207">
        <v>2086.5</v>
      </c>
      <c r="G96" s="389">
        <v>1</v>
      </c>
      <c r="H96" s="207">
        <v>0</v>
      </c>
      <c r="I96" s="207">
        <v>250159.97</v>
      </c>
      <c r="J96" s="389">
        <v>0</v>
      </c>
      <c r="K96" s="389">
        <v>0</v>
      </c>
      <c r="L96" s="207">
        <v>0</v>
      </c>
      <c r="M96" s="206">
        <v>400</v>
      </c>
      <c r="N96" s="389">
        <v>0</v>
      </c>
      <c r="O96" s="206">
        <v>390</v>
      </c>
      <c r="P96" s="389">
        <v>1</v>
      </c>
      <c r="Q96" s="206">
        <v>380</v>
      </c>
      <c r="R96" s="389">
        <v>0</v>
      </c>
      <c r="S96" s="389">
        <v>0</v>
      </c>
      <c r="T96" s="207">
        <v>2673330.63</v>
      </c>
      <c r="U96" s="207">
        <v>1014.1618474962063</v>
      </c>
      <c r="V96" s="397" t="s">
        <v>28</v>
      </c>
      <c r="W96" s="397" t="s">
        <v>28</v>
      </c>
      <c r="X96" s="397" t="s">
        <v>28</v>
      </c>
      <c r="Y96" s="206">
        <v>10000</v>
      </c>
      <c r="Z96" s="509">
        <v>9954.58</v>
      </c>
      <c r="AA96" s="206">
        <v>9900</v>
      </c>
      <c r="AB96" s="207">
        <v>16100.35</v>
      </c>
      <c r="AC96" s="206">
        <v>0</v>
      </c>
      <c r="AD96" s="510">
        <v>0</v>
      </c>
      <c r="AE96" s="207">
        <v>1253022.96</v>
      </c>
      <c r="AF96" s="207">
        <v>1160870.6599999999</v>
      </c>
      <c r="AG96" s="207">
        <v>-92152.300000000047</v>
      </c>
      <c r="AH96" s="448">
        <v>906441.39</v>
      </c>
      <c r="AI96" s="207">
        <v>2067312.0499999998</v>
      </c>
      <c r="AJ96" s="448">
        <v>1003824.6740339999</v>
      </c>
      <c r="AK96" s="448">
        <v>1063487.3759659999</v>
      </c>
      <c r="AL96" s="511">
        <v>0.86471706850959607</v>
      </c>
      <c r="AM96" s="511">
        <v>0.48556998157776904</v>
      </c>
      <c r="AN96" s="210">
        <v>24.87</v>
      </c>
    </row>
    <row r="97" spans="1:40">
      <c r="A97" s="508">
        <v>13073001</v>
      </c>
      <c r="B97" s="202">
        <v>5361</v>
      </c>
      <c r="C97" s="202" t="s">
        <v>118</v>
      </c>
      <c r="D97" s="206">
        <v>2087</v>
      </c>
      <c r="E97" s="206">
        <v>18400</v>
      </c>
      <c r="F97" s="207" t="s">
        <v>202</v>
      </c>
      <c r="G97" s="389">
        <v>0</v>
      </c>
      <c r="H97" s="207">
        <v>0</v>
      </c>
      <c r="I97" s="207">
        <v>-214986</v>
      </c>
      <c r="J97" s="389">
        <v>0</v>
      </c>
      <c r="K97" s="389">
        <v>0</v>
      </c>
      <c r="L97" s="207">
        <v>0</v>
      </c>
      <c r="M97" s="206">
        <v>300</v>
      </c>
      <c r="N97" s="389">
        <v>1</v>
      </c>
      <c r="O97" s="206">
        <v>340</v>
      </c>
      <c r="P97" s="389">
        <v>1</v>
      </c>
      <c r="Q97" s="206">
        <v>305</v>
      </c>
      <c r="R97" s="389">
        <v>1</v>
      </c>
      <c r="S97" s="389">
        <v>1</v>
      </c>
      <c r="T97" s="207">
        <v>1349933.09</v>
      </c>
      <c r="U97" s="207">
        <v>642.21</v>
      </c>
      <c r="V97" s="206" t="s">
        <v>28</v>
      </c>
      <c r="W97" s="206" t="s">
        <v>28</v>
      </c>
      <c r="X97" s="206" t="s">
        <v>28</v>
      </c>
      <c r="Y97" s="206">
        <v>8000</v>
      </c>
      <c r="Z97" s="207">
        <v>8800</v>
      </c>
      <c r="AA97" s="206">
        <v>0</v>
      </c>
      <c r="AB97" s="207">
        <v>0</v>
      </c>
      <c r="AC97" s="206">
        <v>0</v>
      </c>
      <c r="AD97" s="207">
        <v>0</v>
      </c>
      <c r="AE97" s="207">
        <v>1681865</v>
      </c>
      <c r="AF97" s="207">
        <v>1677800</v>
      </c>
      <c r="AG97" s="207">
        <v>-4065</v>
      </c>
      <c r="AH97" s="207">
        <v>273522</v>
      </c>
      <c r="AI97" s="207">
        <v>1951322</v>
      </c>
      <c r="AJ97" s="207">
        <v>920518</v>
      </c>
      <c r="AK97" s="207">
        <v>1030804</v>
      </c>
      <c r="AL97" s="511">
        <v>0.54864584575038744</v>
      </c>
      <c r="AM97" s="511">
        <v>0.47174069681989955</v>
      </c>
      <c r="AN97" s="210">
        <v>12.8</v>
      </c>
    </row>
    <row r="98" spans="1:40" ht="15" customHeight="1">
      <c r="A98" s="508">
        <v>13073075</v>
      </c>
      <c r="B98" s="202">
        <v>5361</v>
      </c>
      <c r="C98" s="202" t="s">
        <v>119</v>
      </c>
      <c r="D98" s="206">
        <v>15197</v>
      </c>
      <c r="E98" s="206">
        <v>-976700</v>
      </c>
      <c r="F98" s="207" t="s">
        <v>202</v>
      </c>
      <c r="G98" s="389">
        <v>1</v>
      </c>
      <c r="H98" s="207">
        <v>0</v>
      </c>
      <c r="I98" s="207">
        <v>-976700</v>
      </c>
      <c r="J98" s="389">
        <v>1</v>
      </c>
      <c r="K98" s="389">
        <v>0</v>
      </c>
      <c r="L98" s="207">
        <v>0</v>
      </c>
      <c r="M98" s="206">
        <v>340</v>
      </c>
      <c r="N98" s="389">
        <v>0</v>
      </c>
      <c r="O98" s="206">
        <v>340</v>
      </c>
      <c r="P98" s="389">
        <v>1</v>
      </c>
      <c r="Q98" s="206">
        <v>320</v>
      </c>
      <c r="R98" s="389">
        <v>1</v>
      </c>
      <c r="S98" s="389">
        <v>0</v>
      </c>
      <c r="T98" s="207">
        <v>8750277</v>
      </c>
      <c r="U98" s="207">
        <v>575</v>
      </c>
      <c r="V98" s="206" t="s">
        <v>32</v>
      </c>
      <c r="W98" s="206" t="s">
        <v>28</v>
      </c>
      <c r="X98" s="206" t="s">
        <v>28</v>
      </c>
      <c r="Y98" s="206">
        <v>56700</v>
      </c>
      <c r="Z98" s="207">
        <v>56500</v>
      </c>
      <c r="AA98" s="206">
        <v>79500</v>
      </c>
      <c r="AB98" s="207">
        <v>80000</v>
      </c>
      <c r="AC98" s="206">
        <v>0</v>
      </c>
      <c r="AD98" s="207">
        <v>0</v>
      </c>
      <c r="AE98" s="207">
        <v>8267515</v>
      </c>
      <c r="AF98" s="207">
        <v>8754300</v>
      </c>
      <c r="AG98" s="207">
        <v>486785</v>
      </c>
      <c r="AH98" s="207">
        <v>4520955</v>
      </c>
      <c r="AI98" s="207">
        <v>13275255</v>
      </c>
      <c r="AJ98" s="207">
        <v>5880770</v>
      </c>
      <c r="AK98" s="207">
        <v>7394485</v>
      </c>
      <c r="AL98" s="511">
        <v>0.67175787898518446</v>
      </c>
      <c r="AM98" s="511">
        <v>0.44298734751234536</v>
      </c>
      <c r="AN98" s="210">
        <v>12.8</v>
      </c>
    </row>
    <row r="99" spans="1:40">
      <c r="A99" s="508">
        <v>13073082</v>
      </c>
      <c r="B99" s="202">
        <v>5361</v>
      </c>
      <c r="C99" s="202" t="s">
        <v>120</v>
      </c>
      <c r="D99" s="206">
        <v>294</v>
      </c>
      <c r="E99" s="206">
        <v>7200</v>
      </c>
      <c r="F99" s="207" t="s">
        <v>202</v>
      </c>
      <c r="G99" s="389">
        <v>1</v>
      </c>
      <c r="H99" s="207">
        <v>0</v>
      </c>
      <c r="I99" s="207">
        <v>-393513</v>
      </c>
      <c r="J99" s="389">
        <v>0</v>
      </c>
      <c r="K99" s="389">
        <v>0</v>
      </c>
      <c r="L99" s="207">
        <v>0</v>
      </c>
      <c r="M99" s="206">
        <v>400</v>
      </c>
      <c r="N99" s="389">
        <v>0</v>
      </c>
      <c r="O99" s="206">
        <v>300</v>
      </c>
      <c r="P99" s="389">
        <v>1</v>
      </c>
      <c r="Q99" s="206">
        <v>250</v>
      </c>
      <c r="R99" s="389">
        <v>1</v>
      </c>
      <c r="S99" s="389">
        <v>0</v>
      </c>
      <c r="T99" s="207">
        <v>230232</v>
      </c>
      <c r="U99" s="207">
        <v>799</v>
      </c>
      <c r="V99" s="206" t="s">
        <v>28</v>
      </c>
      <c r="W99" s="206" t="s">
        <v>28</v>
      </c>
      <c r="X99" s="206" t="s">
        <v>28</v>
      </c>
      <c r="Y99" s="206">
        <v>1000</v>
      </c>
      <c r="Z99" s="207">
        <v>600</v>
      </c>
      <c r="AA99" s="206">
        <v>0</v>
      </c>
      <c r="AB99" s="207">
        <v>0</v>
      </c>
      <c r="AC99" s="206">
        <v>0</v>
      </c>
      <c r="AD99" s="207">
        <v>0</v>
      </c>
      <c r="AE99" s="207">
        <v>79246</v>
      </c>
      <c r="AF99" s="207">
        <v>150100</v>
      </c>
      <c r="AG99" s="207">
        <v>70854</v>
      </c>
      <c r="AH99" s="207">
        <v>135749</v>
      </c>
      <c r="AI99" s="207">
        <v>285849</v>
      </c>
      <c r="AJ99" s="207">
        <v>106675</v>
      </c>
      <c r="AK99" s="207">
        <v>179174</v>
      </c>
      <c r="AL99" s="511">
        <v>0.71069287141905402</v>
      </c>
      <c r="AM99" s="511">
        <v>0.37318654254518996</v>
      </c>
      <c r="AN99" s="210">
        <v>12.8</v>
      </c>
    </row>
    <row r="100" spans="1:40">
      <c r="A100" s="508">
        <v>13073085</v>
      </c>
      <c r="B100" s="202">
        <v>5361</v>
      </c>
      <c r="C100" s="202" t="s">
        <v>440</v>
      </c>
      <c r="D100" s="206">
        <v>659</v>
      </c>
      <c r="E100" s="206">
        <v>190100</v>
      </c>
      <c r="F100" s="207" t="s">
        <v>202</v>
      </c>
      <c r="G100" s="389">
        <v>0</v>
      </c>
      <c r="H100" s="207">
        <v>125000</v>
      </c>
      <c r="I100" s="207">
        <v>0</v>
      </c>
      <c r="J100" s="389">
        <v>0</v>
      </c>
      <c r="K100" s="389">
        <v>0</v>
      </c>
      <c r="L100" s="207">
        <v>0</v>
      </c>
      <c r="M100" s="206">
        <v>360</v>
      </c>
      <c r="N100" s="389">
        <v>0</v>
      </c>
      <c r="O100" s="206">
        <v>340</v>
      </c>
      <c r="P100" s="389">
        <v>1</v>
      </c>
      <c r="Q100" s="206">
        <v>320</v>
      </c>
      <c r="R100" s="389">
        <v>1</v>
      </c>
      <c r="S100" s="389">
        <v>0</v>
      </c>
      <c r="T100" s="207">
        <v>1845393</v>
      </c>
      <c r="U100" s="207">
        <v>2718</v>
      </c>
      <c r="V100" s="206" t="s">
        <v>28</v>
      </c>
      <c r="W100" s="206" t="s">
        <v>28</v>
      </c>
      <c r="X100" s="206" t="s">
        <v>28</v>
      </c>
      <c r="Y100" s="206">
        <v>2300</v>
      </c>
      <c r="Z100" s="207">
        <v>1300</v>
      </c>
      <c r="AA100" s="206">
        <v>0</v>
      </c>
      <c r="AB100" s="207">
        <v>0</v>
      </c>
      <c r="AC100" s="206">
        <v>0</v>
      </c>
      <c r="AD100" s="207">
        <v>0</v>
      </c>
      <c r="AE100" s="207">
        <v>373572</v>
      </c>
      <c r="AF100" s="207">
        <v>424800</v>
      </c>
      <c r="AG100" s="207">
        <v>51228</v>
      </c>
      <c r="AH100" s="207">
        <v>198668</v>
      </c>
      <c r="AI100" s="207">
        <v>623468</v>
      </c>
      <c r="AJ100" s="207">
        <v>217632</v>
      </c>
      <c r="AK100" s="207">
        <v>405836</v>
      </c>
      <c r="AL100" s="511">
        <v>0.51231638418079095</v>
      </c>
      <c r="AM100" s="511">
        <v>0.34906683262011845</v>
      </c>
      <c r="AN100" s="210">
        <v>12.8</v>
      </c>
    </row>
    <row r="101" spans="1:40">
      <c r="A101" s="508">
        <v>13073003</v>
      </c>
      <c r="B101" s="202">
        <v>5362</v>
      </c>
      <c r="C101" s="202" t="s">
        <v>122</v>
      </c>
      <c r="D101" s="206">
        <v>1202</v>
      </c>
      <c r="E101" s="206">
        <v>-368400</v>
      </c>
      <c r="F101" s="207">
        <v>177703.8</v>
      </c>
      <c r="G101" s="389">
        <v>1</v>
      </c>
      <c r="H101" s="207">
        <v>71206.37</v>
      </c>
      <c r="I101" s="207">
        <v>0</v>
      </c>
      <c r="J101" s="389">
        <v>1</v>
      </c>
      <c r="K101" s="389">
        <v>0</v>
      </c>
      <c r="L101" s="207">
        <v>0</v>
      </c>
      <c r="M101" s="206">
        <v>420</v>
      </c>
      <c r="N101" s="389">
        <v>0</v>
      </c>
      <c r="O101" s="206">
        <v>450</v>
      </c>
      <c r="P101" s="389">
        <v>0</v>
      </c>
      <c r="Q101" s="206">
        <v>380</v>
      </c>
      <c r="R101" s="389">
        <v>0</v>
      </c>
      <c r="S101" s="389">
        <v>0</v>
      </c>
      <c r="T101" s="207">
        <v>642259.43000000005</v>
      </c>
      <c r="U101" s="207">
        <v>529.91999999999996</v>
      </c>
      <c r="V101" s="397" t="s">
        <v>32</v>
      </c>
      <c r="W101" s="397" t="s">
        <v>28</v>
      </c>
      <c r="X101" s="397" t="s">
        <v>28</v>
      </c>
      <c r="Y101" s="206">
        <v>6000</v>
      </c>
      <c r="Z101" s="509">
        <v>6497.5</v>
      </c>
      <c r="AA101" s="206">
        <v>0</v>
      </c>
      <c r="AB101" s="207">
        <v>0</v>
      </c>
      <c r="AC101" s="206">
        <v>6000</v>
      </c>
      <c r="AD101" s="510">
        <v>6564.37</v>
      </c>
      <c r="AE101" s="207">
        <v>613804.46</v>
      </c>
      <c r="AF101" s="207">
        <v>728800</v>
      </c>
      <c r="AG101" s="207">
        <v>114995.54000000004</v>
      </c>
      <c r="AH101" s="207">
        <v>392278.41</v>
      </c>
      <c r="AI101" s="207">
        <v>1121078.4099999999</v>
      </c>
      <c r="AJ101" s="207">
        <v>446993.19</v>
      </c>
      <c r="AK101" s="448">
        <v>674085.22</v>
      </c>
      <c r="AL101" s="511">
        <v>0.61329999999999996</v>
      </c>
      <c r="AM101" s="511">
        <v>0.3987</v>
      </c>
      <c r="AN101" s="512">
        <v>22.01</v>
      </c>
    </row>
    <row r="102" spans="1:40">
      <c r="A102" s="508">
        <v>13073021</v>
      </c>
      <c r="B102" s="202">
        <v>5362</v>
      </c>
      <c r="C102" s="202" t="s">
        <v>123</v>
      </c>
      <c r="D102" s="206">
        <v>757</v>
      </c>
      <c r="E102" s="206">
        <v>-144600</v>
      </c>
      <c r="F102" s="207">
        <v>-58718.21</v>
      </c>
      <c r="G102" s="389">
        <v>0</v>
      </c>
      <c r="H102" s="207">
        <v>0</v>
      </c>
      <c r="I102" s="207">
        <v>107316.17</v>
      </c>
      <c r="J102" s="389">
        <v>0</v>
      </c>
      <c r="K102" s="389">
        <v>0</v>
      </c>
      <c r="L102" s="207">
        <v>0</v>
      </c>
      <c r="M102" s="206">
        <v>400</v>
      </c>
      <c r="N102" s="389">
        <v>0</v>
      </c>
      <c r="O102" s="206">
        <v>350</v>
      </c>
      <c r="P102" s="389">
        <v>1</v>
      </c>
      <c r="Q102" s="206">
        <v>380</v>
      </c>
      <c r="R102" s="389">
        <v>0</v>
      </c>
      <c r="S102" s="389">
        <v>0</v>
      </c>
      <c r="T102" s="207">
        <v>617739.1</v>
      </c>
      <c r="U102" s="207">
        <v>821.46</v>
      </c>
      <c r="V102" s="397" t="s">
        <v>32</v>
      </c>
      <c r="W102" s="397" t="s">
        <v>28</v>
      </c>
      <c r="X102" s="397" t="s">
        <v>28</v>
      </c>
      <c r="Y102" s="206">
        <v>3500</v>
      </c>
      <c r="Z102" s="509">
        <v>3993.76</v>
      </c>
      <c r="AA102" s="206">
        <v>0</v>
      </c>
      <c r="AB102" s="207">
        <v>0</v>
      </c>
      <c r="AC102" s="206">
        <v>0</v>
      </c>
      <c r="AD102" s="510">
        <v>0</v>
      </c>
      <c r="AE102" s="207">
        <v>315259.44</v>
      </c>
      <c r="AF102" s="207">
        <v>310100</v>
      </c>
      <c r="AG102" s="207">
        <v>-5159.4400000000023</v>
      </c>
      <c r="AH102" s="207">
        <v>286022.77</v>
      </c>
      <c r="AI102" s="207">
        <v>596122.77</v>
      </c>
      <c r="AJ102" s="207">
        <v>272701.63</v>
      </c>
      <c r="AK102" s="448">
        <v>323421.14</v>
      </c>
      <c r="AL102" s="511">
        <v>0.87939999999999996</v>
      </c>
      <c r="AM102" s="511">
        <v>0.45750000000000002</v>
      </c>
      <c r="AN102" s="512">
        <v>22.01</v>
      </c>
    </row>
    <row r="103" spans="1:40">
      <c r="A103" s="508">
        <v>13073028</v>
      </c>
      <c r="B103" s="202">
        <v>5362</v>
      </c>
      <c r="C103" s="202" t="s">
        <v>124</v>
      </c>
      <c r="D103" s="206">
        <v>1296</v>
      </c>
      <c r="E103" s="206">
        <v>315000</v>
      </c>
      <c r="F103" s="207">
        <v>507599.71</v>
      </c>
      <c r="G103" s="389">
        <v>1</v>
      </c>
      <c r="H103" s="207">
        <v>0</v>
      </c>
      <c r="I103" s="207">
        <v>177526.45</v>
      </c>
      <c r="J103" s="389">
        <v>1</v>
      </c>
      <c r="K103" s="389">
        <v>0</v>
      </c>
      <c r="L103" s="207" t="s">
        <v>202</v>
      </c>
      <c r="M103" s="206">
        <v>520</v>
      </c>
      <c r="N103" s="389">
        <v>0</v>
      </c>
      <c r="O103" s="206">
        <v>520</v>
      </c>
      <c r="P103" s="389">
        <v>0</v>
      </c>
      <c r="Q103" s="206">
        <v>300</v>
      </c>
      <c r="R103" s="389">
        <v>1</v>
      </c>
      <c r="S103" s="389">
        <v>0</v>
      </c>
      <c r="T103" s="207">
        <v>829152.02</v>
      </c>
      <c r="U103" s="207">
        <v>628.62169825625472</v>
      </c>
      <c r="V103" s="397" t="s">
        <v>28</v>
      </c>
      <c r="W103" s="397" t="s">
        <v>28</v>
      </c>
      <c r="X103" s="397" t="s">
        <v>28</v>
      </c>
      <c r="Y103" s="206">
        <v>3500</v>
      </c>
      <c r="Z103" s="509">
        <v>3523.33</v>
      </c>
      <c r="AA103" s="206">
        <v>0</v>
      </c>
      <c r="AB103" s="207" t="s">
        <v>202</v>
      </c>
      <c r="AC103" s="206">
        <v>0</v>
      </c>
      <c r="AD103" s="510" t="s">
        <v>202</v>
      </c>
      <c r="AE103" s="207">
        <v>525302.43000000005</v>
      </c>
      <c r="AF103" s="207">
        <v>593064</v>
      </c>
      <c r="AG103" s="207">
        <v>67761.569999999949</v>
      </c>
      <c r="AH103" s="207">
        <v>516175.58</v>
      </c>
      <c r="AI103" s="207">
        <v>1109239.58</v>
      </c>
      <c r="AJ103" s="448">
        <v>469170.04</v>
      </c>
      <c r="AK103" s="448">
        <v>640069.54</v>
      </c>
      <c r="AL103" s="511">
        <v>0.79109512632700685</v>
      </c>
      <c r="AM103" s="511">
        <v>0.42296546973197618</v>
      </c>
      <c r="AN103" s="512">
        <v>22.01</v>
      </c>
    </row>
    <row r="104" spans="1:40">
      <c r="A104" s="508">
        <v>13073040</v>
      </c>
      <c r="B104" s="202">
        <v>5362</v>
      </c>
      <c r="C104" s="202" t="s">
        <v>125</v>
      </c>
      <c r="D104" s="206">
        <v>1000</v>
      </c>
      <c r="E104" s="206">
        <v>62900</v>
      </c>
      <c r="F104" s="207">
        <v>320263.28000000003</v>
      </c>
      <c r="G104" s="389">
        <v>1</v>
      </c>
      <c r="H104" s="207">
        <v>294494.93</v>
      </c>
      <c r="I104" s="207">
        <v>0</v>
      </c>
      <c r="J104" s="389">
        <v>1</v>
      </c>
      <c r="K104" s="389">
        <v>0</v>
      </c>
      <c r="L104" s="207" t="s">
        <v>202</v>
      </c>
      <c r="M104" s="206">
        <v>355</v>
      </c>
      <c r="N104" s="389">
        <v>0</v>
      </c>
      <c r="O104" s="206">
        <v>400</v>
      </c>
      <c r="P104" s="389">
        <v>0</v>
      </c>
      <c r="Q104" s="206">
        <v>250</v>
      </c>
      <c r="R104" s="389">
        <v>1</v>
      </c>
      <c r="S104" s="389">
        <v>0</v>
      </c>
      <c r="T104" s="207">
        <v>2924025.01</v>
      </c>
      <c r="U104" s="207">
        <v>2883.6538560157787</v>
      </c>
      <c r="V104" s="397" t="s">
        <v>28</v>
      </c>
      <c r="W104" s="397" t="s">
        <v>28</v>
      </c>
      <c r="X104" s="397" t="s">
        <v>28</v>
      </c>
      <c r="Y104" s="206">
        <v>2000</v>
      </c>
      <c r="Z104" s="509">
        <v>2457.66</v>
      </c>
      <c r="AA104" s="206">
        <v>0</v>
      </c>
      <c r="AB104" s="207" t="s">
        <v>202</v>
      </c>
      <c r="AC104" s="206">
        <v>47000</v>
      </c>
      <c r="AD104" s="510">
        <v>47336.58</v>
      </c>
      <c r="AE104" s="207">
        <v>998804.45</v>
      </c>
      <c r="AF104" s="207">
        <v>1401654</v>
      </c>
      <c r="AG104" s="207">
        <v>402849.55000000005</v>
      </c>
      <c r="AH104" s="207">
        <v>0</v>
      </c>
      <c r="AI104" s="207">
        <v>1401654</v>
      </c>
      <c r="AJ104" s="448">
        <v>459649.81</v>
      </c>
      <c r="AK104" s="448">
        <v>942004.19</v>
      </c>
      <c r="AL104" s="511">
        <v>0.32793386242253797</v>
      </c>
      <c r="AM104" s="511">
        <v>0.32793386242253797</v>
      </c>
      <c r="AN104" s="512">
        <v>22.01</v>
      </c>
    </row>
    <row r="105" spans="1:40">
      <c r="A105" s="508">
        <v>13073045</v>
      </c>
      <c r="B105" s="202">
        <v>5362</v>
      </c>
      <c r="C105" s="202" t="s">
        <v>126</v>
      </c>
      <c r="D105" s="206">
        <v>421</v>
      </c>
      <c r="E105" s="206">
        <v>-88000</v>
      </c>
      <c r="F105" s="207">
        <v>-51192.46</v>
      </c>
      <c r="G105" s="389">
        <v>0</v>
      </c>
      <c r="H105" s="207">
        <v>0</v>
      </c>
      <c r="I105" s="207">
        <v>239745.63</v>
      </c>
      <c r="J105" s="389">
        <v>1</v>
      </c>
      <c r="K105" s="389">
        <v>0</v>
      </c>
      <c r="L105" s="207" t="s">
        <v>202</v>
      </c>
      <c r="M105" s="206">
        <v>400</v>
      </c>
      <c r="N105" s="389">
        <v>0</v>
      </c>
      <c r="O105" s="206">
        <v>400</v>
      </c>
      <c r="P105" s="389">
        <v>0</v>
      </c>
      <c r="Q105" s="206">
        <v>300</v>
      </c>
      <c r="R105" s="389">
        <v>1</v>
      </c>
      <c r="S105" s="389">
        <v>0</v>
      </c>
      <c r="T105" s="207">
        <v>123011.87</v>
      </c>
      <c r="U105" s="207">
        <v>298.57249999999999</v>
      </c>
      <c r="V105" s="397" t="s">
        <v>28</v>
      </c>
      <c r="W105" s="397" t="s">
        <v>28</v>
      </c>
      <c r="X105" s="397" t="s">
        <v>28</v>
      </c>
      <c r="Y105" s="206">
        <v>1500</v>
      </c>
      <c r="Z105" s="509">
        <v>1850</v>
      </c>
      <c r="AA105" s="206">
        <v>0</v>
      </c>
      <c r="AB105" s="207" t="s">
        <v>202</v>
      </c>
      <c r="AC105" s="206">
        <v>0</v>
      </c>
      <c r="AD105" s="510" t="s">
        <v>202</v>
      </c>
      <c r="AE105" s="207">
        <v>345758.9</v>
      </c>
      <c r="AF105" s="207">
        <v>311306</v>
      </c>
      <c r="AG105" s="207">
        <v>-34452.900000000023</v>
      </c>
      <c r="AH105" s="207">
        <v>42766.13</v>
      </c>
      <c r="AI105" s="207">
        <v>354072.13</v>
      </c>
      <c r="AJ105" s="448">
        <v>192265.34</v>
      </c>
      <c r="AK105" s="448">
        <v>161806.79</v>
      </c>
      <c r="AL105" s="511">
        <v>0.61760884788600279</v>
      </c>
      <c r="AM105" s="511">
        <v>0.54301178689212282</v>
      </c>
      <c r="AN105" s="512">
        <v>22.01</v>
      </c>
    </row>
    <row r="106" spans="1:40">
      <c r="A106" s="508">
        <v>13073059</v>
      </c>
      <c r="B106" s="202">
        <v>5362</v>
      </c>
      <c r="C106" s="202" t="s">
        <v>127</v>
      </c>
      <c r="D106" s="206">
        <v>303</v>
      </c>
      <c r="E106" s="206">
        <v>-5000</v>
      </c>
      <c r="F106" s="207">
        <v>62570.12</v>
      </c>
      <c r="G106" s="389">
        <v>1</v>
      </c>
      <c r="H106" s="207">
        <v>48652.84</v>
      </c>
      <c r="I106" s="207">
        <v>0</v>
      </c>
      <c r="J106" s="389">
        <v>1</v>
      </c>
      <c r="K106" s="389">
        <v>0</v>
      </c>
      <c r="L106" s="207">
        <v>0</v>
      </c>
      <c r="M106" s="206">
        <v>700</v>
      </c>
      <c r="N106" s="389">
        <v>0</v>
      </c>
      <c r="O106" s="206">
        <v>500</v>
      </c>
      <c r="P106" s="389">
        <v>0</v>
      </c>
      <c r="Q106" s="206">
        <v>300</v>
      </c>
      <c r="R106" s="389">
        <v>1</v>
      </c>
      <c r="S106" s="389">
        <v>0</v>
      </c>
      <c r="T106" s="207">
        <v>37614.43</v>
      </c>
      <c r="U106" s="207">
        <v>132.44517605633803</v>
      </c>
      <c r="V106" s="397" t="s">
        <v>28</v>
      </c>
      <c r="W106" s="397" t="s">
        <v>28</v>
      </c>
      <c r="X106" s="397" t="s">
        <v>28</v>
      </c>
      <c r="Y106" s="206">
        <v>1400</v>
      </c>
      <c r="Z106" s="509">
        <v>1631.66</v>
      </c>
      <c r="AA106" s="206">
        <v>0</v>
      </c>
      <c r="AB106" s="207" t="s">
        <v>202</v>
      </c>
      <c r="AC106" s="206">
        <v>13000</v>
      </c>
      <c r="AD106" s="510">
        <v>13126.5</v>
      </c>
      <c r="AE106" s="207">
        <v>188883.24</v>
      </c>
      <c r="AF106" s="207">
        <v>226290</v>
      </c>
      <c r="AG106" s="207">
        <v>37406.760000000009</v>
      </c>
      <c r="AH106" s="207">
        <v>57185.4</v>
      </c>
      <c r="AI106" s="207">
        <v>283475.40000000002</v>
      </c>
      <c r="AJ106" s="207">
        <v>118578.91</v>
      </c>
      <c r="AK106" s="448">
        <v>164896.49000000002</v>
      </c>
      <c r="AL106" s="511">
        <v>0.52401303636926067</v>
      </c>
      <c r="AM106" s="511">
        <v>0.4183040574243832</v>
      </c>
      <c r="AN106" s="512">
        <v>22.01</v>
      </c>
    </row>
    <row r="107" spans="1:40">
      <c r="A107" s="508">
        <v>13073073</v>
      </c>
      <c r="B107" s="202">
        <v>5362</v>
      </c>
      <c r="C107" s="202" t="s">
        <v>128</v>
      </c>
      <c r="D107" s="206">
        <v>929</v>
      </c>
      <c r="E107" s="206">
        <v>-9900</v>
      </c>
      <c r="F107" s="207">
        <v>249201.56</v>
      </c>
      <c r="G107" s="389">
        <v>1</v>
      </c>
      <c r="H107" s="207">
        <v>207737.39</v>
      </c>
      <c r="I107" s="207">
        <v>0</v>
      </c>
      <c r="J107" s="389">
        <v>1</v>
      </c>
      <c r="K107" s="389">
        <v>1</v>
      </c>
      <c r="L107" s="207">
        <v>240862.94</v>
      </c>
      <c r="M107" s="206">
        <v>400</v>
      </c>
      <c r="N107" s="389">
        <v>0</v>
      </c>
      <c r="O107" s="206">
        <v>480</v>
      </c>
      <c r="P107" s="389">
        <v>0</v>
      </c>
      <c r="Q107" s="206">
        <v>330</v>
      </c>
      <c r="R107" s="389">
        <v>1</v>
      </c>
      <c r="S107" s="389">
        <v>0</v>
      </c>
      <c r="T107" s="207">
        <v>278694.5</v>
      </c>
      <c r="U107" s="207">
        <v>301.29000000000002</v>
      </c>
      <c r="V107" s="397" t="s">
        <v>28</v>
      </c>
      <c r="W107" s="397" t="s">
        <v>28</v>
      </c>
      <c r="X107" s="397" t="s">
        <v>28</v>
      </c>
      <c r="Y107" s="206">
        <v>6000</v>
      </c>
      <c r="Z107" s="509">
        <v>10835.83</v>
      </c>
      <c r="AA107" s="206">
        <v>0</v>
      </c>
      <c r="AB107" s="207">
        <v>0</v>
      </c>
      <c r="AC107" s="206">
        <v>0</v>
      </c>
      <c r="AD107" s="510">
        <v>0</v>
      </c>
      <c r="AE107" s="207">
        <v>809495.16</v>
      </c>
      <c r="AF107" s="207">
        <v>848700</v>
      </c>
      <c r="AG107" s="207">
        <v>39204.839999999967</v>
      </c>
      <c r="AH107" s="207">
        <v>71367.77</v>
      </c>
      <c r="AI107" s="207">
        <v>920067.77</v>
      </c>
      <c r="AJ107" s="207">
        <v>419755.42</v>
      </c>
      <c r="AK107" s="448">
        <v>500312.35000000003</v>
      </c>
      <c r="AL107" s="511">
        <v>0.49459999999999998</v>
      </c>
      <c r="AM107" s="511">
        <v>0.45619999999999999</v>
      </c>
      <c r="AN107" s="512">
        <v>22.01</v>
      </c>
    </row>
    <row r="108" spans="1:40">
      <c r="A108" s="508">
        <v>13073079</v>
      </c>
      <c r="B108" s="202">
        <v>5362</v>
      </c>
      <c r="C108" s="202" t="s">
        <v>129</v>
      </c>
      <c r="D108" s="206">
        <v>1920</v>
      </c>
      <c r="E108" s="206">
        <v>332500</v>
      </c>
      <c r="F108" s="207">
        <v>418227.45</v>
      </c>
      <c r="G108" s="389">
        <v>1</v>
      </c>
      <c r="H108" s="207">
        <v>58847.66</v>
      </c>
      <c r="I108" s="207">
        <v>0</v>
      </c>
      <c r="J108" s="389">
        <v>1</v>
      </c>
      <c r="K108" s="389">
        <v>0</v>
      </c>
      <c r="L108" s="207">
        <v>0</v>
      </c>
      <c r="M108" s="206">
        <v>300</v>
      </c>
      <c r="N108" s="389">
        <v>1</v>
      </c>
      <c r="O108" s="206">
        <v>400</v>
      </c>
      <c r="P108" s="389">
        <v>0</v>
      </c>
      <c r="Q108" s="206">
        <v>380</v>
      </c>
      <c r="R108" s="389">
        <v>0</v>
      </c>
      <c r="S108" s="389">
        <v>0</v>
      </c>
      <c r="T108" s="207">
        <v>2049979.62</v>
      </c>
      <c r="U108" s="207">
        <v>1067.7</v>
      </c>
      <c r="V108" s="397" t="s">
        <v>28</v>
      </c>
      <c r="W108" s="397" t="s">
        <v>28</v>
      </c>
      <c r="X108" s="397" t="s">
        <v>28</v>
      </c>
      <c r="Y108" s="206">
        <v>8000</v>
      </c>
      <c r="Z108" s="509">
        <v>9324.99</v>
      </c>
      <c r="AA108" s="206">
        <v>0</v>
      </c>
      <c r="AB108" s="207">
        <v>0</v>
      </c>
      <c r="AC108" s="206">
        <v>0</v>
      </c>
      <c r="AD108" s="510">
        <v>0</v>
      </c>
      <c r="AE108" s="207">
        <v>993995.81</v>
      </c>
      <c r="AF108" s="207">
        <v>1124200</v>
      </c>
      <c r="AG108" s="207">
        <v>130204.18999999994</v>
      </c>
      <c r="AH108" s="207">
        <v>637410.03</v>
      </c>
      <c r="AI108" s="207">
        <v>1761610.03</v>
      </c>
      <c r="AJ108" s="207">
        <v>750092.2</v>
      </c>
      <c r="AK108" s="448">
        <v>1011517.8300000001</v>
      </c>
      <c r="AL108" s="511">
        <v>0.66720000000000002</v>
      </c>
      <c r="AM108" s="511">
        <v>0.42580000000000001</v>
      </c>
      <c r="AN108" s="512">
        <v>22.01</v>
      </c>
    </row>
    <row r="109" spans="1:40">
      <c r="A109" s="508">
        <v>13073081</v>
      </c>
      <c r="B109" s="202">
        <v>5362</v>
      </c>
      <c r="C109" s="202" t="s">
        <v>130</v>
      </c>
      <c r="D109" s="206">
        <v>433</v>
      </c>
      <c r="E109" s="206">
        <v>-124900</v>
      </c>
      <c r="F109" s="207">
        <v>-163992.71</v>
      </c>
      <c r="G109" s="389">
        <v>0</v>
      </c>
      <c r="H109" s="207">
        <v>0</v>
      </c>
      <c r="I109" s="207">
        <v>-163992.71</v>
      </c>
      <c r="J109" s="389">
        <v>1</v>
      </c>
      <c r="K109" s="389">
        <v>0</v>
      </c>
      <c r="L109" s="207" t="s">
        <v>202</v>
      </c>
      <c r="M109" s="206">
        <v>200</v>
      </c>
      <c r="N109" s="389">
        <v>1</v>
      </c>
      <c r="O109" s="206">
        <v>300</v>
      </c>
      <c r="P109" s="389">
        <v>1</v>
      </c>
      <c r="Q109" s="206">
        <v>250</v>
      </c>
      <c r="R109" s="389">
        <v>1</v>
      </c>
      <c r="S109" s="389">
        <v>1</v>
      </c>
      <c r="T109" s="207">
        <v>0</v>
      </c>
      <c r="U109" s="207">
        <v>0</v>
      </c>
      <c r="V109" s="397" t="s">
        <v>28</v>
      </c>
      <c r="W109" s="397" t="s">
        <v>28</v>
      </c>
      <c r="X109" s="397" t="s">
        <v>28</v>
      </c>
      <c r="Y109" s="206">
        <v>1000</v>
      </c>
      <c r="Z109" s="509">
        <v>1074.1600000000001</v>
      </c>
      <c r="AA109" s="206">
        <v>0</v>
      </c>
      <c r="AB109" s="461">
        <v>0</v>
      </c>
      <c r="AC109" s="206">
        <v>0</v>
      </c>
      <c r="AD109" s="513">
        <v>0</v>
      </c>
      <c r="AE109" s="207">
        <v>562508.78</v>
      </c>
      <c r="AF109" s="207">
        <v>304254</v>
      </c>
      <c r="AG109" s="207">
        <v>-258254.78000000003</v>
      </c>
      <c r="AH109" s="207">
        <v>0</v>
      </c>
      <c r="AI109" s="207">
        <v>304254</v>
      </c>
      <c r="AJ109" s="448">
        <v>258660.36</v>
      </c>
      <c r="AK109" s="448">
        <v>45593.640000000014</v>
      </c>
      <c r="AL109" s="511">
        <v>0.85014612790628874</v>
      </c>
      <c r="AM109" s="511">
        <v>0.85014612790628874</v>
      </c>
      <c r="AN109" s="512">
        <v>22.01</v>
      </c>
    </row>
    <row r="110" spans="1:40">
      <c r="A110" s="508">
        <v>13073092</v>
      </c>
      <c r="B110" s="202">
        <v>5362</v>
      </c>
      <c r="C110" s="202" t="s">
        <v>131</v>
      </c>
      <c r="D110" s="206">
        <v>674</v>
      </c>
      <c r="E110" s="206">
        <v>-59600</v>
      </c>
      <c r="F110" s="207">
        <v>144712.03</v>
      </c>
      <c r="G110" s="389">
        <v>1</v>
      </c>
      <c r="H110" s="207">
        <v>7306.51</v>
      </c>
      <c r="I110" s="207">
        <v>0</v>
      </c>
      <c r="J110" s="389">
        <v>1</v>
      </c>
      <c r="K110" s="389">
        <v>0</v>
      </c>
      <c r="L110" s="207" t="s">
        <v>202</v>
      </c>
      <c r="M110" s="206">
        <v>400</v>
      </c>
      <c r="N110" s="389">
        <v>0</v>
      </c>
      <c r="O110" s="206">
        <v>400</v>
      </c>
      <c r="P110" s="389">
        <v>0</v>
      </c>
      <c r="Q110" s="206">
        <v>300</v>
      </c>
      <c r="R110" s="389">
        <v>1</v>
      </c>
      <c r="S110" s="389">
        <v>0</v>
      </c>
      <c r="T110" s="207">
        <v>115382.33</v>
      </c>
      <c r="U110" s="207">
        <v>160.69962395543175</v>
      </c>
      <c r="V110" s="397" t="s">
        <v>28</v>
      </c>
      <c r="W110" s="397" t="s">
        <v>28</v>
      </c>
      <c r="X110" s="397" t="s">
        <v>28</v>
      </c>
      <c r="Y110" s="206">
        <v>2800</v>
      </c>
      <c r="Z110" s="509">
        <v>2532</v>
      </c>
      <c r="AA110" s="206">
        <v>0</v>
      </c>
      <c r="AB110" s="207" t="s">
        <v>202</v>
      </c>
      <c r="AC110" s="206">
        <v>0</v>
      </c>
      <c r="AD110" s="510" t="s">
        <v>202</v>
      </c>
      <c r="AE110" s="207">
        <v>495262.19</v>
      </c>
      <c r="AF110" s="207">
        <v>499868</v>
      </c>
      <c r="AG110" s="207">
        <v>4605.8099999999977</v>
      </c>
      <c r="AH110" s="207">
        <v>127486.12</v>
      </c>
      <c r="AI110" s="207">
        <v>627354.12</v>
      </c>
      <c r="AJ110" s="448">
        <v>291739.38</v>
      </c>
      <c r="AK110" s="448">
        <v>335614.74</v>
      </c>
      <c r="AL110" s="511">
        <v>0.58363283906951435</v>
      </c>
      <c r="AM110" s="511">
        <v>0.4650314243572673</v>
      </c>
      <c r="AN110" s="512">
        <v>22.01</v>
      </c>
    </row>
    <row r="111" spans="1:40">
      <c r="A111" s="508">
        <v>13073095</v>
      </c>
      <c r="B111" s="202">
        <v>5362</v>
      </c>
      <c r="C111" s="202" t="s">
        <v>132</v>
      </c>
      <c r="D111" s="206">
        <v>536</v>
      </c>
      <c r="E111" s="206">
        <v>32700</v>
      </c>
      <c r="F111" s="207">
        <v>173851.6</v>
      </c>
      <c r="G111" s="389">
        <v>1</v>
      </c>
      <c r="H111" s="207">
        <v>147938.98000000001</v>
      </c>
      <c r="I111" s="207">
        <v>0</v>
      </c>
      <c r="J111" s="389">
        <v>1</v>
      </c>
      <c r="K111" s="389">
        <v>0</v>
      </c>
      <c r="L111" s="207">
        <v>0</v>
      </c>
      <c r="M111" s="206">
        <v>400</v>
      </c>
      <c r="N111" s="389">
        <v>0</v>
      </c>
      <c r="O111" s="206">
        <v>400</v>
      </c>
      <c r="P111" s="389">
        <v>0</v>
      </c>
      <c r="Q111" s="206">
        <v>300</v>
      </c>
      <c r="R111" s="389">
        <v>1</v>
      </c>
      <c r="S111" s="389">
        <v>0</v>
      </c>
      <c r="T111" s="207">
        <v>167645.79999999999</v>
      </c>
      <c r="U111" s="207">
        <v>308.17</v>
      </c>
      <c r="V111" s="397" t="s">
        <v>28</v>
      </c>
      <c r="W111" s="397" t="s">
        <v>28</v>
      </c>
      <c r="X111" s="397" t="s">
        <v>28</v>
      </c>
      <c r="Y111" s="206">
        <v>1800</v>
      </c>
      <c r="Z111" s="509">
        <v>1925</v>
      </c>
      <c r="AA111" s="206">
        <v>0</v>
      </c>
      <c r="AB111" s="207">
        <v>0</v>
      </c>
      <c r="AC111" s="206">
        <v>10000</v>
      </c>
      <c r="AD111" s="510">
        <v>11083.83</v>
      </c>
      <c r="AE111" s="207">
        <v>278032.46999999997</v>
      </c>
      <c r="AF111" s="207">
        <v>358200</v>
      </c>
      <c r="AG111" s="207">
        <v>80167.530000000028</v>
      </c>
      <c r="AH111" s="207">
        <v>174428</v>
      </c>
      <c r="AI111" s="207">
        <v>532628</v>
      </c>
      <c r="AJ111" s="207">
        <v>208190.55</v>
      </c>
      <c r="AK111" s="448">
        <v>324437.45</v>
      </c>
      <c r="AL111" s="511">
        <v>0.58120000000000005</v>
      </c>
      <c r="AM111" s="511">
        <v>0.39079999999999998</v>
      </c>
      <c r="AN111" s="512">
        <v>22.01</v>
      </c>
    </row>
    <row r="112" spans="1:40">
      <c r="A112" s="508"/>
      <c r="B112" s="202"/>
      <c r="C112" s="202"/>
      <c r="D112" s="206"/>
      <c r="E112" s="206"/>
      <c r="F112" s="207"/>
      <c r="G112" s="389"/>
      <c r="H112" s="207"/>
      <c r="I112" s="207"/>
      <c r="J112" s="389"/>
      <c r="K112" s="389"/>
      <c r="L112" s="207"/>
      <c r="M112" s="206"/>
      <c r="N112" s="389"/>
      <c r="O112" s="206"/>
      <c r="P112" s="389"/>
      <c r="Q112" s="206"/>
      <c r="R112" s="389"/>
      <c r="S112" s="389"/>
      <c r="T112" s="207"/>
      <c r="U112" s="207"/>
      <c r="V112" s="206"/>
      <c r="W112" s="206"/>
      <c r="X112" s="206"/>
      <c r="Y112" s="206"/>
      <c r="Z112" s="207"/>
      <c r="AA112" s="206"/>
      <c r="AB112" s="207"/>
      <c r="AC112" s="206"/>
      <c r="AD112" s="207"/>
      <c r="AE112" s="207"/>
      <c r="AF112" s="207"/>
      <c r="AG112" s="207"/>
      <c r="AH112" s="207"/>
      <c r="AI112" s="207"/>
      <c r="AJ112" s="207"/>
      <c r="AK112" s="207"/>
      <c r="AL112" s="206"/>
      <c r="AM112" s="206"/>
      <c r="AN112" s="210"/>
    </row>
    <row r="113" spans="1:40">
      <c r="A113" s="212" t="s">
        <v>516</v>
      </c>
      <c r="B113" s="202"/>
      <c r="C113" s="202"/>
      <c r="D113" s="206">
        <f>SUM(D6:D112)</f>
        <v>225123</v>
      </c>
      <c r="E113" s="206"/>
      <c r="F113" s="207"/>
      <c r="G113" s="389"/>
      <c r="H113" s="207"/>
      <c r="I113" s="207"/>
      <c r="J113" s="389"/>
      <c r="K113" s="389"/>
      <c r="L113" s="207"/>
      <c r="M113" s="206"/>
      <c r="N113" s="389"/>
      <c r="O113" s="206"/>
      <c r="P113" s="389"/>
      <c r="Q113" s="206"/>
      <c r="R113" s="389"/>
      <c r="S113" s="389"/>
      <c r="T113" s="207"/>
      <c r="U113" s="207"/>
      <c r="V113" s="206"/>
      <c r="W113" s="206"/>
      <c r="X113" s="206"/>
      <c r="Y113" s="206"/>
      <c r="Z113" s="207"/>
      <c r="AA113" s="206"/>
      <c r="AB113" s="207"/>
      <c r="AC113" s="206"/>
      <c r="AD113" s="207"/>
      <c r="AE113" s="207"/>
      <c r="AF113" s="207"/>
      <c r="AG113" s="207"/>
      <c r="AH113" s="207"/>
      <c r="AI113" s="207"/>
      <c r="AJ113" s="207"/>
      <c r="AK113" s="207"/>
      <c r="AL113" s="206"/>
      <c r="AM113" s="206"/>
      <c r="AN113" s="210"/>
    </row>
    <row r="115" spans="1:40">
      <c r="A115" s="411"/>
      <c r="B115" s="412"/>
    </row>
  </sheetData>
  <sheetProtection sort="0" autoFilter="0"/>
  <autoFilter ref="A5:AM111" xr:uid="{FCFAC6A0-DF00-4A42-9032-B611012C16BD}">
    <sortState ref="A6:AM111">
      <sortCondition ref="B5"/>
    </sortState>
  </autoFilter>
  <customSheetViews>
    <customSheetView guid="{378E6016-0BA3-40B8-909C-3DBAD733C38C}" showAutoFilter="1">
      <pane xSplit="3" ySplit="3" topLeftCell="AC92" activePane="bottomRight" state="frozen"/>
      <selection pane="bottomRight" activeCell="AN109" sqref="AN109"/>
      <pageMargins left="0.7" right="0.7" top="0.78740157499999996" bottom="0.78740157499999996" header="0.3" footer="0.3"/>
      <pageSetup paperSize="9" orientation="portrait" r:id="rId1"/>
      <autoFilter ref="A5:AM111" xr:uid="{00000000-0000-0000-0000-000000000000}">
        <sortState ref="A6:AM111">
          <sortCondition ref="B5"/>
        </sortState>
      </autoFilter>
    </customSheetView>
    <customSheetView guid="{0FC0AE0C-F5E8-41BC-91A4-C38D6EE7908C}" showAutoFilter="1">
      <pane xSplit="3" ySplit="3" topLeftCell="D4" activePane="bottomRight" state="frozen"/>
      <selection pane="bottomRight" activeCell="C16" sqref="C16"/>
      <pageMargins left="0.7" right="0.7" top="0.78740157499999996" bottom="0.78740157499999996" header="0.3" footer="0.3"/>
      <pageSetup paperSize="9" orientation="portrait" r:id="rId2"/>
      <autoFilter ref="A5:AM111" xr:uid="{00000000-0000-0000-0000-000000000000}">
        <sortState ref="A6:AM111">
          <sortCondition ref="B5"/>
        </sortState>
      </autoFilter>
    </customSheetView>
  </customSheetViews>
  <mergeCells count="17">
    <mergeCell ref="AN2:AN4"/>
    <mergeCell ref="P2:P4"/>
    <mergeCell ref="R2:R4"/>
    <mergeCell ref="Y2:AD2"/>
    <mergeCell ref="N2:N4"/>
    <mergeCell ref="AE2:AE4"/>
    <mergeCell ref="AM2:AM4"/>
    <mergeCell ref="Y3:Z3"/>
    <mergeCell ref="AA3:AB3"/>
    <mergeCell ref="AC3:AD3"/>
    <mergeCell ref="AG2:AG4"/>
    <mergeCell ref="AH2:AH4"/>
    <mergeCell ref="AI2:AI4"/>
    <mergeCell ref="AJ2:AJ4"/>
    <mergeCell ref="AK2:AK4"/>
    <mergeCell ref="AL2:AL4"/>
    <mergeCell ref="AF2:AF4"/>
  </mergeCells>
  <pageMargins left="0.7" right="0.7" top="0.78740157499999996" bottom="0.78740157499999996" header="0.3" footer="0.3"/>
  <pageSetup paperSize="9" orientation="portrait"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M118"/>
  <sheetViews>
    <sheetView zoomScaleNormal="100" workbookViewId="0">
      <pane xSplit="3" ySplit="5" topLeftCell="D6" activePane="bottomRight" state="frozen"/>
      <selection pane="topRight" activeCell="D1" sqref="D1"/>
      <selection pane="bottomLeft" activeCell="A6" sqref="A6"/>
      <selection pane="bottomRight"/>
    </sheetView>
  </sheetViews>
  <sheetFormatPr baseColWidth="10" defaultRowHeight="16.5"/>
  <cols>
    <col min="1" max="1" width="12.7109375" style="403" customWidth="1"/>
    <col min="2" max="2" width="6.42578125" style="403" bestFit="1" customWidth="1"/>
    <col min="3" max="3" width="23.42578125" style="403" bestFit="1" customWidth="1"/>
    <col min="4" max="4" width="11.28515625" style="403" customWidth="1"/>
    <col min="5" max="6" width="17.85546875" style="403" customWidth="1"/>
    <col min="7" max="7" width="14.85546875" style="403" customWidth="1"/>
    <col min="8" max="9" width="17.85546875" style="403" customWidth="1"/>
    <col min="10" max="10" width="16.7109375" style="403" customWidth="1"/>
    <col min="11" max="11" width="19.28515625" style="403" customWidth="1"/>
    <col min="12" max="13" width="17.85546875" style="403" customWidth="1"/>
    <col min="14" max="15" width="17.42578125" style="403" customWidth="1"/>
    <col min="16" max="16" width="17.85546875" style="403" customWidth="1"/>
    <col min="17" max="17" width="22.28515625" style="404" customWidth="1"/>
    <col min="18" max="18" width="22.28515625" style="403" customWidth="1"/>
    <col min="19" max="19" width="16.140625" style="403" customWidth="1"/>
    <col min="20" max="20" width="18.140625" style="403" customWidth="1"/>
    <col min="21" max="22" width="17.140625" style="403" customWidth="1"/>
    <col min="23" max="24" width="21" style="403" customWidth="1"/>
    <col min="25" max="25" width="16.140625" style="403" customWidth="1"/>
    <col min="26" max="26" width="19.140625" style="403" customWidth="1"/>
    <col min="27" max="27" width="14.140625" style="403" customWidth="1"/>
    <col min="28" max="29" width="18.85546875" style="403" customWidth="1"/>
    <col min="30" max="30" width="19.5703125" style="403" customWidth="1"/>
    <col min="31" max="31" width="19.7109375" style="403" customWidth="1"/>
    <col min="32" max="32" width="20.7109375" style="403" customWidth="1"/>
    <col min="33" max="33" width="18.85546875" style="403" customWidth="1"/>
    <col min="34" max="36" width="17.7109375" style="403" customWidth="1"/>
    <col min="37" max="37" width="17.7109375" style="498" customWidth="1"/>
    <col min="38" max="40" width="17.7109375" style="403" customWidth="1"/>
    <col min="41" max="41" width="17.7109375" style="498" customWidth="1"/>
    <col min="42" max="44" width="17.7109375" style="403" customWidth="1"/>
    <col min="45" max="45" width="27" style="403" customWidth="1"/>
    <col min="46" max="46" width="27.85546875" style="403" customWidth="1"/>
    <col min="47" max="47" width="17.7109375" style="498" customWidth="1"/>
    <col min="48" max="48" width="14.7109375" style="499" customWidth="1"/>
    <col min="49" max="49" width="14.7109375" style="403" customWidth="1"/>
    <col min="50" max="50" width="14.7109375" style="499" customWidth="1"/>
    <col min="51" max="51" width="14.7109375" style="403" customWidth="1"/>
    <col min="52" max="52" width="14.7109375" style="499" customWidth="1"/>
    <col min="53" max="53" width="14.7109375" style="403" customWidth="1"/>
    <col min="54" max="54" width="14.7109375" style="499" customWidth="1"/>
    <col min="55" max="55" width="14.7109375" style="403" customWidth="1"/>
    <col min="56" max="56" width="14.7109375" style="499" customWidth="1"/>
    <col min="57" max="57" width="14.7109375" style="403" customWidth="1"/>
    <col min="58" max="59" width="15.7109375" style="403" customWidth="1"/>
    <col min="60" max="60" width="18.140625" style="403" customWidth="1"/>
    <col min="61" max="61" width="20.28515625" style="403" customWidth="1"/>
    <col min="62" max="62" width="15.7109375" style="403" customWidth="1"/>
    <col min="63" max="63" width="18" style="403" customWidth="1"/>
    <col min="64" max="64" width="15" style="403" customWidth="1"/>
    <col min="65" max="65" width="15.28515625" style="403" customWidth="1"/>
    <col min="66" max="67" width="15.7109375" style="403" customWidth="1"/>
    <col min="68" max="68" width="15.7109375" style="414" customWidth="1"/>
    <col min="69" max="69" width="15.7109375" style="403" customWidth="1"/>
    <col min="70" max="76" width="16.7109375" style="403" customWidth="1"/>
    <col min="77" max="77" width="15.7109375" style="403" customWidth="1"/>
    <col min="78" max="78" width="15.7109375" style="414" customWidth="1"/>
    <col min="79" max="79" width="15.7109375" style="403" customWidth="1"/>
    <col min="80" max="80" width="15.7109375" style="414" customWidth="1"/>
    <col min="81" max="81" width="15.7109375" style="403" customWidth="1"/>
    <col min="82" max="82" width="15.7109375" style="414" customWidth="1"/>
    <col min="83" max="83" width="15.7109375" style="403" customWidth="1"/>
    <col min="84" max="84" width="15.7109375" style="414" customWidth="1"/>
    <col min="85" max="85" width="15.7109375" style="403" customWidth="1"/>
    <col min="86" max="86" width="15.7109375" style="414" customWidth="1"/>
    <col min="87" max="87" width="15.7109375" style="403" customWidth="1"/>
    <col min="88" max="88" width="15.7109375" style="414" customWidth="1"/>
    <col min="89" max="90" width="15.7109375" style="403" customWidth="1"/>
    <col min="91" max="91" width="15.7109375" style="414" customWidth="1"/>
    <col min="92" max="16384" width="11.42578125" style="403"/>
  </cols>
  <sheetData>
    <row r="1" spans="1:91" ht="24" thickBot="1">
      <c r="A1" s="802">
        <v>2019</v>
      </c>
      <c r="D1" s="404"/>
      <c r="E1" s="404"/>
      <c r="F1" s="404"/>
      <c r="G1" s="404"/>
      <c r="H1" s="404"/>
      <c r="I1" s="404"/>
      <c r="J1" s="404"/>
      <c r="K1" s="404"/>
      <c r="L1" s="404"/>
      <c r="M1" s="404"/>
      <c r="N1" s="404"/>
      <c r="O1" s="404"/>
      <c r="P1" s="417"/>
      <c r="R1" s="404"/>
      <c r="S1" s="404"/>
      <c r="T1" s="404"/>
      <c r="U1" s="404"/>
      <c r="V1" s="404"/>
      <c r="W1" s="404"/>
      <c r="X1" s="404"/>
      <c r="Y1" s="404"/>
      <c r="Z1" s="404"/>
      <c r="AA1" s="404"/>
      <c r="AB1" s="404"/>
      <c r="AC1" s="404"/>
      <c r="AD1" s="404"/>
      <c r="AE1" s="404"/>
      <c r="AF1" s="404"/>
      <c r="AG1" s="404"/>
      <c r="AH1" s="404" t="s">
        <v>355</v>
      </c>
      <c r="AI1" s="404"/>
      <c r="AJ1" s="404"/>
      <c r="AK1" s="417">
        <v>314</v>
      </c>
      <c r="AL1" s="404"/>
      <c r="AM1" s="404"/>
      <c r="AN1" s="404"/>
      <c r="AO1" s="417">
        <v>477</v>
      </c>
      <c r="AP1" s="404"/>
      <c r="AQ1" s="404"/>
      <c r="AR1" s="404"/>
      <c r="AS1" s="404"/>
      <c r="AT1" s="404"/>
      <c r="AU1" s="417">
        <v>410</v>
      </c>
      <c r="AV1" s="418"/>
      <c r="AW1" s="404"/>
      <c r="AX1" s="418"/>
      <c r="AY1" s="404"/>
      <c r="AZ1" s="418"/>
      <c r="BA1" s="404"/>
      <c r="BB1" s="418"/>
      <c r="BC1" s="404"/>
      <c r="BD1" s="418"/>
      <c r="BE1" s="404"/>
      <c r="BF1" s="404"/>
      <c r="BG1" s="404"/>
      <c r="BH1" s="419"/>
      <c r="BI1" s="404"/>
      <c r="BJ1" s="419"/>
      <c r="BK1" s="404"/>
      <c r="BL1" s="404"/>
      <c r="BM1" s="404"/>
      <c r="BN1" s="404"/>
      <c r="BO1" s="404"/>
      <c r="BP1" s="420"/>
      <c r="BQ1" s="404"/>
      <c r="BR1" s="1161" t="s">
        <v>395</v>
      </c>
      <c r="BS1" s="1162"/>
      <c r="BT1" s="1162"/>
      <c r="BU1" s="1162"/>
      <c r="BV1" s="1162"/>
      <c r="BW1" s="1162"/>
      <c r="BX1" s="1162"/>
      <c r="BY1" s="1162"/>
      <c r="BZ1" s="1162"/>
      <c r="CA1" s="1162"/>
      <c r="CB1" s="1162"/>
      <c r="CC1" s="1162"/>
      <c r="CD1" s="1162"/>
      <c r="CE1" s="1162"/>
      <c r="CF1" s="1162"/>
      <c r="CG1" s="1162"/>
      <c r="CH1" s="1162"/>
      <c r="CI1" s="1162"/>
      <c r="CJ1" s="1162"/>
      <c r="CK1" s="1162"/>
      <c r="CL1" s="1162"/>
      <c r="CM1" s="1163"/>
    </row>
    <row r="2" spans="1:91" ht="23.25" customHeight="1" thickBot="1">
      <c r="A2" s="181"/>
      <c r="B2" s="182"/>
      <c r="C2" s="182"/>
      <c r="D2" s="183"/>
      <c r="E2" s="185"/>
      <c r="F2" s="184"/>
      <c r="G2" s="184"/>
      <c r="H2" s="184"/>
      <c r="I2" s="184"/>
      <c r="J2" s="185"/>
      <c r="K2" s="185"/>
      <c r="L2" s="185"/>
      <c r="M2" s="185"/>
      <c r="N2" s="185"/>
      <c r="O2" s="185"/>
      <c r="P2" s="185"/>
      <c r="Q2" s="185"/>
      <c r="R2" s="185"/>
      <c r="S2" s="184"/>
      <c r="T2" s="184"/>
      <c r="U2" s="184"/>
      <c r="V2" s="184"/>
      <c r="W2" s="184"/>
      <c r="X2" s="184"/>
      <c r="Y2" s="184"/>
      <c r="Z2" s="184"/>
      <c r="AA2" s="184"/>
      <c r="AB2" s="182"/>
      <c r="AC2" s="182"/>
      <c r="AD2" s="182"/>
      <c r="AE2" s="182"/>
      <c r="AF2" s="182"/>
      <c r="AG2" s="182"/>
      <c r="AH2" s="1140">
        <v>2019</v>
      </c>
      <c r="AI2" s="1141"/>
      <c r="AJ2" s="1142"/>
      <c r="AK2" s="1052" t="s">
        <v>528</v>
      </c>
      <c r="AL2" s="1140">
        <v>2019</v>
      </c>
      <c r="AM2" s="1141"/>
      <c r="AN2" s="1142"/>
      <c r="AO2" s="1145" t="s">
        <v>523</v>
      </c>
      <c r="AP2" s="1140">
        <v>2019</v>
      </c>
      <c r="AQ2" s="1141"/>
      <c r="AR2" s="1141"/>
      <c r="AS2" s="1141"/>
      <c r="AT2" s="1142"/>
      <c r="AU2" s="1146" t="s">
        <v>518</v>
      </c>
      <c r="AV2" s="1147" t="s">
        <v>342</v>
      </c>
      <c r="AW2" s="1148"/>
      <c r="AX2" s="1148"/>
      <c r="AY2" s="1148"/>
      <c r="AZ2" s="1148"/>
      <c r="BA2" s="1148"/>
      <c r="BB2" s="1148"/>
      <c r="BC2" s="1148"/>
      <c r="BD2" s="1148"/>
      <c r="BE2" s="1149"/>
      <c r="BF2" s="189"/>
      <c r="BG2" s="189"/>
      <c r="BH2" s="421"/>
      <c r="BI2" s="1083" t="s">
        <v>343</v>
      </c>
      <c r="BJ2" s="1055" t="s">
        <v>344</v>
      </c>
      <c r="BK2" s="1055" t="s">
        <v>403</v>
      </c>
      <c r="BL2" s="1055" t="s">
        <v>329</v>
      </c>
      <c r="BM2" s="1055" t="s">
        <v>330</v>
      </c>
      <c r="BN2" s="1074" t="s">
        <v>380</v>
      </c>
      <c r="BO2" s="1074" t="s">
        <v>347</v>
      </c>
      <c r="BP2" s="1131" t="s">
        <v>360</v>
      </c>
      <c r="BQ2" s="1047" t="s">
        <v>361</v>
      </c>
      <c r="BR2" s="182"/>
      <c r="BS2" s="182"/>
      <c r="BT2" s="182"/>
      <c r="BU2" s="182"/>
      <c r="BV2" s="182"/>
      <c r="BW2" s="182"/>
      <c r="BX2" s="182"/>
      <c r="BY2" s="1074" t="s">
        <v>382</v>
      </c>
      <c r="BZ2" s="1131" t="s">
        <v>383</v>
      </c>
      <c r="CA2" s="1074" t="s">
        <v>384</v>
      </c>
      <c r="CB2" s="1131" t="s">
        <v>385</v>
      </c>
      <c r="CC2" s="1074" t="s">
        <v>386</v>
      </c>
      <c r="CD2" s="1131" t="s">
        <v>387</v>
      </c>
      <c r="CE2" s="1074" t="s">
        <v>388</v>
      </c>
      <c r="CF2" s="1131" t="s">
        <v>389</v>
      </c>
      <c r="CG2" s="1074" t="s">
        <v>390</v>
      </c>
      <c r="CH2" s="1131" t="s">
        <v>391</v>
      </c>
      <c r="CI2" s="1074" t="s">
        <v>392</v>
      </c>
      <c r="CJ2" s="1131" t="s">
        <v>393</v>
      </c>
      <c r="CK2" s="1074" t="s">
        <v>394</v>
      </c>
      <c r="CL2" s="334"/>
      <c r="CM2" s="1131" t="s">
        <v>348</v>
      </c>
    </row>
    <row r="3" spans="1:91" ht="149.25" thickBot="1">
      <c r="A3" s="332" t="s">
        <v>6</v>
      </c>
      <c r="B3" s="190" t="s">
        <v>7</v>
      </c>
      <c r="C3" s="332" t="s">
        <v>8</v>
      </c>
      <c r="D3" s="191" t="s">
        <v>438</v>
      </c>
      <c r="E3" s="422" t="s">
        <v>404</v>
      </c>
      <c r="F3" s="335" t="s">
        <v>405</v>
      </c>
      <c r="G3" s="335" t="s">
        <v>331</v>
      </c>
      <c r="H3" s="335" t="s">
        <v>400</v>
      </c>
      <c r="I3" s="335" t="s">
        <v>350</v>
      </c>
      <c r="J3" s="191" t="s">
        <v>371</v>
      </c>
      <c r="K3" s="191" t="s">
        <v>332</v>
      </c>
      <c r="L3" s="422" t="s">
        <v>397</v>
      </c>
      <c r="M3" s="335" t="s">
        <v>398</v>
      </c>
      <c r="N3" s="335" t="s">
        <v>334</v>
      </c>
      <c r="O3" s="191" t="s">
        <v>356</v>
      </c>
      <c r="P3" s="191" t="s">
        <v>349</v>
      </c>
      <c r="Q3" s="191" t="s">
        <v>433</v>
      </c>
      <c r="R3" s="191" t="s">
        <v>333</v>
      </c>
      <c r="S3" s="335" t="s">
        <v>336</v>
      </c>
      <c r="T3" s="335" t="s">
        <v>337</v>
      </c>
      <c r="U3" s="335" t="s">
        <v>399</v>
      </c>
      <c r="V3" s="335" t="s">
        <v>338</v>
      </c>
      <c r="W3" s="335" t="s">
        <v>362</v>
      </c>
      <c r="X3" s="335" t="s">
        <v>446</v>
      </c>
      <c r="Y3" s="335" t="s">
        <v>335</v>
      </c>
      <c r="Z3" s="335" t="s">
        <v>406</v>
      </c>
      <c r="AA3" s="335" t="s">
        <v>341</v>
      </c>
      <c r="AB3" s="332" t="s">
        <v>339</v>
      </c>
      <c r="AC3" s="332" t="s">
        <v>340</v>
      </c>
      <c r="AD3" s="332" t="s">
        <v>351</v>
      </c>
      <c r="AE3" s="332" t="s">
        <v>352</v>
      </c>
      <c r="AF3" s="332" t="s">
        <v>353</v>
      </c>
      <c r="AG3" s="332" t="s">
        <v>354</v>
      </c>
      <c r="AH3" s="1134" t="s">
        <v>321</v>
      </c>
      <c r="AI3" s="1135"/>
      <c r="AJ3" s="1136"/>
      <c r="AK3" s="1143"/>
      <c r="AL3" s="1134" t="s">
        <v>322</v>
      </c>
      <c r="AM3" s="1135"/>
      <c r="AN3" s="1136"/>
      <c r="AO3" s="1143"/>
      <c r="AP3" s="1137" t="s">
        <v>323</v>
      </c>
      <c r="AQ3" s="1138"/>
      <c r="AR3" s="1138"/>
      <c r="AS3" s="1138"/>
      <c r="AT3" s="1139"/>
      <c r="AU3" s="1143"/>
      <c r="AV3" s="1153" t="s">
        <v>18</v>
      </c>
      <c r="AW3" s="1152"/>
      <c r="AX3" s="1150" t="s">
        <v>19</v>
      </c>
      <c r="AY3" s="1152"/>
      <c r="AZ3" s="1150" t="s">
        <v>20</v>
      </c>
      <c r="BA3" s="1151"/>
      <c r="BB3" s="1154" t="s">
        <v>326</v>
      </c>
      <c r="BC3" s="1155"/>
      <c r="BD3" s="1156" t="s">
        <v>327</v>
      </c>
      <c r="BE3" s="1157"/>
      <c r="BF3" s="335" t="s">
        <v>345</v>
      </c>
      <c r="BG3" s="335" t="s">
        <v>346</v>
      </c>
      <c r="BH3" s="423" t="s">
        <v>366</v>
      </c>
      <c r="BI3" s="1096"/>
      <c r="BJ3" s="1098"/>
      <c r="BK3" s="1056"/>
      <c r="BL3" s="1056"/>
      <c r="BM3" s="1056"/>
      <c r="BN3" s="1104"/>
      <c r="BO3" s="1104"/>
      <c r="BP3" s="1132"/>
      <c r="BQ3" s="1102"/>
      <c r="BR3" s="191" t="s">
        <v>373</v>
      </c>
      <c r="BS3" s="191" t="s">
        <v>374</v>
      </c>
      <c r="BT3" s="191" t="s">
        <v>375</v>
      </c>
      <c r="BU3" s="191" t="s">
        <v>376</v>
      </c>
      <c r="BV3" s="191" t="s">
        <v>377</v>
      </c>
      <c r="BW3" s="191" t="s">
        <v>378</v>
      </c>
      <c r="BX3" s="191" t="s">
        <v>379</v>
      </c>
      <c r="BY3" s="1104"/>
      <c r="BZ3" s="1132"/>
      <c r="CA3" s="1104"/>
      <c r="CB3" s="1132"/>
      <c r="CC3" s="1104"/>
      <c r="CD3" s="1132"/>
      <c r="CE3" s="1104"/>
      <c r="CF3" s="1132"/>
      <c r="CG3" s="1104"/>
      <c r="CH3" s="1132"/>
      <c r="CI3" s="1104"/>
      <c r="CJ3" s="1132"/>
      <c r="CK3" s="1104"/>
      <c r="CL3" s="335" t="s">
        <v>445</v>
      </c>
      <c r="CM3" s="1132"/>
    </row>
    <row r="4" spans="1:91" ht="23.25" customHeight="1" thickBot="1">
      <c r="A4" s="333"/>
      <c r="B4" s="332"/>
      <c r="C4" s="333"/>
      <c r="D4" s="195"/>
      <c r="E4" s="194"/>
      <c r="F4" s="336"/>
      <c r="G4" s="336"/>
      <c r="H4" s="336"/>
      <c r="I4" s="336"/>
      <c r="J4" s="194"/>
      <c r="K4" s="336"/>
      <c r="L4" s="336"/>
      <c r="M4" s="336"/>
      <c r="N4" s="336"/>
      <c r="O4" s="336"/>
      <c r="P4" s="336"/>
      <c r="Q4" s="336"/>
      <c r="R4" s="336"/>
      <c r="S4" s="196"/>
      <c r="T4" s="196"/>
      <c r="U4" s="196"/>
      <c r="V4" s="196"/>
      <c r="W4" s="196"/>
      <c r="X4" s="196"/>
      <c r="Y4" s="196"/>
      <c r="Z4" s="196"/>
      <c r="AA4" s="336"/>
      <c r="AB4" s="333"/>
      <c r="AC4" s="333"/>
      <c r="AD4" s="333"/>
      <c r="AE4" s="333"/>
      <c r="AF4" s="333"/>
      <c r="AG4" s="333"/>
      <c r="AH4" s="198" t="s">
        <v>357</v>
      </c>
      <c r="AI4" s="424" t="s">
        <v>21</v>
      </c>
      <c r="AJ4" s="425" t="s">
        <v>303</v>
      </c>
      <c r="AK4" s="1144"/>
      <c r="AL4" s="198" t="s">
        <v>357</v>
      </c>
      <c r="AM4" s="424" t="s">
        <v>21</v>
      </c>
      <c r="AN4" s="425" t="s">
        <v>303</v>
      </c>
      <c r="AO4" s="1144"/>
      <c r="AP4" s="198" t="s">
        <v>357</v>
      </c>
      <c r="AQ4" s="424" t="s">
        <v>21</v>
      </c>
      <c r="AR4" s="426" t="s">
        <v>303</v>
      </c>
      <c r="AS4" s="427" t="s">
        <v>358</v>
      </c>
      <c r="AT4" s="428" t="s">
        <v>359</v>
      </c>
      <c r="AU4" s="1144"/>
      <c r="AV4" s="429" t="s">
        <v>21</v>
      </c>
      <c r="AW4" s="425" t="s">
        <v>303</v>
      </c>
      <c r="AX4" s="424" t="s">
        <v>21</v>
      </c>
      <c r="AY4" s="425" t="s">
        <v>303</v>
      </c>
      <c r="AZ4" s="424" t="s">
        <v>21</v>
      </c>
      <c r="BA4" s="430" t="s">
        <v>303</v>
      </c>
      <c r="BB4" s="429" t="s">
        <v>21</v>
      </c>
      <c r="BC4" s="431" t="s">
        <v>303</v>
      </c>
      <c r="BD4" s="429" t="s">
        <v>21</v>
      </c>
      <c r="BE4" s="431" t="s">
        <v>303</v>
      </c>
      <c r="BF4" s="336"/>
      <c r="BG4" s="336"/>
      <c r="BH4" s="432"/>
      <c r="BI4" s="1097"/>
      <c r="BJ4" s="1099"/>
      <c r="BK4" s="1057"/>
      <c r="BL4" s="1057"/>
      <c r="BM4" s="1057"/>
      <c r="BN4" s="1105"/>
      <c r="BO4" s="1105"/>
      <c r="BP4" s="1133"/>
      <c r="BQ4" s="1103"/>
      <c r="BR4" s="200"/>
      <c r="BS4" s="200"/>
      <c r="BT4" s="200"/>
      <c r="BU4" s="200"/>
      <c r="BV4" s="200"/>
      <c r="BW4" s="200"/>
      <c r="BX4" s="200"/>
      <c r="BY4" s="1105"/>
      <c r="BZ4" s="1133"/>
      <c r="CA4" s="1105"/>
      <c r="CB4" s="1133"/>
      <c r="CC4" s="1105"/>
      <c r="CD4" s="1133"/>
      <c r="CE4" s="1105"/>
      <c r="CF4" s="1133"/>
      <c r="CG4" s="1105"/>
      <c r="CH4" s="1133"/>
      <c r="CI4" s="1105"/>
      <c r="CJ4" s="1133"/>
      <c r="CK4" s="1105"/>
      <c r="CL4" s="336"/>
      <c r="CM4" s="1133"/>
    </row>
    <row r="5" spans="1:91" ht="17.25" thickBot="1">
      <c r="A5" s="433">
        <v>1</v>
      </c>
      <c r="B5" s="434">
        <v>2</v>
      </c>
      <c r="C5" s="435">
        <v>3</v>
      </c>
      <c r="D5" s="434">
        <v>4</v>
      </c>
      <c r="E5" s="435">
        <v>5</v>
      </c>
      <c r="F5" s="434">
        <v>6</v>
      </c>
      <c r="G5" s="435">
        <v>7</v>
      </c>
      <c r="H5" s="434">
        <v>8</v>
      </c>
      <c r="I5" s="435">
        <v>9</v>
      </c>
      <c r="J5" s="434">
        <v>10</v>
      </c>
      <c r="K5" s="434">
        <v>11</v>
      </c>
      <c r="L5" s="434">
        <v>12</v>
      </c>
      <c r="M5" s="434">
        <v>13</v>
      </c>
      <c r="N5" s="434">
        <v>14</v>
      </c>
      <c r="O5" s="434">
        <v>15</v>
      </c>
      <c r="P5" s="434">
        <v>16</v>
      </c>
      <c r="Q5" s="434">
        <v>17</v>
      </c>
      <c r="R5" s="434">
        <v>18</v>
      </c>
      <c r="S5" s="434">
        <v>19</v>
      </c>
      <c r="T5" s="434">
        <v>20</v>
      </c>
      <c r="U5" s="434">
        <v>21</v>
      </c>
      <c r="V5" s="434">
        <v>22</v>
      </c>
      <c r="W5" s="434">
        <v>23</v>
      </c>
      <c r="X5" s="434"/>
      <c r="Y5" s="434">
        <v>24</v>
      </c>
      <c r="Z5" s="434">
        <v>25</v>
      </c>
      <c r="AA5" s="434">
        <v>26</v>
      </c>
      <c r="AB5" s="434">
        <v>27</v>
      </c>
      <c r="AC5" s="434">
        <v>28</v>
      </c>
      <c r="AD5" s="434">
        <v>29</v>
      </c>
      <c r="AE5" s="434">
        <v>30</v>
      </c>
      <c r="AF5" s="434">
        <v>31</v>
      </c>
      <c r="AG5" s="434">
        <v>32</v>
      </c>
      <c r="AH5" s="434">
        <v>33</v>
      </c>
      <c r="AI5" s="434">
        <v>34</v>
      </c>
      <c r="AJ5" s="434">
        <v>35</v>
      </c>
      <c r="AK5" s="434">
        <v>36</v>
      </c>
      <c r="AL5" s="434">
        <v>37</v>
      </c>
      <c r="AM5" s="434">
        <v>38</v>
      </c>
      <c r="AN5" s="434">
        <v>39</v>
      </c>
      <c r="AO5" s="434">
        <v>40</v>
      </c>
      <c r="AP5" s="434">
        <v>41</v>
      </c>
      <c r="AQ5" s="434">
        <v>42</v>
      </c>
      <c r="AR5" s="434">
        <v>43</v>
      </c>
      <c r="AS5" s="434">
        <v>44</v>
      </c>
      <c r="AT5" s="434">
        <v>45</v>
      </c>
      <c r="AU5" s="434">
        <v>46</v>
      </c>
      <c r="AV5" s="427">
        <v>47</v>
      </c>
      <c r="AW5" s="434">
        <v>48</v>
      </c>
      <c r="AX5" s="427">
        <v>49</v>
      </c>
      <c r="AY5" s="434">
        <v>50</v>
      </c>
      <c r="AZ5" s="427">
        <v>51</v>
      </c>
      <c r="BA5" s="434">
        <v>52</v>
      </c>
      <c r="BB5" s="427">
        <v>53</v>
      </c>
      <c r="BC5" s="434">
        <v>54</v>
      </c>
      <c r="BD5" s="427">
        <v>55</v>
      </c>
      <c r="BE5" s="434">
        <v>56</v>
      </c>
      <c r="BF5" s="434">
        <v>57</v>
      </c>
      <c r="BG5" s="434">
        <v>58</v>
      </c>
      <c r="BH5" s="434">
        <v>59</v>
      </c>
      <c r="BI5" s="434">
        <v>60</v>
      </c>
      <c r="BJ5" s="434">
        <v>61</v>
      </c>
      <c r="BK5" s="434">
        <v>62</v>
      </c>
      <c r="BL5" s="434">
        <v>63</v>
      </c>
      <c r="BM5" s="434">
        <v>64</v>
      </c>
      <c r="BN5" s="434">
        <v>65</v>
      </c>
      <c r="BO5" s="434">
        <v>66</v>
      </c>
      <c r="BP5" s="436">
        <v>67</v>
      </c>
      <c r="BQ5" s="434">
        <v>68</v>
      </c>
      <c r="BR5" s="434">
        <v>69</v>
      </c>
      <c r="BS5" s="434">
        <v>70</v>
      </c>
      <c r="BT5" s="434">
        <v>71</v>
      </c>
      <c r="BU5" s="434">
        <v>72</v>
      </c>
      <c r="BV5" s="434">
        <v>73</v>
      </c>
      <c r="BW5" s="434">
        <v>74</v>
      </c>
      <c r="BX5" s="434">
        <v>75</v>
      </c>
      <c r="BY5" s="434">
        <v>76</v>
      </c>
      <c r="BZ5" s="436">
        <v>77</v>
      </c>
      <c r="CA5" s="434">
        <v>78</v>
      </c>
      <c r="CB5" s="436">
        <v>79</v>
      </c>
      <c r="CC5" s="434">
        <v>80</v>
      </c>
      <c r="CD5" s="436">
        <v>81</v>
      </c>
      <c r="CE5" s="434">
        <v>82</v>
      </c>
      <c r="CF5" s="436">
        <v>83</v>
      </c>
      <c r="CG5" s="434">
        <v>84</v>
      </c>
      <c r="CH5" s="436">
        <v>85</v>
      </c>
      <c r="CI5" s="434">
        <v>86</v>
      </c>
      <c r="CJ5" s="436">
        <v>87</v>
      </c>
      <c r="CK5" s="434">
        <v>88</v>
      </c>
      <c r="CL5" s="437"/>
      <c r="CM5" s="438">
        <v>89</v>
      </c>
    </row>
    <row r="6" spans="1:91">
      <c r="A6" s="201">
        <v>13073088</v>
      </c>
      <c r="B6" s="201">
        <v>301</v>
      </c>
      <c r="C6" s="201" t="s">
        <v>23</v>
      </c>
      <c r="D6" s="337">
        <v>59421</v>
      </c>
      <c r="E6" s="337">
        <v>1318000</v>
      </c>
      <c r="F6" s="209">
        <v>12869672.449999999</v>
      </c>
      <c r="G6" s="209">
        <v>11551672.449999999</v>
      </c>
      <c r="H6" s="209">
        <v>3550293.63</v>
      </c>
      <c r="I6" s="209">
        <v>9319378.8200000003</v>
      </c>
      <c r="J6" s="362">
        <v>1</v>
      </c>
      <c r="K6" s="340">
        <v>1</v>
      </c>
      <c r="L6" s="401">
        <v>-3710400</v>
      </c>
      <c r="M6" s="339" t="s">
        <v>162</v>
      </c>
      <c r="N6" s="339" t="e">
        <v>#VALUE!</v>
      </c>
      <c r="O6" s="340">
        <v>1</v>
      </c>
      <c r="P6" s="339" t="s">
        <v>162</v>
      </c>
      <c r="Q6" s="339" t="s">
        <v>202</v>
      </c>
      <c r="R6" s="340" t="e">
        <v>#VALUE!</v>
      </c>
      <c r="S6" s="209">
        <v>9418438.2799999993</v>
      </c>
      <c r="T6" s="209">
        <v>0</v>
      </c>
      <c r="U6" s="209">
        <v>9418438.2799999993</v>
      </c>
      <c r="V6" s="356">
        <v>1</v>
      </c>
      <c r="W6" s="439">
        <v>2015</v>
      </c>
      <c r="X6" s="439">
        <v>2015</v>
      </c>
      <c r="Y6" s="209" t="s">
        <v>162</v>
      </c>
      <c r="Z6" s="440">
        <v>80012151.640000001</v>
      </c>
      <c r="AA6" s="441">
        <f>Z6/D6</f>
        <v>1346.5298739502869</v>
      </c>
      <c r="AB6" s="383">
        <v>1</v>
      </c>
      <c r="AC6" s="383">
        <v>0</v>
      </c>
      <c r="AD6" s="383">
        <v>1</v>
      </c>
      <c r="AE6" s="383">
        <v>1</v>
      </c>
      <c r="AF6" s="383">
        <v>0</v>
      </c>
      <c r="AG6" s="238"/>
      <c r="AH6" s="798">
        <v>300</v>
      </c>
      <c r="AI6" s="443">
        <v>22000</v>
      </c>
      <c r="AJ6" s="238">
        <v>20669.259999999998</v>
      </c>
      <c r="AK6" s="341">
        <f>IF(AH6&lt;314,1,0)</f>
        <v>1</v>
      </c>
      <c r="AL6" s="798">
        <v>545</v>
      </c>
      <c r="AM6" s="443">
        <v>7260000</v>
      </c>
      <c r="AN6" s="238">
        <v>7082361.7000000002</v>
      </c>
      <c r="AO6" s="341">
        <f>IF(AL6&lt;477,1,0)</f>
        <v>0</v>
      </c>
      <c r="AP6" s="798">
        <v>445</v>
      </c>
      <c r="AQ6" s="443">
        <v>17900000</v>
      </c>
      <c r="AR6" s="238">
        <v>18770955.890000001</v>
      </c>
      <c r="AS6" s="443">
        <v>1407900</v>
      </c>
      <c r="AT6" s="238">
        <v>1543011.72</v>
      </c>
      <c r="AU6" s="341">
        <f>IF(AP6&lt;410,1,0)</f>
        <v>0</v>
      </c>
      <c r="AV6" s="444">
        <v>235000</v>
      </c>
      <c r="AW6" s="245">
        <v>224080.66</v>
      </c>
      <c r="AX6" s="444">
        <v>500000</v>
      </c>
      <c r="AY6" s="245">
        <v>622196.03</v>
      </c>
      <c r="AZ6" s="444">
        <v>63000</v>
      </c>
      <c r="BA6" s="245">
        <v>75990.42</v>
      </c>
      <c r="BB6" s="444">
        <v>0</v>
      </c>
      <c r="BC6" s="245">
        <v>0</v>
      </c>
      <c r="BD6" s="444">
        <v>0</v>
      </c>
      <c r="BE6" s="245">
        <v>0</v>
      </c>
      <c r="BF6" s="245">
        <v>16371450.220000001</v>
      </c>
      <c r="BG6" s="245">
        <v>4580167.2</v>
      </c>
      <c r="BH6" s="245">
        <v>2753610.51</v>
      </c>
      <c r="BI6" s="245">
        <v>41130969</v>
      </c>
      <c r="BJ6" s="245">
        <v>48036203.060000002</v>
      </c>
      <c r="BK6" s="245">
        <v>6905234.0600000024</v>
      </c>
      <c r="BL6" s="245">
        <v>20535263.84</v>
      </c>
      <c r="BM6" s="245">
        <v>25127587.309999999</v>
      </c>
      <c r="BN6" s="445" t="s">
        <v>25</v>
      </c>
      <c r="BO6" s="238" t="s">
        <v>25</v>
      </c>
      <c r="BP6" s="446">
        <v>0.11409999999999999</v>
      </c>
      <c r="BQ6" s="444">
        <v>13966300</v>
      </c>
      <c r="BR6" s="500">
        <v>0</v>
      </c>
      <c r="BS6" s="500">
        <v>0</v>
      </c>
      <c r="BT6" s="500">
        <v>1</v>
      </c>
      <c r="BU6" s="500">
        <v>0</v>
      </c>
      <c r="BV6" s="500">
        <v>1</v>
      </c>
      <c r="BW6" s="500">
        <v>1</v>
      </c>
      <c r="BX6" s="500">
        <v>1</v>
      </c>
      <c r="BY6" s="238" t="s">
        <v>25</v>
      </c>
      <c r="BZ6" s="445">
        <v>0.1749</v>
      </c>
      <c r="CA6" s="238" t="s">
        <v>25</v>
      </c>
      <c r="CB6" s="445">
        <v>0.17199999999999999</v>
      </c>
      <c r="CC6" s="238" t="s">
        <v>25</v>
      </c>
      <c r="CD6" s="445">
        <v>0.1033</v>
      </c>
      <c r="CE6" s="238" t="s">
        <v>25</v>
      </c>
      <c r="CF6" s="445">
        <v>9.69E-2</v>
      </c>
      <c r="CG6" s="238" t="s">
        <v>25</v>
      </c>
      <c r="CH6" s="445">
        <v>0.11990000000000001</v>
      </c>
      <c r="CI6" s="238" t="s">
        <v>25</v>
      </c>
      <c r="CJ6" s="445">
        <v>0.11509999999999999</v>
      </c>
      <c r="CK6" s="238" t="s">
        <v>25</v>
      </c>
      <c r="CL6" s="238" t="s">
        <v>25</v>
      </c>
      <c r="CM6" s="445">
        <v>0.1159</v>
      </c>
    </row>
    <row r="7" spans="1:91">
      <c r="A7" s="202">
        <v>13073011</v>
      </c>
      <c r="B7" s="202">
        <v>311</v>
      </c>
      <c r="C7" s="202" t="s">
        <v>26</v>
      </c>
      <c r="D7" s="206">
        <v>5397</v>
      </c>
      <c r="E7" s="206">
        <v>-1856100</v>
      </c>
      <c r="F7" s="207">
        <v>2263379</v>
      </c>
      <c r="G7" s="209">
        <f>F7-E7</f>
        <v>4119479</v>
      </c>
      <c r="H7" s="209">
        <v>161544</v>
      </c>
      <c r="I7" s="209">
        <f>F7-H7</f>
        <v>2101835</v>
      </c>
      <c r="J7" s="362">
        <f>IF(I7&lt;0,0,1)</f>
        <v>1</v>
      </c>
      <c r="K7" s="389">
        <v>1</v>
      </c>
      <c r="L7" s="392">
        <v>1571600</v>
      </c>
      <c r="M7" s="331">
        <v>1571600</v>
      </c>
      <c r="N7" s="339">
        <f>M7-L7</f>
        <v>0</v>
      </c>
      <c r="O7" s="340">
        <f>IF(M7&lt;0,0,1)</f>
        <v>1</v>
      </c>
      <c r="P7" s="331">
        <v>3811685</v>
      </c>
      <c r="Q7" s="339">
        <f>M7+P7</f>
        <v>5383285</v>
      </c>
      <c r="R7" s="340">
        <f>IF(Q7&lt;0,0,1)</f>
        <v>1</v>
      </c>
      <c r="S7" s="207">
        <v>3760965</v>
      </c>
      <c r="T7" s="207">
        <v>1834175</v>
      </c>
      <c r="U7" s="209">
        <f>S7-T7</f>
        <v>1926790</v>
      </c>
      <c r="V7" s="356">
        <f>IF(BL7&lt;=0,0,1)</f>
        <v>0</v>
      </c>
      <c r="W7" s="447">
        <v>2016</v>
      </c>
      <c r="X7" s="447">
        <v>2015</v>
      </c>
      <c r="Y7" s="207">
        <v>36878467</v>
      </c>
      <c r="Z7" s="207">
        <v>1834175</v>
      </c>
      <c r="AA7" s="238">
        <f t="shared" ref="AA7:AA70" si="0">Z7/D7</f>
        <v>339.85084306095979</v>
      </c>
      <c r="AB7" s="388">
        <v>0</v>
      </c>
      <c r="AC7" s="388">
        <v>0</v>
      </c>
      <c r="AD7" s="388">
        <v>0</v>
      </c>
      <c r="AE7" s="388">
        <v>0</v>
      </c>
      <c r="AF7" s="388">
        <v>0</v>
      </c>
      <c r="AG7" s="448"/>
      <c r="AH7" s="208">
        <v>300</v>
      </c>
      <c r="AI7" s="247">
        <v>1500</v>
      </c>
      <c r="AJ7" s="448">
        <v>2066</v>
      </c>
      <c r="AK7" s="341">
        <f>IF(AH7&lt;307,1,0)</f>
        <v>1</v>
      </c>
      <c r="AL7" s="208">
        <v>400</v>
      </c>
      <c r="AM7" s="247">
        <v>1400000</v>
      </c>
      <c r="AN7" s="448">
        <v>1322927</v>
      </c>
      <c r="AO7" s="341">
        <f>IF(AL7&lt;396,1,0)</f>
        <v>0</v>
      </c>
      <c r="AP7" s="208">
        <v>380</v>
      </c>
      <c r="AQ7" s="247">
        <v>3400000</v>
      </c>
      <c r="AR7" s="448">
        <v>5121308</v>
      </c>
      <c r="AS7" s="247">
        <v>304000</v>
      </c>
      <c r="AT7" s="448">
        <v>367875</v>
      </c>
      <c r="AU7" s="341">
        <f>IF(AP7&lt;348,1,0)</f>
        <v>0</v>
      </c>
      <c r="AV7" s="449">
        <v>13000</v>
      </c>
      <c r="AW7" s="450">
        <v>14815</v>
      </c>
      <c r="AX7" s="449">
        <v>25000</v>
      </c>
      <c r="AY7" s="450">
        <v>12650</v>
      </c>
      <c r="AZ7" s="449">
        <v>250000</v>
      </c>
      <c r="BA7" s="450">
        <v>416885</v>
      </c>
      <c r="BB7" s="449"/>
      <c r="BC7" s="450"/>
      <c r="BD7" s="449"/>
      <c r="BE7" s="450"/>
      <c r="BF7" s="450"/>
      <c r="BG7" s="450"/>
      <c r="BH7" s="450">
        <v>179295</v>
      </c>
      <c r="BI7" s="450"/>
      <c r="BJ7" s="450"/>
      <c r="BK7" s="245">
        <f>BJ7-BI7</f>
        <v>0</v>
      </c>
      <c r="BL7" s="450"/>
      <c r="BM7" s="450"/>
      <c r="BN7" s="445" t="s">
        <v>25</v>
      </c>
      <c r="BO7" s="238" t="s">
        <v>25</v>
      </c>
      <c r="BP7" s="211"/>
      <c r="BQ7" s="449"/>
      <c r="BR7" s="405">
        <v>1</v>
      </c>
      <c r="BS7" s="405">
        <v>1</v>
      </c>
      <c r="BT7" s="405">
        <v>1</v>
      </c>
      <c r="BU7" s="405">
        <v>1</v>
      </c>
      <c r="BV7" s="405">
        <v>1</v>
      </c>
      <c r="BW7" s="405">
        <v>1</v>
      </c>
      <c r="BX7" s="405">
        <v>1</v>
      </c>
      <c r="BY7" s="238" t="s">
        <v>25</v>
      </c>
      <c r="BZ7" s="463"/>
      <c r="CA7" s="238" t="s">
        <v>25</v>
      </c>
      <c r="CB7" s="463"/>
      <c r="CC7" s="238" t="s">
        <v>25</v>
      </c>
      <c r="CD7" s="463"/>
      <c r="CE7" s="238" t="s">
        <v>25</v>
      </c>
      <c r="CF7" s="463"/>
      <c r="CG7" s="238" t="s">
        <v>25</v>
      </c>
      <c r="CH7" s="463"/>
      <c r="CI7" s="238" t="s">
        <v>25</v>
      </c>
      <c r="CJ7" s="463"/>
      <c r="CK7" s="238" t="s">
        <v>25</v>
      </c>
      <c r="CL7" s="238" t="s">
        <v>25</v>
      </c>
      <c r="CM7" s="463"/>
    </row>
    <row r="8" spans="1:91">
      <c r="A8" s="202">
        <v>13073035</v>
      </c>
      <c r="B8" s="202">
        <v>312</v>
      </c>
      <c r="C8" s="202" t="s">
        <v>27</v>
      </c>
      <c r="D8" s="358">
        <v>9572</v>
      </c>
      <c r="E8" s="358">
        <v>-1786186</v>
      </c>
      <c r="F8" s="207">
        <v>-800094.02</v>
      </c>
      <c r="G8" s="209">
        <v>986091.98</v>
      </c>
      <c r="H8" s="209">
        <v>430093.92</v>
      </c>
      <c r="I8" s="209">
        <v>-1230187.94</v>
      </c>
      <c r="J8" s="362">
        <v>0</v>
      </c>
      <c r="K8" s="451">
        <v>1</v>
      </c>
      <c r="L8" s="452">
        <v>-3083007</v>
      </c>
      <c r="M8" s="359">
        <v>-743138.43</v>
      </c>
      <c r="N8" s="339">
        <v>2339868.5699999998</v>
      </c>
      <c r="O8" s="340">
        <v>0</v>
      </c>
      <c r="P8" s="359">
        <v>-8813371</v>
      </c>
      <c r="Q8" s="339">
        <v>-8813371</v>
      </c>
      <c r="R8" s="340">
        <v>0</v>
      </c>
      <c r="S8" s="207">
        <v>2594270</v>
      </c>
      <c r="T8" s="207">
        <v>0</v>
      </c>
      <c r="U8" s="209">
        <v>1503961</v>
      </c>
      <c r="V8" s="356">
        <f t="shared" ref="V8:V10" si="1">IF(BL8&lt;=0,0,1)</f>
        <v>0</v>
      </c>
      <c r="W8" s="447">
        <v>2018</v>
      </c>
      <c r="X8" s="447">
        <v>2019</v>
      </c>
      <c r="Y8" s="207">
        <v>49320480</v>
      </c>
      <c r="Z8" s="360">
        <v>6105317</v>
      </c>
      <c r="AA8" s="238">
        <f t="shared" si="0"/>
        <v>637.83086084412867</v>
      </c>
      <c r="AB8" s="451">
        <v>0</v>
      </c>
      <c r="AC8" s="451">
        <v>0</v>
      </c>
      <c r="AD8" s="451">
        <v>0</v>
      </c>
      <c r="AE8" s="451">
        <v>0</v>
      </c>
      <c r="AF8" s="451">
        <v>0</v>
      </c>
      <c r="AG8" s="448"/>
      <c r="AH8" s="803">
        <v>340</v>
      </c>
      <c r="AI8" s="247">
        <v>50500</v>
      </c>
      <c r="AJ8" s="448">
        <v>45318</v>
      </c>
      <c r="AK8" s="341">
        <f t="shared" ref="AK8:AK70" si="2">IF(AH8&lt;307,1,0)</f>
        <v>0</v>
      </c>
      <c r="AL8" s="803">
        <v>360</v>
      </c>
      <c r="AM8" s="247">
        <v>925000</v>
      </c>
      <c r="AN8" s="448">
        <v>921486</v>
      </c>
      <c r="AO8" s="341">
        <f t="shared" ref="AO8:AO71" si="3">IF(AL8&lt;396,1,0)</f>
        <v>1</v>
      </c>
      <c r="AP8" s="803">
        <v>340</v>
      </c>
      <c r="AQ8" s="247">
        <v>2300000</v>
      </c>
      <c r="AR8" s="448">
        <v>2223413</v>
      </c>
      <c r="AS8" s="247">
        <v>236800</v>
      </c>
      <c r="AT8" s="448">
        <v>224379.75</v>
      </c>
      <c r="AU8" s="341">
        <f t="shared" ref="AU8:AU71" si="4">IF(AP8&lt;348,1,0)</f>
        <v>1</v>
      </c>
      <c r="AV8" s="449">
        <v>30800</v>
      </c>
      <c r="AW8" s="450">
        <v>32040</v>
      </c>
      <c r="AX8" s="449">
        <v>22300</v>
      </c>
      <c r="AY8" s="450">
        <v>22200</v>
      </c>
      <c r="AZ8" s="449">
        <v>0</v>
      </c>
      <c r="BA8" s="450">
        <v>0</v>
      </c>
      <c r="BB8" s="449">
        <v>0</v>
      </c>
      <c r="BC8" s="450">
        <v>0</v>
      </c>
      <c r="BD8" s="449">
        <v>0</v>
      </c>
      <c r="BE8" s="450">
        <v>0</v>
      </c>
      <c r="BF8" s="450"/>
      <c r="BG8" s="450"/>
      <c r="BH8" s="450">
        <v>409929</v>
      </c>
      <c r="BI8" s="450"/>
      <c r="BJ8" s="450">
        <v>6106783</v>
      </c>
      <c r="BK8" s="245">
        <f t="shared" ref="BK8:BK10" si="5">BJ8-BI8</f>
        <v>6106783</v>
      </c>
      <c r="BL8" s="450"/>
      <c r="BM8" s="450"/>
      <c r="BN8" s="445" t="s">
        <v>25</v>
      </c>
      <c r="BO8" s="238" t="s">
        <v>25</v>
      </c>
      <c r="BP8" s="211">
        <v>0.222</v>
      </c>
      <c r="BQ8" s="449">
        <v>3911000</v>
      </c>
      <c r="BR8" s="405">
        <v>0</v>
      </c>
      <c r="BS8" s="405">
        <v>0</v>
      </c>
      <c r="BT8" s="405">
        <v>0</v>
      </c>
      <c r="BU8" s="405">
        <v>1</v>
      </c>
      <c r="BV8" s="405">
        <v>1</v>
      </c>
      <c r="BW8" s="405">
        <v>1</v>
      </c>
      <c r="BX8" s="405">
        <v>0</v>
      </c>
      <c r="BY8" s="238" t="s">
        <v>25</v>
      </c>
      <c r="BZ8" s="463">
        <v>0.25</v>
      </c>
      <c r="CA8" s="238" t="s">
        <v>25</v>
      </c>
      <c r="CB8" s="463">
        <v>0.222</v>
      </c>
      <c r="CC8" s="238" t="s">
        <v>25</v>
      </c>
      <c r="CD8" s="463">
        <v>0.218</v>
      </c>
      <c r="CE8" s="238" t="s">
        <v>25</v>
      </c>
      <c r="CF8" s="463">
        <v>0.222</v>
      </c>
      <c r="CG8" s="238" t="s">
        <v>25</v>
      </c>
      <c r="CH8" s="463">
        <v>0.22600000000000001</v>
      </c>
      <c r="CI8" s="238" t="s">
        <v>25</v>
      </c>
      <c r="CJ8" s="463">
        <v>0.222</v>
      </c>
      <c r="CK8" s="238" t="s">
        <v>25</v>
      </c>
      <c r="CL8" s="238" t="s">
        <v>25</v>
      </c>
      <c r="CM8" s="463">
        <v>0.19600000000000001</v>
      </c>
    </row>
    <row r="9" spans="1:91">
      <c r="A9" s="202">
        <v>13073055</v>
      </c>
      <c r="B9" s="202">
        <v>313</v>
      </c>
      <c r="C9" s="202" t="s">
        <v>29</v>
      </c>
      <c r="D9" s="206">
        <v>4563</v>
      </c>
      <c r="E9" s="448">
        <v>-636500</v>
      </c>
      <c r="F9" s="454">
        <v>-114051.58</v>
      </c>
      <c r="G9" s="209">
        <f>F9-E9</f>
        <v>522448.42</v>
      </c>
      <c r="H9" s="441">
        <v>253520.4</v>
      </c>
      <c r="I9" s="209">
        <f>F9-H9</f>
        <v>-367571.98</v>
      </c>
      <c r="J9" s="362">
        <v>1</v>
      </c>
      <c r="K9" s="389">
        <v>1</v>
      </c>
      <c r="L9" s="392">
        <v>-247500</v>
      </c>
      <c r="M9" s="455">
        <v>1032692.06</v>
      </c>
      <c r="N9" s="339">
        <f>M9-L9</f>
        <v>1280192.06</v>
      </c>
      <c r="O9" s="340">
        <v>1</v>
      </c>
      <c r="P9" s="339">
        <v>4052540.24</v>
      </c>
      <c r="Q9" s="483">
        <v>5110083.74</v>
      </c>
      <c r="R9" s="340">
        <v>1</v>
      </c>
      <c r="S9" s="454">
        <v>2069548.37</v>
      </c>
      <c r="T9" s="448">
        <v>0</v>
      </c>
      <c r="U9" s="441">
        <f t="shared" ref="U9" si="6">S9-T9</f>
        <v>2069548.37</v>
      </c>
      <c r="V9" s="356">
        <f t="shared" si="1"/>
        <v>0</v>
      </c>
      <c r="W9" s="447">
        <v>2018</v>
      </c>
      <c r="X9" s="456">
        <v>2019</v>
      </c>
      <c r="Y9" s="454">
        <v>16804119.16</v>
      </c>
      <c r="Z9" s="454">
        <v>2647889.5299999998</v>
      </c>
      <c r="AA9" s="238">
        <f t="shared" si="0"/>
        <v>580.29575498575491</v>
      </c>
      <c r="AB9" s="405">
        <v>1</v>
      </c>
      <c r="AC9" s="405">
        <v>0</v>
      </c>
      <c r="AD9" s="405">
        <v>0</v>
      </c>
      <c r="AE9" s="405">
        <v>0</v>
      </c>
      <c r="AF9" s="405">
        <v>0</v>
      </c>
      <c r="AG9" s="448">
        <v>0</v>
      </c>
      <c r="AH9" s="804">
        <v>380</v>
      </c>
      <c r="AI9" s="247">
        <v>111000</v>
      </c>
      <c r="AJ9" s="454">
        <v>134337.22</v>
      </c>
      <c r="AK9" s="341">
        <f t="shared" si="2"/>
        <v>0</v>
      </c>
      <c r="AL9" s="804">
        <v>380</v>
      </c>
      <c r="AM9" s="458">
        <v>371793.74</v>
      </c>
      <c r="AN9" s="448">
        <v>392123.7</v>
      </c>
      <c r="AO9" s="341">
        <f t="shared" si="3"/>
        <v>1</v>
      </c>
      <c r="AP9" s="804">
        <v>330</v>
      </c>
      <c r="AQ9" s="247">
        <v>2950000</v>
      </c>
      <c r="AR9" s="454">
        <v>3426513.7</v>
      </c>
      <c r="AS9" s="247">
        <v>323100</v>
      </c>
      <c r="AT9" s="454">
        <v>369625.83</v>
      </c>
      <c r="AU9" s="341">
        <f t="shared" si="4"/>
        <v>1</v>
      </c>
      <c r="AV9" s="449">
        <v>25000</v>
      </c>
      <c r="AW9" s="459">
        <v>25167.46</v>
      </c>
      <c r="AX9" s="449">
        <v>1300</v>
      </c>
      <c r="AY9" s="459">
        <v>4140</v>
      </c>
      <c r="AZ9" s="449"/>
      <c r="BA9" s="450"/>
      <c r="BB9" s="449"/>
      <c r="BC9" s="450"/>
      <c r="BD9" s="449"/>
      <c r="BE9" s="450"/>
      <c r="BF9" s="450"/>
      <c r="BG9" s="450"/>
      <c r="BH9" s="450">
        <v>203090</v>
      </c>
      <c r="BI9" s="450"/>
      <c r="BJ9" s="450">
        <v>5629691.3099999996</v>
      </c>
      <c r="BK9" s="245">
        <f t="shared" si="5"/>
        <v>5629691.3099999996</v>
      </c>
      <c r="BL9" s="450"/>
      <c r="BM9" s="450"/>
      <c r="BN9" s="445" t="s">
        <v>25</v>
      </c>
      <c r="BO9" s="238" t="s">
        <v>25</v>
      </c>
      <c r="BP9" s="211">
        <v>3.9600000000000003E-2</v>
      </c>
      <c r="BQ9" s="449">
        <v>310700</v>
      </c>
      <c r="BR9" s="405">
        <v>1</v>
      </c>
      <c r="BS9" s="405">
        <v>1</v>
      </c>
      <c r="BT9" s="405">
        <v>0</v>
      </c>
      <c r="BU9" s="405">
        <v>0</v>
      </c>
      <c r="BV9" s="405">
        <v>1</v>
      </c>
      <c r="BW9" s="405">
        <v>0</v>
      </c>
      <c r="BX9" s="405">
        <v>0</v>
      </c>
      <c r="BY9" s="238" t="s">
        <v>25</v>
      </c>
      <c r="BZ9" s="511">
        <v>1.4999999999999999E-2</v>
      </c>
      <c r="CA9" s="238" t="s">
        <v>25</v>
      </c>
      <c r="CB9" s="511">
        <v>2.1999999999999999E-2</v>
      </c>
      <c r="CC9" s="238" t="s">
        <v>25</v>
      </c>
      <c r="CD9" s="511">
        <v>2.4799999999999999E-2</v>
      </c>
      <c r="CE9" s="238" t="s">
        <v>25</v>
      </c>
      <c r="CF9" s="511">
        <v>2.64E-2</v>
      </c>
      <c r="CG9" s="238" t="s">
        <v>25</v>
      </c>
      <c r="CH9" s="511">
        <v>3.9100000000000003E-2</v>
      </c>
      <c r="CI9" s="238" t="s">
        <v>25</v>
      </c>
      <c r="CJ9" s="511">
        <v>2.5399999999999999E-2</v>
      </c>
      <c r="CK9" s="238" t="s">
        <v>25</v>
      </c>
      <c r="CL9" s="238" t="s">
        <v>25</v>
      </c>
      <c r="CM9" s="511">
        <v>2.2100000000000002E-2</v>
      </c>
    </row>
    <row r="10" spans="1:91">
      <c r="A10" s="202">
        <v>13073070</v>
      </c>
      <c r="B10" s="202">
        <v>314</v>
      </c>
      <c r="C10" s="202" t="s">
        <v>30</v>
      </c>
      <c r="D10" s="206">
        <v>4364</v>
      </c>
      <c r="E10" s="206">
        <v>-93800</v>
      </c>
      <c r="F10" s="461">
        <v>793706.54</v>
      </c>
      <c r="G10" s="440">
        <v>887506.54</v>
      </c>
      <c r="H10" s="440">
        <v>205800</v>
      </c>
      <c r="I10" s="440">
        <v>587906.54</v>
      </c>
      <c r="J10" s="362">
        <v>1</v>
      </c>
      <c r="K10" s="389">
        <v>0</v>
      </c>
      <c r="L10" s="392">
        <v>-338300</v>
      </c>
      <c r="M10" s="331">
        <v>-338300</v>
      </c>
      <c r="N10" s="339">
        <f>M10-L10</f>
        <v>0</v>
      </c>
      <c r="O10" s="340">
        <v>0</v>
      </c>
      <c r="P10" s="331" t="s">
        <v>208</v>
      </c>
      <c r="Q10" s="339" t="s">
        <v>208</v>
      </c>
      <c r="R10" s="340">
        <v>1</v>
      </c>
      <c r="S10" s="207">
        <v>41026.6</v>
      </c>
      <c r="T10" s="207">
        <v>1359993.11</v>
      </c>
      <c r="U10" s="209">
        <v>-1318966.51</v>
      </c>
      <c r="V10" s="356">
        <f t="shared" si="1"/>
        <v>1</v>
      </c>
      <c r="W10" s="447">
        <v>2016</v>
      </c>
      <c r="X10" s="447">
        <v>2014</v>
      </c>
      <c r="Y10" s="207">
        <v>18206000</v>
      </c>
      <c r="Z10" s="207">
        <v>3645727.38</v>
      </c>
      <c r="AA10" s="238">
        <f t="shared" si="0"/>
        <v>835.40957378551786</v>
      </c>
      <c r="AB10" s="388">
        <v>1</v>
      </c>
      <c r="AC10" s="388">
        <v>0</v>
      </c>
      <c r="AD10" s="388">
        <v>0</v>
      </c>
      <c r="AE10" s="388">
        <v>1</v>
      </c>
      <c r="AF10" s="388">
        <v>0</v>
      </c>
      <c r="AG10" s="448">
        <v>0</v>
      </c>
      <c r="AH10" s="208">
        <v>400</v>
      </c>
      <c r="AI10" s="247">
        <v>60000</v>
      </c>
      <c r="AJ10" s="448">
        <v>60790.94</v>
      </c>
      <c r="AK10" s="341">
        <f t="shared" si="2"/>
        <v>0</v>
      </c>
      <c r="AL10" s="208">
        <v>490</v>
      </c>
      <c r="AM10" s="247">
        <v>606500</v>
      </c>
      <c r="AN10" s="448">
        <v>618029.09</v>
      </c>
      <c r="AO10" s="341">
        <f t="shared" si="3"/>
        <v>0</v>
      </c>
      <c r="AP10" s="208">
        <v>380</v>
      </c>
      <c r="AQ10" s="247">
        <v>550000</v>
      </c>
      <c r="AR10" s="448">
        <v>929394.37</v>
      </c>
      <c r="AS10" s="247">
        <v>50700</v>
      </c>
      <c r="AT10" s="448">
        <v>86085.09</v>
      </c>
      <c r="AU10" s="341">
        <f t="shared" si="4"/>
        <v>0</v>
      </c>
      <c r="AV10" s="449">
        <v>22000</v>
      </c>
      <c r="AW10" s="450">
        <v>24022.35</v>
      </c>
      <c r="AX10" s="449">
        <v>0</v>
      </c>
      <c r="AY10" s="450">
        <v>0</v>
      </c>
      <c r="AZ10" s="449">
        <v>38000</v>
      </c>
      <c r="BA10" s="450">
        <v>39512.5</v>
      </c>
      <c r="BB10" s="517" t="s">
        <v>441</v>
      </c>
      <c r="BC10" s="518"/>
      <c r="BD10" s="517" t="s">
        <v>441</v>
      </c>
      <c r="BE10" s="518"/>
      <c r="BF10" s="462">
        <v>1187528.52</v>
      </c>
      <c r="BG10" s="462">
        <v>166071.73000000001</v>
      </c>
      <c r="BH10" s="450">
        <v>183410.67</v>
      </c>
      <c r="BI10" s="450"/>
      <c r="BJ10" s="450">
        <v>3217495.52</v>
      </c>
      <c r="BK10" s="245">
        <f t="shared" si="5"/>
        <v>3217495.52</v>
      </c>
      <c r="BL10" s="462">
        <v>1445165.15</v>
      </c>
      <c r="BM10" s="462">
        <v>1672113.28</v>
      </c>
      <c r="BN10" s="445" t="s">
        <v>25</v>
      </c>
      <c r="BO10" s="238" t="s">
        <v>25</v>
      </c>
      <c r="BP10" s="211">
        <v>1.0683E-2</v>
      </c>
      <c r="BQ10" s="449">
        <v>63700</v>
      </c>
      <c r="BR10" s="405">
        <v>0</v>
      </c>
      <c r="BS10" s="405">
        <v>0</v>
      </c>
      <c r="BT10" s="405">
        <v>0</v>
      </c>
      <c r="BU10" s="405">
        <v>0</v>
      </c>
      <c r="BV10" s="405">
        <v>1</v>
      </c>
      <c r="BW10" s="405">
        <v>1</v>
      </c>
      <c r="BX10" s="405">
        <v>1</v>
      </c>
      <c r="BY10" s="238" t="s">
        <v>25</v>
      </c>
      <c r="BZ10" s="463" t="s">
        <v>202</v>
      </c>
      <c r="CA10" s="238" t="s">
        <v>25</v>
      </c>
      <c r="CB10" s="463">
        <v>1.2200000000000001E-2</v>
      </c>
      <c r="CC10" s="238" t="s">
        <v>25</v>
      </c>
      <c r="CD10" s="463" t="s">
        <v>202</v>
      </c>
      <c r="CE10" s="238" t="s">
        <v>25</v>
      </c>
      <c r="CF10" s="463">
        <v>1.5299999999999999E-2</v>
      </c>
      <c r="CG10" s="238" t="s">
        <v>25</v>
      </c>
      <c r="CH10" s="463">
        <v>1.0999999999999999E-2</v>
      </c>
      <c r="CI10" s="238" t="s">
        <v>25</v>
      </c>
      <c r="CJ10" s="463" t="s">
        <v>511</v>
      </c>
      <c r="CK10" s="238" t="s">
        <v>25</v>
      </c>
      <c r="CL10" s="238" t="s">
        <v>25</v>
      </c>
      <c r="CM10" s="463">
        <v>1.0862999999999999E-2</v>
      </c>
    </row>
    <row r="11" spans="1:91">
      <c r="A11" s="202">
        <v>13073080</v>
      </c>
      <c r="B11" s="202">
        <v>315</v>
      </c>
      <c r="C11" s="202" t="s">
        <v>31</v>
      </c>
      <c r="D11" s="206">
        <v>9320</v>
      </c>
      <c r="E11" s="206">
        <v>-1827700</v>
      </c>
      <c r="F11" s="207">
        <v>1389534.9</v>
      </c>
      <c r="G11" s="209">
        <v>3217234.9</v>
      </c>
      <c r="H11" s="209">
        <v>757524.82</v>
      </c>
      <c r="I11" s="209">
        <v>632010.07999999996</v>
      </c>
      <c r="J11" s="362">
        <v>1</v>
      </c>
      <c r="K11" s="389">
        <v>1</v>
      </c>
      <c r="L11" s="392">
        <v>-2623200</v>
      </c>
      <c r="M11" s="331">
        <v>2705196</v>
      </c>
      <c r="N11" s="339">
        <v>5328396</v>
      </c>
      <c r="O11" s="340">
        <v>1</v>
      </c>
      <c r="P11" s="331">
        <v>7210301.4900000002</v>
      </c>
      <c r="Q11" s="339">
        <v>9915498.1600000001</v>
      </c>
      <c r="R11" s="340">
        <v>1</v>
      </c>
      <c r="S11" s="207">
        <v>389722.56</v>
      </c>
      <c r="T11" s="207">
        <v>88451.78</v>
      </c>
      <c r="U11" s="209">
        <v>301270.78000000003</v>
      </c>
      <c r="V11" s="356">
        <v>0</v>
      </c>
      <c r="W11" s="447">
        <v>2018</v>
      </c>
      <c r="X11" s="447">
        <v>2018</v>
      </c>
      <c r="Y11" s="207">
        <v>20578052</v>
      </c>
      <c r="Z11" s="288">
        <v>10359536.08</v>
      </c>
      <c r="AA11" s="238">
        <f t="shared" si="0"/>
        <v>1111.5382060085838</v>
      </c>
      <c r="AB11" s="388">
        <v>1</v>
      </c>
      <c r="AC11" s="388">
        <v>0</v>
      </c>
      <c r="AD11" s="388">
        <v>0</v>
      </c>
      <c r="AE11" s="388">
        <v>0</v>
      </c>
      <c r="AF11" s="388">
        <v>0</v>
      </c>
      <c r="AG11" s="448">
        <v>0</v>
      </c>
      <c r="AH11" s="208">
        <v>255</v>
      </c>
      <c r="AI11" s="247">
        <v>10000</v>
      </c>
      <c r="AJ11" s="448">
        <v>9036.74</v>
      </c>
      <c r="AK11" s="341">
        <f t="shared" si="2"/>
        <v>1</v>
      </c>
      <c r="AL11" s="208">
        <v>380</v>
      </c>
      <c r="AM11" s="247">
        <v>937400</v>
      </c>
      <c r="AN11" s="448">
        <v>1024446.86</v>
      </c>
      <c r="AO11" s="341">
        <f>IF(AL11&lt;396,1,0)</f>
        <v>1</v>
      </c>
      <c r="AP11" s="208">
        <v>370</v>
      </c>
      <c r="AQ11" s="247">
        <v>5800000</v>
      </c>
      <c r="AR11" s="448">
        <v>7368926.2999999998</v>
      </c>
      <c r="AS11" s="247">
        <v>548700</v>
      </c>
      <c r="AT11" s="448">
        <v>657599.39</v>
      </c>
      <c r="AU11" s="341">
        <f t="shared" si="4"/>
        <v>0</v>
      </c>
      <c r="AV11" s="449">
        <v>23000</v>
      </c>
      <c r="AW11" s="450">
        <v>27479.54</v>
      </c>
      <c r="AX11" s="449">
        <v>35000</v>
      </c>
      <c r="AY11" s="450">
        <v>43537.7</v>
      </c>
      <c r="AZ11" s="449">
        <v>0</v>
      </c>
      <c r="BA11" s="450">
        <v>0</v>
      </c>
      <c r="BB11" s="449">
        <v>75000</v>
      </c>
      <c r="BC11" s="450">
        <v>76925.42</v>
      </c>
      <c r="BD11" s="449">
        <v>280000</v>
      </c>
      <c r="BE11" s="450">
        <v>315643.44</v>
      </c>
      <c r="BF11" s="450"/>
      <c r="BG11" s="450"/>
      <c r="BH11" s="450">
        <v>363300</v>
      </c>
      <c r="BI11" s="450"/>
      <c r="BJ11" s="450">
        <v>363376.93</v>
      </c>
      <c r="BK11" s="245">
        <v>363376.93</v>
      </c>
      <c r="BL11" s="450"/>
      <c r="BM11" s="450"/>
      <c r="BN11" s="445" t="s">
        <v>25</v>
      </c>
      <c r="BO11" s="238" t="s">
        <v>25</v>
      </c>
      <c r="BP11" s="211">
        <v>4.1000000000000002E-2</v>
      </c>
      <c r="BQ11" s="449">
        <v>786000</v>
      </c>
      <c r="BR11" s="405">
        <v>1</v>
      </c>
      <c r="BS11" s="405">
        <v>1</v>
      </c>
      <c r="BT11" s="405">
        <v>1</v>
      </c>
      <c r="BU11" s="405">
        <v>1</v>
      </c>
      <c r="BV11" s="405">
        <v>1</v>
      </c>
      <c r="BW11" s="405">
        <v>1</v>
      </c>
      <c r="BX11" s="405">
        <v>1</v>
      </c>
      <c r="BY11" s="238" t="s">
        <v>25</v>
      </c>
      <c r="BZ11" s="463" t="s">
        <v>202</v>
      </c>
      <c r="CA11" s="238" t="s">
        <v>25</v>
      </c>
      <c r="CB11" s="463" t="s">
        <v>202</v>
      </c>
      <c r="CC11" s="238" t="s">
        <v>25</v>
      </c>
      <c r="CD11" s="463">
        <v>3.7999999999999999E-2</v>
      </c>
      <c r="CE11" s="238" t="s">
        <v>25</v>
      </c>
      <c r="CF11" s="463">
        <v>4.4999999999999998E-2</v>
      </c>
      <c r="CG11" s="238" t="s">
        <v>25</v>
      </c>
      <c r="CH11" s="463">
        <v>3.7999999999999999E-2</v>
      </c>
      <c r="CI11" s="238" t="s">
        <v>25</v>
      </c>
      <c r="CJ11" s="463">
        <v>0.04</v>
      </c>
      <c r="CK11" s="238" t="s">
        <v>25</v>
      </c>
      <c r="CL11" s="238" t="s">
        <v>25</v>
      </c>
      <c r="CM11" s="463">
        <v>0.03</v>
      </c>
    </row>
    <row r="12" spans="1:91">
      <c r="A12" s="202">
        <v>13073089</v>
      </c>
      <c r="B12" s="202">
        <v>316</v>
      </c>
      <c r="C12" s="202" t="s">
        <v>33</v>
      </c>
      <c r="D12" s="206">
        <v>3991</v>
      </c>
      <c r="E12" s="206">
        <v>-469000</v>
      </c>
      <c r="F12" s="207">
        <v>35768.370000000003</v>
      </c>
      <c r="G12" s="209">
        <v>504768.37</v>
      </c>
      <c r="H12" s="209">
        <v>38521.24</v>
      </c>
      <c r="I12" s="209">
        <v>-2752.8699999999953</v>
      </c>
      <c r="J12" s="362">
        <v>0</v>
      </c>
      <c r="K12" s="389">
        <v>1</v>
      </c>
      <c r="L12" s="392">
        <v>-853200</v>
      </c>
      <c r="M12" s="331">
        <v>-240677.09</v>
      </c>
      <c r="N12" s="339">
        <v>612522.91</v>
      </c>
      <c r="O12" s="340">
        <v>0</v>
      </c>
      <c r="P12" s="331">
        <v>9461.2199999999993</v>
      </c>
      <c r="Q12" s="339">
        <v>-231215.87</v>
      </c>
      <c r="R12" s="340">
        <v>0</v>
      </c>
      <c r="S12" s="207">
        <v>1177575.27</v>
      </c>
      <c r="T12" s="207">
        <v>0</v>
      </c>
      <c r="U12" s="209">
        <v>1177575.27</v>
      </c>
      <c r="V12" s="356">
        <v>0</v>
      </c>
      <c r="W12" s="447">
        <v>2018</v>
      </c>
      <c r="X12" s="447">
        <v>2018</v>
      </c>
      <c r="Y12" s="207">
        <v>19786651.050000001</v>
      </c>
      <c r="Z12" s="207">
        <v>39038.92</v>
      </c>
      <c r="AA12" s="238">
        <f t="shared" si="0"/>
        <v>9.7817389125532443</v>
      </c>
      <c r="AB12" s="388">
        <v>0</v>
      </c>
      <c r="AC12" s="388">
        <v>0</v>
      </c>
      <c r="AD12" s="388">
        <v>0</v>
      </c>
      <c r="AE12" s="388">
        <v>0</v>
      </c>
      <c r="AF12" s="388">
        <v>0</v>
      </c>
      <c r="AG12" s="448">
        <v>0</v>
      </c>
      <c r="AH12" s="208">
        <v>300</v>
      </c>
      <c r="AI12" s="247">
        <v>150000</v>
      </c>
      <c r="AJ12" s="448">
        <v>153358.32</v>
      </c>
      <c r="AK12" s="341">
        <f t="shared" si="2"/>
        <v>1</v>
      </c>
      <c r="AL12" s="208">
        <v>350</v>
      </c>
      <c r="AM12" s="247">
        <v>280000</v>
      </c>
      <c r="AN12" s="448">
        <v>297144.36</v>
      </c>
      <c r="AO12" s="341">
        <f t="shared" si="3"/>
        <v>1</v>
      </c>
      <c r="AP12" s="208">
        <v>250</v>
      </c>
      <c r="AQ12" s="247">
        <v>600000</v>
      </c>
      <c r="AR12" s="448">
        <v>899219.21</v>
      </c>
      <c r="AS12" s="247">
        <v>84000</v>
      </c>
      <c r="AT12" s="448">
        <v>122315.9</v>
      </c>
      <c r="AU12" s="341">
        <f t="shared" si="4"/>
        <v>1</v>
      </c>
      <c r="AV12" s="449">
        <v>17000</v>
      </c>
      <c r="AW12" s="450">
        <v>18163.3</v>
      </c>
      <c r="AX12" s="449">
        <v>0</v>
      </c>
      <c r="AY12" s="450">
        <v>0</v>
      </c>
      <c r="AZ12" s="449">
        <v>0</v>
      </c>
      <c r="BA12" s="450">
        <v>0</v>
      </c>
      <c r="BB12" s="449">
        <v>0</v>
      </c>
      <c r="BC12" s="450">
        <v>0</v>
      </c>
      <c r="BD12" s="449">
        <v>0</v>
      </c>
      <c r="BE12" s="450">
        <v>0</v>
      </c>
      <c r="BF12" s="450"/>
      <c r="BG12" s="450"/>
      <c r="BH12" s="450">
        <v>206838.67</v>
      </c>
      <c r="BI12" s="450"/>
      <c r="BJ12" s="450">
        <v>1283362.42</v>
      </c>
      <c r="BK12" s="245">
        <v>1283362.42</v>
      </c>
      <c r="BL12" s="450"/>
      <c r="BM12" s="450"/>
      <c r="BN12" s="445" t="s">
        <v>25</v>
      </c>
      <c r="BO12" s="238" t="s">
        <v>25</v>
      </c>
      <c r="BP12" s="211">
        <v>1E-3</v>
      </c>
      <c r="BQ12" s="449">
        <v>11000</v>
      </c>
      <c r="BR12" s="405">
        <v>1</v>
      </c>
      <c r="BS12" s="405">
        <v>1</v>
      </c>
      <c r="BT12" s="405">
        <v>1</v>
      </c>
      <c r="BU12" s="405">
        <v>1</v>
      </c>
      <c r="BV12" s="405">
        <v>1</v>
      </c>
      <c r="BW12" s="405">
        <v>1</v>
      </c>
      <c r="BX12" s="405">
        <v>1</v>
      </c>
      <c r="BY12" s="238" t="s">
        <v>25</v>
      </c>
      <c r="BZ12" s="463">
        <v>1E-3</v>
      </c>
      <c r="CA12" s="238" t="s">
        <v>25</v>
      </c>
      <c r="CB12" s="463">
        <v>1E-3</v>
      </c>
      <c r="CC12" s="238" t="s">
        <v>25</v>
      </c>
      <c r="CD12" s="463">
        <v>1E-3</v>
      </c>
      <c r="CE12" s="238" t="s">
        <v>25</v>
      </c>
      <c r="CF12" s="463">
        <v>1E-3</v>
      </c>
      <c r="CG12" s="238" t="s">
        <v>25</v>
      </c>
      <c r="CH12" s="463">
        <v>1E-3</v>
      </c>
      <c r="CI12" s="238" t="s">
        <v>25</v>
      </c>
      <c r="CJ12" s="463">
        <v>1E-3</v>
      </c>
      <c r="CK12" s="238" t="s">
        <v>25</v>
      </c>
      <c r="CL12" s="238" t="s">
        <v>25</v>
      </c>
      <c r="CM12" s="463">
        <v>1E-3</v>
      </c>
    </row>
    <row r="13" spans="1:91">
      <c r="A13" s="202">
        <v>13073105</v>
      </c>
      <c r="B13" s="202">
        <v>317</v>
      </c>
      <c r="C13" s="202" t="s">
        <v>34</v>
      </c>
      <c r="D13" s="206">
        <v>3089</v>
      </c>
      <c r="E13" s="206">
        <v>500500</v>
      </c>
      <c r="F13" s="207">
        <v>1327175.95</v>
      </c>
      <c r="G13" s="209">
        <v>826675.95</v>
      </c>
      <c r="H13" s="209">
        <v>334407.65999999997</v>
      </c>
      <c r="I13" s="209">
        <v>992768.29</v>
      </c>
      <c r="J13" s="362">
        <v>1</v>
      </c>
      <c r="K13" s="389">
        <v>1</v>
      </c>
      <c r="L13" s="392">
        <v>27100</v>
      </c>
      <c r="M13" s="331">
        <v>977837.67</v>
      </c>
      <c r="N13" s="339">
        <v>950737.67</v>
      </c>
      <c r="O13" s="340">
        <v>1</v>
      </c>
      <c r="P13" s="331">
        <v>5883604.0599999996</v>
      </c>
      <c r="Q13" s="339">
        <v>6861441.7299999995</v>
      </c>
      <c r="R13" s="340">
        <v>1</v>
      </c>
      <c r="S13" s="269">
        <v>3219943.91</v>
      </c>
      <c r="T13" s="269">
        <v>0</v>
      </c>
      <c r="U13" s="209">
        <v>3219943.91</v>
      </c>
      <c r="V13" s="356">
        <v>0</v>
      </c>
      <c r="W13" s="464">
        <v>2018</v>
      </c>
      <c r="X13" s="464">
        <v>2018</v>
      </c>
      <c r="Y13" s="269">
        <v>26927003.280000001</v>
      </c>
      <c r="Z13" s="207">
        <v>8104022.9000000004</v>
      </c>
      <c r="AA13" s="238">
        <f t="shared" si="0"/>
        <v>2623.510165101975</v>
      </c>
      <c r="AB13" s="388">
        <v>0</v>
      </c>
      <c r="AC13" s="388">
        <v>0</v>
      </c>
      <c r="AD13" s="388">
        <v>0</v>
      </c>
      <c r="AE13" s="388">
        <v>0</v>
      </c>
      <c r="AF13" s="388">
        <v>0</v>
      </c>
      <c r="AG13" s="448"/>
      <c r="AH13" s="208">
        <v>300</v>
      </c>
      <c r="AI13" s="247">
        <v>9600</v>
      </c>
      <c r="AJ13" s="448">
        <v>9803.06</v>
      </c>
      <c r="AK13" s="341">
        <f t="shared" si="2"/>
        <v>1</v>
      </c>
      <c r="AL13" s="208">
        <v>400</v>
      </c>
      <c r="AM13" s="247">
        <v>785000</v>
      </c>
      <c r="AN13" s="448">
        <v>823059.07</v>
      </c>
      <c r="AO13" s="341">
        <f t="shared" si="3"/>
        <v>0</v>
      </c>
      <c r="AP13" s="208">
        <v>385</v>
      </c>
      <c r="AQ13" s="247">
        <v>1600000</v>
      </c>
      <c r="AR13" s="448">
        <v>1995355.36</v>
      </c>
      <c r="AS13" s="247">
        <v>145500</v>
      </c>
      <c r="AT13" s="448">
        <v>217445.46</v>
      </c>
      <c r="AU13" s="341">
        <f t="shared" si="4"/>
        <v>0</v>
      </c>
      <c r="AV13" s="449">
        <v>9000</v>
      </c>
      <c r="AW13" s="450">
        <v>9574.25</v>
      </c>
      <c r="AX13" s="449">
        <v>0</v>
      </c>
      <c r="AY13" s="450">
        <v>0</v>
      </c>
      <c r="AZ13" s="449">
        <v>430000</v>
      </c>
      <c r="BA13" s="450">
        <v>449176.29</v>
      </c>
      <c r="BB13" s="449">
        <v>390000</v>
      </c>
      <c r="BC13" s="450">
        <v>397789</v>
      </c>
      <c r="BD13" s="449">
        <v>3090000</v>
      </c>
      <c r="BE13" s="450">
        <v>3252940.23</v>
      </c>
      <c r="BF13" s="450"/>
      <c r="BG13" s="450"/>
      <c r="BH13" s="450">
        <v>107793.12</v>
      </c>
      <c r="BI13" s="450"/>
      <c r="BJ13" s="450"/>
      <c r="BK13" s="245">
        <v>0</v>
      </c>
      <c r="BL13" s="450"/>
      <c r="BM13" s="450"/>
      <c r="BN13" s="445" t="s">
        <v>25</v>
      </c>
      <c r="BO13" s="238" t="s">
        <v>25</v>
      </c>
      <c r="BP13" s="211">
        <v>7.6577660171598103E-2</v>
      </c>
      <c r="BQ13" s="449">
        <v>573000</v>
      </c>
      <c r="BR13" s="405">
        <v>1</v>
      </c>
      <c r="BS13" s="405">
        <v>1</v>
      </c>
      <c r="BT13" s="405">
        <v>1</v>
      </c>
      <c r="BU13" s="405">
        <v>1</v>
      </c>
      <c r="BV13" s="405">
        <v>1</v>
      </c>
      <c r="BW13" s="405">
        <v>1</v>
      </c>
      <c r="BX13" s="405">
        <v>1</v>
      </c>
      <c r="BY13" s="238" t="s">
        <v>25</v>
      </c>
      <c r="BZ13" s="463"/>
      <c r="CA13" s="238" t="s">
        <v>25</v>
      </c>
      <c r="CB13" s="463"/>
      <c r="CC13" s="238" t="s">
        <v>25</v>
      </c>
      <c r="CD13" s="463"/>
      <c r="CE13" s="238" t="s">
        <v>25</v>
      </c>
      <c r="CF13" s="463"/>
      <c r="CG13" s="238" t="s">
        <v>25</v>
      </c>
      <c r="CH13" s="463"/>
      <c r="CI13" s="238" t="s">
        <v>25</v>
      </c>
      <c r="CJ13" s="463"/>
      <c r="CK13" s="238" t="s">
        <v>25</v>
      </c>
      <c r="CL13" s="238" t="s">
        <v>25</v>
      </c>
      <c r="CM13" s="463"/>
    </row>
    <row r="14" spans="1:91">
      <c r="A14" s="202">
        <v>13073005</v>
      </c>
      <c r="B14" s="202">
        <v>5351</v>
      </c>
      <c r="C14" s="202" t="s">
        <v>35</v>
      </c>
      <c r="D14" s="206">
        <v>957</v>
      </c>
      <c r="E14" s="206">
        <v>-57000</v>
      </c>
      <c r="F14" s="207">
        <v>3021.64</v>
      </c>
      <c r="G14" s="209">
        <f t="shared" ref="G14:G29" si="7">F14-E14</f>
        <v>60021.64</v>
      </c>
      <c r="H14" s="209">
        <v>0</v>
      </c>
      <c r="I14" s="209">
        <v>3021.64</v>
      </c>
      <c r="J14" s="362">
        <v>1</v>
      </c>
      <c r="K14" s="389">
        <v>1</v>
      </c>
      <c r="L14" s="392">
        <v>-110800</v>
      </c>
      <c r="M14" s="331" t="s">
        <v>202</v>
      </c>
      <c r="N14" s="339" t="e">
        <v>#VALUE!</v>
      </c>
      <c r="O14" s="340">
        <v>1</v>
      </c>
      <c r="P14" s="331" t="s">
        <v>202</v>
      </c>
      <c r="Q14" s="331" t="s">
        <v>202</v>
      </c>
      <c r="R14" s="340" t="e">
        <v>#VALUE!</v>
      </c>
      <c r="S14" s="207">
        <v>207132.06</v>
      </c>
      <c r="T14" s="207">
        <v>0</v>
      </c>
      <c r="U14" s="209">
        <v>207132.06</v>
      </c>
      <c r="V14" s="356">
        <v>0</v>
      </c>
      <c r="W14" s="447">
        <v>2015</v>
      </c>
      <c r="X14" s="447">
        <v>2016</v>
      </c>
      <c r="Y14" s="207" t="s">
        <v>202</v>
      </c>
      <c r="Z14" s="207">
        <v>0</v>
      </c>
      <c r="AA14" s="238">
        <f t="shared" si="0"/>
        <v>0</v>
      </c>
      <c r="AB14" s="388">
        <v>1</v>
      </c>
      <c r="AC14" s="388">
        <v>0</v>
      </c>
      <c r="AD14" s="388">
        <v>0</v>
      </c>
      <c r="AE14" s="388">
        <v>0</v>
      </c>
      <c r="AF14" s="388">
        <v>0</v>
      </c>
      <c r="AG14" s="448">
        <v>0</v>
      </c>
      <c r="AH14" s="208">
        <v>382</v>
      </c>
      <c r="AI14" s="247">
        <v>33900</v>
      </c>
      <c r="AJ14" s="448">
        <v>29139.63</v>
      </c>
      <c r="AK14" s="341">
        <f t="shared" si="2"/>
        <v>0</v>
      </c>
      <c r="AL14" s="208">
        <v>366</v>
      </c>
      <c r="AM14" s="247">
        <v>64800</v>
      </c>
      <c r="AN14" s="448">
        <v>63519.76</v>
      </c>
      <c r="AO14" s="341">
        <f t="shared" si="3"/>
        <v>1</v>
      </c>
      <c r="AP14" s="208">
        <v>380</v>
      </c>
      <c r="AQ14" s="247">
        <v>44700</v>
      </c>
      <c r="AR14" s="448">
        <v>55737.53</v>
      </c>
      <c r="AS14" s="247">
        <v>4200</v>
      </c>
      <c r="AT14" s="448">
        <v>4665.59</v>
      </c>
      <c r="AU14" s="341">
        <f t="shared" si="4"/>
        <v>0</v>
      </c>
      <c r="AV14" s="449">
        <v>7400</v>
      </c>
      <c r="AW14" s="450">
        <v>6601.3</v>
      </c>
      <c r="AX14" s="449">
        <v>0</v>
      </c>
      <c r="AY14" s="450">
        <v>0</v>
      </c>
      <c r="AZ14" s="449">
        <v>0</v>
      </c>
      <c r="BA14" s="450">
        <v>0</v>
      </c>
      <c r="BB14" s="449">
        <v>0</v>
      </c>
      <c r="BC14" s="450">
        <v>0</v>
      </c>
      <c r="BD14" s="449">
        <v>0</v>
      </c>
      <c r="BE14" s="450">
        <v>0</v>
      </c>
      <c r="BF14" s="450"/>
      <c r="BG14" s="450"/>
      <c r="BH14" s="450">
        <v>59988.75</v>
      </c>
      <c r="BI14" s="450"/>
      <c r="BJ14" s="450">
        <v>421399.03999999998</v>
      </c>
      <c r="BK14" s="245">
        <v>421399.03999999998</v>
      </c>
      <c r="BL14" s="450"/>
      <c r="BM14" s="450"/>
      <c r="BN14" s="211">
        <v>0.18540000000000001</v>
      </c>
      <c r="BO14" s="450">
        <v>142956.57999999999</v>
      </c>
      <c r="BP14" s="211">
        <v>3.3499398728740765E-3</v>
      </c>
      <c r="BQ14" s="449">
        <v>3900</v>
      </c>
      <c r="BR14" s="405">
        <v>1</v>
      </c>
      <c r="BS14" s="405">
        <v>1</v>
      </c>
      <c r="BT14" s="405">
        <v>1</v>
      </c>
      <c r="BU14" s="405">
        <v>1</v>
      </c>
      <c r="BV14" s="405">
        <v>0</v>
      </c>
      <c r="BW14" s="405">
        <v>0</v>
      </c>
      <c r="BX14" s="405">
        <v>1</v>
      </c>
      <c r="BY14" s="450">
        <v>121800</v>
      </c>
      <c r="BZ14" s="211">
        <v>1.0465262892447359E-2</v>
      </c>
      <c r="CA14" s="450">
        <v>66146.320000000007</v>
      </c>
      <c r="CB14" s="211">
        <v>4.6037190828669434E-3</v>
      </c>
      <c r="CC14" s="450">
        <v>109925.99</v>
      </c>
      <c r="CD14" s="211">
        <v>4.338948443083206E-3</v>
      </c>
      <c r="CE14" s="450">
        <v>113225.60000000001</v>
      </c>
      <c r="CF14" s="211">
        <v>4.2911232646192683E-3</v>
      </c>
      <c r="CG14" s="450">
        <v>116300.58</v>
      </c>
      <c r="CH14" s="211">
        <v>4.4685884517655303E-3</v>
      </c>
      <c r="CI14" s="450">
        <v>130642.51</v>
      </c>
      <c r="CJ14" s="211">
        <v>2.4077736692750882E-3</v>
      </c>
      <c r="CK14" s="450">
        <v>121549.91</v>
      </c>
      <c r="CL14" s="450">
        <v>18.54</v>
      </c>
      <c r="CM14" s="211">
        <v>2.4971015785249266E-3</v>
      </c>
    </row>
    <row r="15" spans="1:91">
      <c r="A15" s="202">
        <v>13073037</v>
      </c>
      <c r="B15" s="202">
        <v>5351</v>
      </c>
      <c r="C15" s="202" t="s">
        <v>36</v>
      </c>
      <c r="D15" s="206">
        <v>739</v>
      </c>
      <c r="E15" s="206">
        <v>23800</v>
      </c>
      <c r="F15" s="207">
        <v>108282.14</v>
      </c>
      <c r="G15" s="209">
        <f t="shared" si="7"/>
        <v>84482.14</v>
      </c>
      <c r="H15" s="209">
        <v>17020.580000000002</v>
      </c>
      <c r="I15" s="209">
        <v>91261.56</v>
      </c>
      <c r="J15" s="362">
        <v>1</v>
      </c>
      <c r="K15" s="389">
        <v>1</v>
      </c>
      <c r="L15" s="392">
        <v>400</v>
      </c>
      <c r="M15" s="331" t="s">
        <v>202</v>
      </c>
      <c r="N15" s="339" t="e">
        <v>#VALUE!</v>
      </c>
      <c r="O15" s="340">
        <v>1</v>
      </c>
      <c r="P15" s="331" t="s">
        <v>202</v>
      </c>
      <c r="Q15" s="331" t="s">
        <v>202</v>
      </c>
      <c r="R15" s="340" t="e">
        <v>#VALUE!</v>
      </c>
      <c r="S15" s="207">
        <v>480445.57</v>
      </c>
      <c r="T15" s="207">
        <v>0</v>
      </c>
      <c r="U15" s="209">
        <v>480445.57</v>
      </c>
      <c r="V15" s="356">
        <v>0</v>
      </c>
      <c r="W15" s="447">
        <v>2015</v>
      </c>
      <c r="X15" s="447">
        <v>2016</v>
      </c>
      <c r="Y15" s="207" t="s">
        <v>202</v>
      </c>
      <c r="Z15" s="207">
        <v>161091.26999999999</v>
      </c>
      <c r="AA15" s="238">
        <f t="shared" si="0"/>
        <v>217.98548037889037</v>
      </c>
      <c r="AB15" s="388">
        <v>0</v>
      </c>
      <c r="AC15" s="388">
        <v>0</v>
      </c>
      <c r="AD15" s="388">
        <v>0</v>
      </c>
      <c r="AE15" s="388">
        <v>0</v>
      </c>
      <c r="AF15" s="388">
        <v>0</v>
      </c>
      <c r="AG15" s="448">
        <v>0</v>
      </c>
      <c r="AH15" s="208">
        <v>300</v>
      </c>
      <c r="AI15" s="247">
        <v>24800</v>
      </c>
      <c r="AJ15" s="448">
        <v>26445.48</v>
      </c>
      <c r="AK15" s="341">
        <f t="shared" si="2"/>
        <v>1</v>
      </c>
      <c r="AL15" s="208">
        <v>350</v>
      </c>
      <c r="AM15" s="247">
        <v>60100</v>
      </c>
      <c r="AN15" s="448">
        <v>63281.71</v>
      </c>
      <c r="AO15" s="341">
        <f t="shared" si="3"/>
        <v>1</v>
      </c>
      <c r="AP15" s="208">
        <v>380</v>
      </c>
      <c r="AQ15" s="247">
        <v>79800</v>
      </c>
      <c r="AR15" s="448">
        <v>109667.44</v>
      </c>
      <c r="AS15" s="247">
        <v>6400</v>
      </c>
      <c r="AT15" s="448">
        <v>8164.67</v>
      </c>
      <c r="AU15" s="341">
        <f t="shared" si="4"/>
        <v>0</v>
      </c>
      <c r="AV15" s="449">
        <v>2800</v>
      </c>
      <c r="AW15" s="450">
        <v>3147.09</v>
      </c>
      <c r="AX15" s="449">
        <v>0</v>
      </c>
      <c r="AY15" s="450">
        <v>0</v>
      </c>
      <c r="AZ15" s="449">
        <v>0</v>
      </c>
      <c r="BA15" s="450">
        <v>0</v>
      </c>
      <c r="BB15" s="449">
        <v>0</v>
      </c>
      <c r="BC15" s="450">
        <v>0</v>
      </c>
      <c r="BD15" s="449">
        <v>0</v>
      </c>
      <c r="BE15" s="450">
        <v>0</v>
      </c>
      <c r="BF15" s="450"/>
      <c r="BG15" s="450"/>
      <c r="BH15" s="450">
        <v>44678.61</v>
      </c>
      <c r="BI15" s="450"/>
      <c r="BJ15" s="450">
        <v>481660.39</v>
      </c>
      <c r="BK15" s="245">
        <v>481660.39</v>
      </c>
      <c r="BL15" s="450"/>
      <c r="BM15" s="450"/>
      <c r="BN15" s="211">
        <v>0.18540000000000001</v>
      </c>
      <c r="BO15" s="450">
        <v>118427.42</v>
      </c>
      <c r="BP15" s="211">
        <v>4.6376186367558239E-3</v>
      </c>
      <c r="BQ15" s="449">
        <v>4300</v>
      </c>
      <c r="BR15" s="405">
        <v>1</v>
      </c>
      <c r="BS15" s="405">
        <v>1</v>
      </c>
      <c r="BT15" s="405">
        <v>1</v>
      </c>
      <c r="BU15" s="405">
        <v>1</v>
      </c>
      <c r="BV15" s="405">
        <v>1</v>
      </c>
      <c r="BW15" s="405">
        <v>1</v>
      </c>
      <c r="BX15" s="405">
        <v>1</v>
      </c>
      <c r="BY15" s="450">
        <v>86500</v>
      </c>
      <c r="BZ15" s="211">
        <v>3.7042118260392372E-3</v>
      </c>
      <c r="CA15" s="450">
        <v>65493.18</v>
      </c>
      <c r="CB15" s="211">
        <v>5.0069541029207233E-3</v>
      </c>
      <c r="CC15" s="450">
        <v>90410.51</v>
      </c>
      <c r="CD15" s="211">
        <v>4.2587170614852279E-3</v>
      </c>
      <c r="CE15" s="450">
        <v>88396.87</v>
      </c>
      <c r="CF15" s="211">
        <v>3.0299204645878046E-3</v>
      </c>
      <c r="CG15" s="450">
        <v>101046.73</v>
      </c>
      <c r="CH15" s="211">
        <v>1.976040508830431E-3</v>
      </c>
      <c r="CI15" s="450">
        <v>113831.62</v>
      </c>
      <c r="CJ15" s="211">
        <v>6.4234916265198437E-3</v>
      </c>
      <c r="CK15" s="450">
        <v>103341.7</v>
      </c>
      <c r="CL15" s="450">
        <v>18.54</v>
      </c>
      <c r="CM15" s="211">
        <v>4.5090745124563188E-3</v>
      </c>
    </row>
    <row r="16" spans="1:91">
      <c r="A16" s="202">
        <v>13073044</v>
      </c>
      <c r="B16" s="202">
        <v>5351</v>
      </c>
      <c r="C16" s="202" t="s">
        <v>37</v>
      </c>
      <c r="D16" s="206">
        <v>661</v>
      </c>
      <c r="E16" s="206">
        <v>-195600</v>
      </c>
      <c r="F16" s="207">
        <v>199798.36</v>
      </c>
      <c r="G16" s="209">
        <f t="shared" si="7"/>
        <v>395398.36</v>
      </c>
      <c r="H16" s="209">
        <v>2515.14</v>
      </c>
      <c r="I16" s="209">
        <v>197283.21999999997</v>
      </c>
      <c r="J16" s="362">
        <v>1</v>
      </c>
      <c r="K16" s="389">
        <v>1</v>
      </c>
      <c r="L16" s="392">
        <v>-224000</v>
      </c>
      <c r="M16" s="331" t="s">
        <v>202</v>
      </c>
      <c r="N16" s="339" t="e">
        <v>#VALUE!</v>
      </c>
      <c r="O16" s="340">
        <v>1</v>
      </c>
      <c r="P16" s="331" t="s">
        <v>202</v>
      </c>
      <c r="Q16" s="331" t="s">
        <v>202</v>
      </c>
      <c r="R16" s="340" t="e">
        <v>#VALUE!</v>
      </c>
      <c r="S16" s="207">
        <v>473721.76</v>
      </c>
      <c r="T16" s="207">
        <v>0</v>
      </c>
      <c r="U16" s="209">
        <v>473721.76</v>
      </c>
      <c r="V16" s="356">
        <v>0</v>
      </c>
      <c r="W16" s="447">
        <v>2015</v>
      </c>
      <c r="X16" s="447">
        <v>2013</v>
      </c>
      <c r="Y16" s="207" t="s">
        <v>202</v>
      </c>
      <c r="Z16" s="207">
        <v>1257.51</v>
      </c>
      <c r="AA16" s="238">
        <f t="shared" si="0"/>
        <v>1.9024357034795765</v>
      </c>
      <c r="AB16" s="388">
        <v>0</v>
      </c>
      <c r="AC16" s="388">
        <v>0</v>
      </c>
      <c r="AD16" s="388">
        <v>0</v>
      </c>
      <c r="AE16" s="388">
        <v>0</v>
      </c>
      <c r="AF16" s="388">
        <v>0</v>
      </c>
      <c r="AG16" s="448">
        <v>0</v>
      </c>
      <c r="AH16" s="208">
        <v>320</v>
      </c>
      <c r="AI16" s="247">
        <v>12500</v>
      </c>
      <c r="AJ16" s="448">
        <v>14289.15</v>
      </c>
      <c r="AK16" s="341">
        <f t="shared" si="2"/>
        <v>0</v>
      </c>
      <c r="AL16" s="208">
        <v>385</v>
      </c>
      <c r="AM16" s="247">
        <v>66300</v>
      </c>
      <c r="AN16" s="448">
        <v>72178.02</v>
      </c>
      <c r="AO16" s="341">
        <f t="shared" si="3"/>
        <v>1</v>
      </c>
      <c r="AP16" s="208">
        <v>360</v>
      </c>
      <c r="AQ16" s="247">
        <v>36500</v>
      </c>
      <c r="AR16" s="448">
        <v>327737.36</v>
      </c>
      <c r="AS16" s="247">
        <v>3600</v>
      </c>
      <c r="AT16" s="448">
        <v>31547.59</v>
      </c>
      <c r="AU16" s="341">
        <f t="shared" si="4"/>
        <v>0</v>
      </c>
      <c r="AV16" s="449">
        <v>1900</v>
      </c>
      <c r="AW16" s="450">
        <v>1610.44</v>
      </c>
      <c r="AX16" s="449">
        <v>0</v>
      </c>
      <c r="AY16" s="450">
        <v>0</v>
      </c>
      <c r="AZ16" s="449">
        <v>0</v>
      </c>
      <c r="BA16" s="450">
        <v>0</v>
      </c>
      <c r="BB16" s="449">
        <v>0</v>
      </c>
      <c r="BC16" s="450">
        <v>0</v>
      </c>
      <c r="BD16" s="449">
        <v>0</v>
      </c>
      <c r="BE16" s="450">
        <v>0</v>
      </c>
      <c r="BF16" s="450"/>
      <c r="BG16" s="450"/>
      <c r="BH16" s="450">
        <v>42493.61</v>
      </c>
      <c r="BI16" s="450"/>
      <c r="BJ16" s="450">
        <v>703219.01</v>
      </c>
      <c r="BK16" s="245">
        <v>703219.01</v>
      </c>
      <c r="BL16" s="450"/>
      <c r="BM16" s="450"/>
      <c r="BN16" s="211">
        <v>0.18540000000000001</v>
      </c>
      <c r="BO16" s="450">
        <v>115530.2</v>
      </c>
      <c r="BP16" s="211">
        <v>4.7054565197719661E-3</v>
      </c>
      <c r="BQ16" s="449">
        <v>5200</v>
      </c>
      <c r="BR16" s="405">
        <v>1</v>
      </c>
      <c r="BS16" s="405">
        <v>1</v>
      </c>
      <c r="BT16" s="405">
        <v>1</v>
      </c>
      <c r="BU16" s="405">
        <v>1</v>
      </c>
      <c r="BV16" s="405">
        <v>1</v>
      </c>
      <c r="BW16" s="405">
        <v>1</v>
      </c>
      <c r="BX16" s="405">
        <v>1</v>
      </c>
      <c r="BY16" s="450">
        <v>71300</v>
      </c>
      <c r="BZ16" s="211">
        <v>2.9888622585647822E-2</v>
      </c>
      <c r="CA16" s="450">
        <v>54196.03</v>
      </c>
      <c r="CB16" s="211">
        <v>2.6372443487621099E-2</v>
      </c>
      <c r="CC16" s="450">
        <v>83516.19</v>
      </c>
      <c r="CD16" s="211">
        <v>1.5776425512733828E-2</v>
      </c>
      <c r="CE16" s="450">
        <v>78580.960000000006</v>
      </c>
      <c r="CF16" s="211">
        <v>1.3218845328211501E-2</v>
      </c>
      <c r="CG16" s="450">
        <v>91163.06</v>
      </c>
      <c r="CH16" s="211">
        <v>1.1848101265822785E-2</v>
      </c>
      <c r="CI16" s="450">
        <v>97471.28</v>
      </c>
      <c r="CJ16" s="211">
        <v>1.8170681910984074E-2</v>
      </c>
      <c r="CK16" s="450">
        <v>89278.26</v>
      </c>
      <c r="CL16" s="450">
        <v>18.54</v>
      </c>
      <c r="CM16" s="211">
        <v>1.5712682379349047E-2</v>
      </c>
    </row>
    <row r="17" spans="1:91">
      <c r="A17" s="202">
        <v>13073046</v>
      </c>
      <c r="B17" s="202">
        <v>5351</v>
      </c>
      <c r="C17" s="202" t="s">
        <v>38</v>
      </c>
      <c r="D17" s="206">
        <v>1885</v>
      </c>
      <c r="E17" s="206">
        <v>-63500</v>
      </c>
      <c r="F17" s="207">
        <v>365498.36</v>
      </c>
      <c r="G17" s="209">
        <f t="shared" si="7"/>
        <v>428998.36</v>
      </c>
      <c r="H17" s="209">
        <v>101454.03</v>
      </c>
      <c r="I17" s="209">
        <v>264044.32999999996</v>
      </c>
      <c r="J17" s="362">
        <v>1</v>
      </c>
      <c r="K17" s="389">
        <v>1</v>
      </c>
      <c r="L17" s="392">
        <v>620600</v>
      </c>
      <c r="M17" s="331" t="s">
        <v>202</v>
      </c>
      <c r="N17" s="339" t="e">
        <v>#VALUE!</v>
      </c>
      <c r="O17" s="340">
        <v>1</v>
      </c>
      <c r="P17" s="331" t="s">
        <v>202</v>
      </c>
      <c r="Q17" s="331" t="s">
        <v>202</v>
      </c>
      <c r="R17" s="340" t="e">
        <v>#VALUE!</v>
      </c>
      <c r="S17" s="207">
        <v>1299713.6499999999</v>
      </c>
      <c r="T17" s="207">
        <v>0</v>
      </c>
      <c r="U17" s="209">
        <v>1299713.6499999999</v>
      </c>
      <c r="V17" s="356">
        <v>0</v>
      </c>
      <c r="W17" s="447">
        <v>2015</v>
      </c>
      <c r="X17" s="447">
        <v>2016</v>
      </c>
      <c r="Y17" s="207" t="s">
        <v>202</v>
      </c>
      <c r="Z17" s="207">
        <v>396547.52</v>
      </c>
      <c r="AA17" s="238">
        <f t="shared" si="0"/>
        <v>210.37003713527852</v>
      </c>
      <c r="AB17" s="388">
        <v>0</v>
      </c>
      <c r="AC17" s="388">
        <v>0</v>
      </c>
      <c r="AD17" s="388">
        <v>0</v>
      </c>
      <c r="AE17" s="388">
        <v>0</v>
      </c>
      <c r="AF17" s="388">
        <v>0</v>
      </c>
      <c r="AG17" s="448">
        <v>0</v>
      </c>
      <c r="AH17" s="208">
        <v>300</v>
      </c>
      <c r="AI17" s="247">
        <v>15600</v>
      </c>
      <c r="AJ17" s="448">
        <v>15783.87</v>
      </c>
      <c r="AK17" s="341">
        <f t="shared" si="2"/>
        <v>1</v>
      </c>
      <c r="AL17" s="208">
        <v>350</v>
      </c>
      <c r="AM17" s="247">
        <v>253800</v>
      </c>
      <c r="AN17" s="448">
        <v>260435.93</v>
      </c>
      <c r="AO17" s="341">
        <f t="shared" si="3"/>
        <v>1</v>
      </c>
      <c r="AP17" s="208">
        <v>380</v>
      </c>
      <c r="AQ17" s="247">
        <v>705000</v>
      </c>
      <c r="AR17" s="448">
        <v>858181.78</v>
      </c>
      <c r="AS17" s="247">
        <v>61300</v>
      </c>
      <c r="AT17" s="448">
        <v>63892.59</v>
      </c>
      <c r="AU17" s="341">
        <f t="shared" si="4"/>
        <v>0</v>
      </c>
      <c r="AV17" s="449">
        <v>6100</v>
      </c>
      <c r="AW17" s="450">
        <v>6030.15</v>
      </c>
      <c r="AX17" s="449">
        <v>0</v>
      </c>
      <c r="AY17" s="450">
        <v>0</v>
      </c>
      <c r="AZ17" s="449">
        <v>0</v>
      </c>
      <c r="BA17" s="450">
        <v>0</v>
      </c>
      <c r="BB17" s="449">
        <v>0</v>
      </c>
      <c r="BC17" s="450">
        <v>0</v>
      </c>
      <c r="BD17" s="449">
        <v>0</v>
      </c>
      <c r="BE17" s="450">
        <v>0</v>
      </c>
      <c r="BF17" s="450"/>
      <c r="BG17" s="450"/>
      <c r="BH17" s="450">
        <v>99356.61</v>
      </c>
      <c r="BI17" s="450"/>
      <c r="BJ17" s="450">
        <v>2028704.01</v>
      </c>
      <c r="BK17" s="245">
        <v>2028704.01</v>
      </c>
      <c r="BL17" s="450"/>
      <c r="BM17" s="450"/>
      <c r="BN17" s="211">
        <v>0.18540000000000001</v>
      </c>
      <c r="BO17" s="450">
        <v>337854.84</v>
      </c>
      <c r="BP17" s="211">
        <v>3.1548198636806232E-3</v>
      </c>
      <c r="BQ17" s="449">
        <v>8100</v>
      </c>
      <c r="BR17" s="405">
        <v>1</v>
      </c>
      <c r="BS17" s="405">
        <v>1</v>
      </c>
      <c r="BT17" s="405">
        <v>1</v>
      </c>
      <c r="BU17" s="405">
        <v>0</v>
      </c>
      <c r="BV17" s="405">
        <v>0</v>
      </c>
      <c r="BW17" s="405">
        <v>1</v>
      </c>
      <c r="BX17" s="405">
        <v>1</v>
      </c>
      <c r="BY17" s="450">
        <v>276600</v>
      </c>
      <c r="BZ17" s="211">
        <v>2.7360437767004271E-3</v>
      </c>
      <c r="CA17" s="450">
        <v>209907.99</v>
      </c>
      <c r="CB17" s="211">
        <v>2.6909158392873713E-3</v>
      </c>
      <c r="CC17" s="450">
        <v>292943.28999999998</v>
      </c>
      <c r="CD17" s="211">
        <v>3.2622798887859128E-3</v>
      </c>
      <c r="CE17" s="450">
        <v>316990.96999999997</v>
      </c>
      <c r="CF17" s="211">
        <v>4.9792896800916545E-3</v>
      </c>
      <c r="CG17" s="450">
        <v>278561.37</v>
      </c>
      <c r="CH17" s="211">
        <v>4.9792896800916545E-3</v>
      </c>
      <c r="CI17" s="450">
        <v>265723.03000000003</v>
      </c>
      <c r="CJ17" s="211">
        <v>4.7603641909691732E-3</v>
      </c>
      <c r="CK17" s="450">
        <v>316073.37</v>
      </c>
      <c r="CL17" s="450">
        <v>18.54</v>
      </c>
      <c r="CM17" s="211">
        <v>3.5414264536320211E-3</v>
      </c>
    </row>
    <row r="18" spans="1:91">
      <c r="A18" s="202">
        <v>13073066</v>
      </c>
      <c r="B18" s="202">
        <v>5351</v>
      </c>
      <c r="C18" s="202" t="s">
        <v>39</v>
      </c>
      <c r="D18" s="206">
        <v>1059</v>
      </c>
      <c r="E18" s="206">
        <v>-45100</v>
      </c>
      <c r="F18" s="207">
        <v>343986.26</v>
      </c>
      <c r="G18" s="209">
        <f t="shared" si="7"/>
        <v>389086.26</v>
      </c>
      <c r="H18" s="209">
        <v>13260</v>
      </c>
      <c r="I18" s="209">
        <v>330726.26</v>
      </c>
      <c r="J18" s="362">
        <v>1</v>
      </c>
      <c r="K18" s="389">
        <v>1</v>
      </c>
      <c r="L18" s="392">
        <v>-102600</v>
      </c>
      <c r="M18" s="331" t="s">
        <v>202</v>
      </c>
      <c r="N18" s="339" t="e">
        <v>#VALUE!</v>
      </c>
      <c r="O18" s="340">
        <v>1</v>
      </c>
      <c r="P18" s="331" t="s">
        <v>202</v>
      </c>
      <c r="Q18" s="331" t="s">
        <v>202</v>
      </c>
      <c r="R18" s="340" t="e">
        <v>#VALUE!</v>
      </c>
      <c r="S18" s="207">
        <v>530618.26</v>
      </c>
      <c r="T18" s="207">
        <v>0</v>
      </c>
      <c r="U18" s="209">
        <v>530618.26</v>
      </c>
      <c r="V18" s="356">
        <v>0</v>
      </c>
      <c r="W18" s="447">
        <v>2015</v>
      </c>
      <c r="X18" s="447">
        <v>2015</v>
      </c>
      <c r="Y18" s="207" t="s">
        <v>202</v>
      </c>
      <c r="Z18" s="207">
        <v>3315</v>
      </c>
      <c r="AA18" s="238">
        <f t="shared" si="0"/>
        <v>3.130311614730878</v>
      </c>
      <c r="AB18" s="388">
        <v>1</v>
      </c>
      <c r="AC18" s="388">
        <v>0</v>
      </c>
      <c r="AD18" s="388">
        <v>0</v>
      </c>
      <c r="AE18" s="388">
        <v>0</v>
      </c>
      <c r="AF18" s="388">
        <v>0</v>
      </c>
      <c r="AG18" s="448">
        <v>0</v>
      </c>
      <c r="AH18" s="208">
        <v>320</v>
      </c>
      <c r="AI18" s="247">
        <v>17400</v>
      </c>
      <c r="AJ18" s="448">
        <v>19992</v>
      </c>
      <c r="AK18" s="341">
        <f t="shared" si="2"/>
        <v>0</v>
      </c>
      <c r="AL18" s="208">
        <v>385</v>
      </c>
      <c r="AM18" s="247">
        <v>61600</v>
      </c>
      <c r="AN18" s="448">
        <v>66834.58</v>
      </c>
      <c r="AO18" s="341">
        <f t="shared" si="3"/>
        <v>1</v>
      </c>
      <c r="AP18" s="208">
        <v>380</v>
      </c>
      <c r="AQ18" s="247">
        <v>127800</v>
      </c>
      <c r="AR18" s="448">
        <v>506862.64</v>
      </c>
      <c r="AS18" s="247">
        <v>8000</v>
      </c>
      <c r="AT18" s="448">
        <v>24993.77</v>
      </c>
      <c r="AU18" s="341">
        <f t="shared" si="4"/>
        <v>0</v>
      </c>
      <c r="AV18" s="449">
        <v>6100</v>
      </c>
      <c r="AW18" s="450">
        <v>5405.46</v>
      </c>
      <c r="AX18" s="449">
        <v>0</v>
      </c>
      <c r="AY18" s="450">
        <v>0</v>
      </c>
      <c r="AZ18" s="449">
        <v>0</v>
      </c>
      <c r="BA18" s="450">
        <v>0</v>
      </c>
      <c r="BB18" s="449">
        <v>0</v>
      </c>
      <c r="BC18" s="450">
        <v>0</v>
      </c>
      <c r="BD18" s="449">
        <v>0</v>
      </c>
      <c r="BE18" s="450">
        <v>0</v>
      </c>
      <c r="BF18" s="450"/>
      <c r="BG18" s="450"/>
      <c r="BH18" s="450">
        <v>64366.33</v>
      </c>
      <c r="BI18" s="450"/>
      <c r="BJ18" s="450">
        <v>1038772.99</v>
      </c>
      <c r="BK18" s="245">
        <v>1038772.99</v>
      </c>
      <c r="BL18" s="450"/>
      <c r="BM18" s="450"/>
      <c r="BN18" s="211">
        <v>0.18540000000000001</v>
      </c>
      <c r="BO18" s="450">
        <v>162969.98000000001</v>
      </c>
      <c r="BP18" s="211">
        <v>1.3083867591259977E-3</v>
      </c>
      <c r="BQ18" s="449">
        <v>2000</v>
      </c>
      <c r="BR18" s="405">
        <v>1</v>
      </c>
      <c r="BS18" s="405">
        <v>1</v>
      </c>
      <c r="BT18" s="405">
        <v>1</v>
      </c>
      <c r="BU18" s="405">
        <v>1</v>
      </c>
      <c r="BV18" s="405">
        <v>1</v>
      </c>
      <c r="BW18" s="405">
        <v>1</v>
      </c>
      <c r="BX18" s="405">
        <v>1</v>
      </c>
      <c r="BY18" s="450">
        <v>79900</v>
      </c>
      <c r="BZ18" s="211">
        <v>5.9050647285941405E-3</v>
      </c>
      <c r="CA18" s="450">
        <v>94828.82</v>
      </c>
      <c r="CB18" s="211">
        <v>2.8446973064272379E-3</v>
      </c>
      <c r="CC18" s="450">
        <v>128625.05</v>
      </c>
      <c r="CD18" s="211">
        <v>1.8436269169529876E-3</v>
      </c>
      <c r="CE18" s="450">
        <v>131811.53</v>
      </c>
      <c r="CF18" s="211">
        <v>1.078338090707263E-3</v>
      </c>
      <c r="CG18" s="450">
        <v>130776.78</v>
      </c>
      <c r="CH18" s="211">
        <v>1.3211066210755361E-3</v>
      </c>
      <c r="CI18" s="450">
        <v>147185.12</v>
      </c>
      <c r="CJ18" s="211">
        <v>1.2606599925843529E-3</v>
      </c>
      <c r="CK18" s="450">
        <v>138185.57999999999</v>
      </c>
      <c r="CL18" s="450">
        <v>18.54</v>
      </c>
      <c r="CM18" s="211">
        <v>1.1962564210822601E-3</v>
      </c>
    </row>
    <row r="19" spans="1:91">
      <c r="A19" s="202">
        <v>13073068</v>
      </c>
      <c r="B19" s="202">
        <v>5351</v>
      </c>
      <c r="C19" s="202" t="s">
        <v>40</v>
      </c>
      <c r="D19" s="206">
        <v>2102</v>
      </c>
      <c r="E19" s="206">
        <v>43400</v>
      </c>
      <c r="F19" s="207">
        <v>127733.46</v>
      </c>
      <c r="G19" s="209">
        <f t="shared" si="7"/>
        <v>84333.46</v>
      </c>
      <c r="H19" s="209">
        <v>82138.97</v>
      </c>
      <c r="I19" s="209">
        <v>45594.490000000005</v>
      </c>
      <c r="J19" s="362">
        <v>1</v>
      </c>
      <c r="K19" s="389">
        <v>1</v>
      </c>
      <c r="L19" s="392">
        <v>-44400</v>
      </c>
      <c r="M19" s="331" t="s">
        <v>202</v>
      </c>
      <c r="N19" s="339" t="e">
        <v>#VALUE!</v>
      </c>
      <c r="O19" s="340">
        <v>1</v>
      </c>
      <c r="P19" s="331" t="s">
        <v>202</v>
      </c>
      <c r="Q19" s="331" t="s">
        <v>202</v>
      </c>
      <c r="R19" s="340" t="e">
        <v>#VALUE!</v>
      </c>
      <c r="S19" s="207">
        <v>426532</v>
      </c>
      <c r="T19" s="207">
        <v>0</v>
      </c>
      <c r="U19" s="209">
        <v>426532</v>
      </c>
      <c r="V19" s="356">
        <v>0</v>
      </c>
      <c r="W19" s="447">
        <v>2015</v>
      </c>
      <c r="X19" s="447">
        <v>2015</v>
      </c>
      <c r="Y19" s="207" t="s">
        <v>202</v>
      </c>
      <c r="Z19" s="207">
        <v>854317.39</v>
      </c>
      <c r="AA19" s="238">
        <f t="shared" si="0"/>
        <v>406.43072787821126</v>
      </c>
      <c r="AB19" s="388">
        <v>0</v>
      </c>
      <c r="AC19" s="388">
        <v>0</v>
      </c>
      <c r="AD19" s="388">
        <v>0</v>
      </c>
      <c r="AE19" s="388">
        <v>0</v>
      </c>
      <c r="AF19" s="388">
        <v>0</v>
      </c>
      <c r="AG19" s="448">
        <v>0</v>
      </c>
      <c r="AH19" s="208">
        <v>300</v>
      </c>
      <c r="AI19" s="247">
        <v>15500</v>
      </c>
      <c r="AJ19" s="448">
        <v>15682.39</v>
      </c>
      <c r="AK19" s="341">
        <f t="shared" si="2"/>
        <v>1</v>
      </c>
      <c r="AL19" s="208">
        <v>400</v>
      </c>
      <c r="AM19" s="247">
        <v>150800</v>
      </c>
      <c r="AN19" s="448">
        <v>153263.56</v>
      </c>
      <c r="AO19" s="341">
        <f t="shared" si="3"/>
        <v>0</v>
      </c>
      <c r="AP19" s="208">
        <v>380</v>
      </c>
      <c r="AQ19" s="247">
        <v>290000</v>
      </c>
      <c r="AR19" s="448">
        <v>319353.69</v>
      </c>
      <c r="AS19" s="247">
        <v>14200</v>
      </c>
      <c r="AT19" s="448">
        <v>29414.18</v>
      </c>
      <c r="AU19" s="341">
        <f t="shared" si="4"/>
        <v>0</v>
      </c>
      <c r="AV19" s="449">
        <v>5500</v>
      </c>
      <c r="AW19" s="450">
        <v>6086.73</v>
      </c>
      <c r="AX19" s="449">
        <v>0</v>
      </c>
      <c r="AY19" s="450">
        <v>0</v>
      </c>
      <c r="AZ19" s="449">
        <v>0</v>
      </c>
      <c r="BA19" s="450">
        <v>0</v>
      </c>
      <c r="BB19" s="449">
        <v>0</v>
      </c>
      <c r="BC19" s="450">
        <v>0</v>
      </c>
      <c r="BD19" s="449">
        <v>0</v>
      </c>
      <c r="BE19" s="450">
        <v>0</v>
      </c>
      <c r="BF19" s="450"/>
      <c r="BG19" s="450"/>
      <c r="BH19" s="450">
        <v>106859.95</v>
      </c>
      <c r="BI19" s="450"/>
      <c r="BJ19" s="450">
        <v>1261264.8600000001</v>
      </c>
      <c r="BK19" s="245">
        <v>1261264.8600000001</v>
      </c>
      <c r="BL19" s="450"/>
      <c r="BM19" s="450"/>
      <c r="BN19" s="211">
        <v>0.18540000000000001</v>
      </c>
      <c r="BO19" s="450">
        <v>318542.18</v>
      </c>
      <c r="BP19" s="211">
        <v>2.1144331204803993E-3</v>
      </c>
      <c r="BQ19" s="449">
        <v>5000</v>
      </c>
      <c r="BR19" s="405">
        <v>1</v>
      </c>
      <c r="BS19" s="405">
        <v>1</v>
      </c>
      <c r="BT19" s="405">
        <v>1</v>
      </c>
      <c r="BU19" s="405">
        <v>1</v>
      </c>
      <c r="BV19" s="405">
        <v>1</v>
      </c>
      <c r="BW19" s="405">
        <v>1</v>
      </c>
      <c r="BX19" s="405">
        <v>1</v>
      </c>
      <c r="BY19" s="450">
        <v>217300</v>
      </c>
      <c r="BZ19" s="211">
        <v>2.6215307459964668E-3</v>
      </c>
      <c r="CA19" s="450">
        <v>166276.20000000001</v>
      </c>
      <c r="CB19" s="211">
        <v>2.5351336456324058E-3</v>
      </c>
      <c r="CC19" s="450">
        <v>249178.97</v>
      </c>
      <c r="CD19" s="211">
        <v>2.4831309041835358E-3</v>
      </c>
      <c r="CE19" s="450">
        <v>244094.07</v>
      </c>
      <c r="CF19" s="211">
        <v>2.7087565765484189E-3</v>
      </c>
      <c r="CG19" s="450">
        <v>263351.49</v>
      </c>
      <c r="CH19" s="211">
        <v>3.3186388627470405E-3</v>
      </c>
      <c r="CI19" s="450">
        <v>301546.45</v>
      </c>
      <c r="CJ19" s="211">
        <v>6.0460063294128759E-3</v>
      </c>
      <c r="CK19" s="450">
        <v>276571.19</v>
      </c>
      <c r="CL19" s="450">
        <v>18.54</v>
      </c>
      <c r="CM19" s="211">
        <v>3.5984498985052594E-3</v>
      </c>
    </row>
    <row r="20" spans="1:91">
      <c r="A20" s="202">
        <v>13073009</v>
      </c>
      <c r="B20" s="202">
        <v>5352</v>
      </c>
      <c r="C20" s="202" t="s">
        <v>41</v>
      </c>
      <c r="D20" s="370">
        <v>8658</v>
      </c>
      <c r="E20" s="370">
        <v>-17143990</v>
      </c>
      <c r="F20" s="207">
        <v>860360.43</v>
      </c>
      <c r="G20" s="209">
        <f t="shared" si="7"/>
        <v>18004350.43</v>
      </c>
      <c r="H20" s="209">
        <v>-789520</v>
      </c>
      <c r="I20" s="209">
        <f t="shared" ref="I20:I29" si="8">F20-H20</f>
        <v>1649880.4300000002</v>
      </c>
      <c r="J20" s="362">
        <f t="shared" ref="J20:J29" si="9">IF(I20&lt;0,0,1)</f>
        <v>1</v>
      </c>
      <c r="K20" s="389">
        <v>1</v>
      </c>
      <c r="L20" s="392">
        <v>-74280</v>
      </c>
      <c r="M20" s="455">
        <v>520114.44</v>
      </c>
      <c r="N20" s="339">
        <f t="shared" ref="N20:N29" si="10">M20-L20</f>
        <v>594394.43999999994</v>
      </c>
      <c r="O20" s="340">
        <f t="shared" ref="O20:O29" si="11">IF(M20&lt;0,0,1)</f>
        <v>1</v>
      </c>
      <c r="P20" s="331">
        <v>5399814.1799999997</v>
      </c>
      <c r="Q20" s="339">
        <v>5593216.9500000002</v>
      </c>
      <c r="R20" s="340">
        <f t="shared" ref="R20:R29" si="12">IF(Q20&lt;0,0,1)</f>
        <v>1</v>
      </c>
      <c r="S20" s="465">
        <v>-783693.28</v>
      </c>
      <c r="T20" s="465">
        <v>1589090</v>
      </c>
      <c r="U20" s="209">
        <f t="shared" ref="U20:U29" si="13">S20-T20</f>
        <v>-2372783.2800000003</v>
      </c>
      <c r="V20" s="356">
        <f t="shared" ref="V20:V29" si="14">IF(BL20&lt;=0,0,1)</f>
        <v>1</v>
      </c>
      <c r="W20" s="466">
        <v>2018</v>
      </c>
      <c r="X20" s="466">
        <v>2018</v>
      </c>
      <c r="Y20" s="371">
        <v>32167336</v>
      </c>
      <c r="Z20" s="207">
        <v>9749539.9299999997</v>
      </c>
      <c r="AA20" s="238">
        <f t="shared" si="0"/>
        <v>1126.072987987988</v>
      </c>
      <c r="AB20" s="388">
        <v>0</v>
      </c>
      <c r="AC20" s="388">
        <v>0</v>
      </c>
      <c r="AD20" s="388">
        <v>0</v>
      </c>
      <c r="AE20" s="388">
        <v>0</v>
      </c>
      <c r="AF20" s="388">
        <v>1</v>
      </c>
      <c r="AG20" s="448">
        <v>89250</v>
      </c>
      <c r="AH20" s="208">
        <v>300</v>
      </c>
      <c r="AI20" s="247">
        <v>21000</v>
      </c>
      <c r="AJ20" s="448">
        <v>22817.88</v>
      </c>
      <c r="AK20" s="341">
        <f t="shared" si="2"/>
        <v>1</v>
      </c>
      <c r="AL20" s="208">
        <v>360</v>
      </c>
      <c r="AM20" s="247">
        <v>825000</v>
      </c>
      <c r="AN20" s="448">
        <v>753037.5</v>
      </c>
      <c r="AO20" s="341">
        <f t="shared" si="3"/>
        <v>1</v>
      </c>
      <c r="AP20" s="208">
        <v>345</v>
      </c>
      <c r="AQ20" s="247">
        <v>2100000</v>
      </c>
      <c r="AR20" s="448">
        <v>1710753</v>
      </c>
      <c r="AS20" s="247">
        <v>250000</v>
      </c>
      <c r="AT20" s="448">
        <v>176466.56</v>
      </c>
      <c r="AU20" s="341">
        <f>IF(AP20&lt;348,1,0)</f>
        <v>1</v>
      </c>
      <c r="AV20" s="449">
        <v>33000</v>
      </c>
      <c r="AW20" s="450">
        <v>33072.449999999997</v>
      </c>
      <c r="AX20" s="449">
        <v>80000</v>
      </c>
      <c r="AY20" s="450">
        <v>59437.97</v>
      </c>
      <c r="AZ20" s="449">
        <v>60000</v>
      </c>
      <c r="BA20" s="450">
        <v>57880</v>
      </c>
      <c r="BB20" s="449">
        <v>96</v>
      </c>
      <c r="BC20" s="450">
        <v>64286.57</v>
      </c>
      <c r="BD20" s="449">
        <v>100000</v>
      </c>
      <c r="BE20" s="450">
        <v>72054.45</v>
      </c>
      <c r="BF20" s="459">
        <v>1675662.79</v>
      </c>
      <c r="BG20" s="459">
        <v>386509.7</v>
      </c>
      <c r="BH20" s="450">
        <v>385249.64</v>
      </c>
      <c r="BI20" s="459">
        <v>4617183.67</v>
      </c>
      <c r="BJ20" s="450">
        <v>5084421.8899999997</v>
      </c>
      <c r="BK20" s="467">
        <f t="shared" ref="BK20:BK29" si="15">BJ20-BI20</f>
        <v>467238.21999999974</v>
      </c>
      <c r="BL20" s="459">
        <v>2986791.29</v>
      </c>
      <c r="BM20" s="459">
        <v>3296323.15</v>
      </c>
      <c r="BN20" s="211">
        <v>0.19189999999999999</v>
      </c>
      <c r="BO20" s="450">
        <v>1468455.13</v>
      </c>
      <c r="BP20" s="211">
        <v>7.3999999999999996E-2</v>
      </c>
      <c r="BQ20" s="449">
        <v>1407210</v>
      </c>
      <c r="BR20" s="501">
        <v>0</v>
      </c>
      <c r="BS20" s="501">
        <v>0</v>
      </c>
      <c r="BT20" s="501">
        <v>0</v>
      </c>
      <c r="BU20" s="501">
        <v>0</v>
      </c>
      <c r="BV20" s="501">
        <v>1</v>
      </c>
      <c r="BW20" s="501">
        <v>0</v>
      </c>
      <c r="BX20" s="501">
        <v>0</v>
      </c>
      <c r="BY20" s="459">
        <v>977058.88</v>
      </c>
      <c r="BZ20" s="468">
        <v>5.7599999999999998E-2</v>
      </c>
      <c r="CA20" s="459">
        <v>884599.45</v>
      </c>
      <c r="CB20" s="468">
        <v>5.5E-2</v>
      </c>
      <c r="CC20" s="459">
        <v>1137688.8799999999</v>
      </c>
      <c r="CD20" s="468">
        <v>5.1999999999999998E-2</v>
      </c>
      <c r="CE20" s="459">
        <v>1133462.31</v>
      </c>
      <c r="CF20" s="468">
        <v>0.13</v>
      </c>
      <c r="CG20" s="459">
        <v>1262926.5900000001</v>
      </c>
      <c r="CH20" s="468">
        <v>0.114</v>
      </c>
      <c r="CI20" s="459">
        <v>1219978.07</v>
      </c>
      <c r="CJ20" s="468">
        <v>8.3400000000000002E-2</v>
      </c>
      <c r="CK20" s="459">
        <v>1311768.7</v>
      </c>
      <c r="CL20" s="469">
        <v>19.198</v>
      </c>
      <c r="CM20" s="470">
        <v>0.08</v>
      </c>
    </row>
    <row r="21" spans="1:91">
      <c r="A21" s="202">
        <v>13073018</v>
      </c>
      <c r="B21" s="202">
        <v>5352</v>
      </c>
      <c r="C21" s="202" t="s">
        <v>42</v>
      </c>
      <c r="D21" s="370">
        <v>448</v>
      </c>
      <c r="E21" s="370">
        <v>-4831</v>
      </c>
      <c r="F21" s="207">
        <v>-18177.64</v>
      </c>
      <c r="G21" s="209">
        <f t="shared" si="7"/>
        <v>-13346.64</v>
      </c>
      <c r="H21" s="209">
        <v>-25240</v>
      </c>
      <c r="I21" s="209">
        <f t="shared" si="8"/>
        <v>7062.3600000000006</v>
      </c>
      <c r="J21" s="362">
        <f t="shared" si="9"/>
        <v>1</v>
      </c>
      <c r="K21" s="389">
        <v>0</v>
      </c>
      <c r="L21" s="392">
        <v>-123130</v>
      </c>
      <c r="M21" s="455">
        <v>-49068</v>
      </c>
      <c r="N21" s="339">
        <f t="shared" si="10"/>
        <v>74062</v>
      </c>
      <c r="O21" s="340">
        <f t="shared" si="11"/>
        <v>0</v>
      </c>
      <c r="P21" s="331">
        <v>-174602</v>
      </c>
      <c r="Q21" s="339">
        <v>-28958.14</v>
      </c>
      <c r="R21" s="340">
        <f t="shared" si="12"/>
        <v>0</v>
      </c>
      <c r="S21" s="465">
        <v>139880.38</v>
      </c>
      <c r="T21" s="465">
        <v>52007</v>
      </c>
      <c r="U21" s="209">
        <f t="shared" si="13"/>
        <v>87873.38</v>
      </c>
      <c r="V21" s="356">
        <f t="shared" si="14"/>
        <v>1</v>
      </c>
      <c r="W21" s="471">
        <v>2016</v>
      </c>
      <c r="X21" s="471">
        <v>2018</v>
      </c>
      <c r="Y21" s="371">
        <v>920160</v>
      </c>
      <c r="Z21" s="207">
        <v>516803.32</v>
      </c>
      <c r="AA21" s="238">
        <f t="shared" si="0"/>
        <v>1153.5788392857144</v>
      </c>
      <c r="AB21" s="388">
        <v>1</v>
      </c>
      <c r="AC21" s="388">
        <v>0</v>
      </c>
      <c r="AD21" s="388">
        <v>0</v>
      </c>
      <c r="AE21" s="388">
        <v>0</v>
      </c>
      <c r="AF21" s="472">
        <v>0</v>
      </c>
      <c r="AG21" s="454">
        <v>0</v>
      </c>
      <c r="AH21" s="208">
        <v>270</v>
      </c>
      <c r="AI21" s="247">
        <v>22150</v>
      </c>
      <c r="AJ21" s="448">
        <v>22148.28</v>
      </c>
      <c r="AK21" s="341">
        <f t="shared" si="2"/>
        <v>1</v>
      </c>
      <c r="AL21" s="208">
        <v>360</v>
      </c>
      <c r="AM21" s="247">
        <v>29100</v>
      </c>
      <c r="AN21" s="448">
        <v>29083.75</v>
      </c>
      <c r="AO21" s="341">
        <f t="shared" si="3"/>
        <v>1</v>
      </c>
      <c r="AP21" s="208">
        <v>381</v>
      </c>
      <c r="AQ21" s="247">
        <v>20000</v>
      </c>
      <c r="AR21" s="448">
        <v>29849</v>
      </c>
      <c r="AS21" s="247">
        <v>2060</v>
      </c>
      <c r="AT21" s="448">
        <v>3708.66</v>
      </c>
      <c r="AU21" s="341">
        <f t="shared" si="4"/>
        <v>0</v>
      </c>
      <c r="AV21" s="449">
        <v>3300</v>
      </c>
      <c r="AW21" s="450">
        <v>3246.67</v>
      </c>
      <c r="AX21" s="449">
        <v>0</v>
      </c>
      <c r="AY21" s="450">
        <v>0</v>
      </c>
      <c r="AZ21" s="449">
        <v>2560</v>
      </c>
      <c r="BA21" s="450">
        <v>2555.17</v>
      </c>
      <c r="BB21" s="449">
        <v>0</v>
      </c>
      <c r="BC21" s="450">
        <v>0</v>
      </c>
      <c r="BD21" s="449">
        <v>0</v>
      </c>
      <c r="BE21" s="450">
        <v>0</v>
      </c>
      <c r="BF21" s="459">
        <v>87415.82</v>
      </c>
      <c r="BG21" s="459">
        <v>9452.16</v>
      </c>
      <c r="BH21" s="450">
        <v>22494.83</v>
      </c>
      <c r="BI21" s="459">
        <v>203424.2</v>
      </c>
      <c r="BJ21" s="450">
        <v>206245.68</v>
      </c>
      <c r="BK21" s="467">
        <f t="shared" si="15"/>
        <v>2821.4799999999814</v>
      </c>
      <c r="BL21" s="459">
        <v>177070.38</v>
      </c>
      <c r="BM21" s="459">
        <v>164944.4</v>
      </c>
      <c r="BN21" s="211">
        <v>0.19189999999999999</v>
      </c>
      <c r="BO21" s="450">
        <v>74039.839999999997</v>
      </c>
      <c r="BP21" s="211">
        <v>0.02</v>
      </c>
      <c r="BQ21" s="449">
        <v>13010</v>
      </c>
      <c r="BR21" s="501">
        <v>1</v>
      </c>
      <c r="BS21" s="501">
        <v>1</v>
      </c>
      <c r="BT21" s="501">
        <v>0</v>
      </c>
      <c r="BU21" s="501">
        <v>1</v>
      </c>
      <c r="BV21" s="501">
        <v>1</v>
      </c>
      <c r="BW21" s="501">
        <v>1</v>
      </c>
      <c r="BX21" s="501">
        <v>0</v>
      </c>
      <c r="BY21" s="459">
        <v>53311.95</v>
      </c>
      <c r="BZ21" s="468">
        <v>2.86E-2</v>
      </c>
      <c r="CA21" s="459">
        <v>43175.76</v>
      </c>
      <c r="CB21" s="468">
        <v>2.29E-2</v>
      </c>
      <c r="CC21" s="459">
        <v>49844.25</v>
      </c>
      <c r="CD21" s="468">
        <v>2.63E-2</v>
      </c>
      <c r="CE21" s="459">
        <v>48878.79</v>
      </c>
      <c r="CF21" s="468">
        <v>2.46E-2</v>
      </c>
      <c r="CG21" s="459">
        <v>66738.789999999994</v>
      </c>
      <c r="CH21" s="468">
        <v>5.4600000000000003E-2</v>
      </c>
      <c r="CI21" s="459">
        <v>62462.95</v>
      </c>
      <c r="CJ21" s="468">
        <v>1.8599999999999998E-2</v>
      </c>
      <c r="CK21" s="459">
        <v>76799.25</v>
      </c>
      <c r="CL21" s="469">
        <v>19.198</v>
      </c>
      <c r="CM21" s="470">
        <v>0.02</v>
      </c>
    </row>
    <row r="22" spans="1:91">
      <c r="A22" s="202">
        <v>13073025</v>
      </c>
      <c r="B22" s="202">
        <v>5352</v>
      </c>
      <c r="C22" s="202" t="s">
        <v>43</v>
      </c>
      <c r="D22" s="370">
        <v>808</v>
      </c>
      <c r="E22" s="370">
        <v>-97200</v>
      </c>
      <c r="F22" s="207">
        <v>78115.509999999995</v>
      </c>
      <c r="G22" s="209">
        <f t="shared" si="7"/>
        <v>175315.51</v>
      </c>
      <c r="H22" s="209">
        <v>-85240</v>
      </c>
      <c r="I22" s="209">
        <f t="shared" si="8"/>
        <v>163355.51</v>
      </c>
      <c r="J22" s="362">
        <f t="shared" si="9"/>
        <v>1</v>
      </c>
      <c r="K22" s="389">
        <v>1</v>
      </c>
      <c r="L22" s="392">
        <v>-178780</v>
      </c>
      <c r="M22" s="455">
        <v>-112452.46</v>
      </c>
      <c r="N22" s="339">
        <f t="shared" si="10"/>
        <v>66327.539999999994</v>
      </c>
      <c r="O22" s="340">
        <f t="shared" si="11"/>
        <v>0</v>
      </c>
      <c r="P22" s="331">
        <v>147976.28</v>
      </c>
      <c r="Q22" s="339">
        <v>-8247.2900000000009</v>
      </c>
      <c r="R22" s="340">
        <f t="shared" si="12"/>
        <v>0</v>
      </c>
      <c r="S22" s="465">
        <v>506594.19</v>
      </c>
      <c r="T22" s="465">
        <v>853625</v>
      </c>
      <c r="U22" s="209">
        <f t="shared" si="13"/>
        <v>-347030.81</v>
      </c>
      <c r="V22" s="356">
        <f t="shared" si="14"/>
        <v>1</v>
      </c>
      <c r="W22" s="471">
        <v>2016</v>
      </c>
      <c r="X22" s="471">
        <v>2017</v>
      </c>
      <c r="Y22" s="371">
        <v>2564193</v>
      </c>
      <c r="Z22" s="207">
        <v>1219114.01</v>
      </c>
      <c r="AA22" s="238">
        <f t="shared" si="0"/>
        <v>1508.8044678217823</v>
      </c>
      <c r="AB22" s="388">
        <v>1</v>
      </c>
      <c r="AC22" s="388">
        <v>0</v>
      </c>
      <c r="AD22" s="388">
        <v>0</v>
      </c>
      <c r="AE22" s="388">
        <v>0</v>
      </c>
      <c r="AF22" s="388">
        <v>0</v>
      </c>
      <c r="AG22" s="448">
        <v>0</v>
      </c>
      <c r="AH22" s="208">
        <v>350</v>
      </c>
      <c r="AI22" s="247">
        <v>6500</v>
      </c>
      <c r="AJ22" s="448">
        <v>6470.38</v>
      </c>
      <c r="AK22" s="341">
        <f t="shared" si="2"/>
        <v>0</v>
      </c>
      <c r="AL22" s="208">
        <v>400</v>
      </c>
      <c r="AM22" s="247">
        <v>103500</v>
      </c>
      <c r="AN22" s="448">
        <v>108839.17</v>
      </c>
      <c r="AO22" s="341">
        <f t="shared" si="3"/>
        <v>0</v>
      </c>
      <c r="AP22" s="208">
        <v>350</v>
      </c>
      <c r="AQ22" s="247">
        <v>63000</v>
      </c>
      <c r="AR22" s="448">
        <v>71661</v>
      </c>
      <c r="AS22" s="247">
        <v>6300</v>
      </c>
      <c r="AT22" s="448">
        <v>7644.6</v>
      </c>
      <c r="AU22" s="341">
        <f t="shared" si="4"/>
        <v>0</v>
      </c>
      <c r="AV22" s="449">
        <v>3600</v>
      </c>
      <c r="AW22" s="450">
        <v>3788.31</v>
      </c>
      <c r="AX22" s="449">
        <v>0</v>
      </c>
      <c r="AY22" s="450">
        <v>0</v>
      </c>
      <c r="AZ22" s="449">
        <v>49000</v>
      </c>
      <c r="BA22" s="450">
        <v>52199.34</v>
      </c>
      <c r="BB22" s="449">
        <v>0</v>
      </c>
      <c r="BC22" s="450">
        <v>0</v>
      </c>
      <c r="BD22" s="449">
        <v>0</v>
      </c>
      <c r="BE22" s="450">
        <v>0</v>
      </c>
      <c r="BF22" s="459">
        <v>194418.18</v>
      </c>
      <c r="BG22" s="459">
        <v>18982.18</v>
      </c>
      <c r="BH22" s="450">
        <v>33116.339999999997</v>
      </c>
      <c r="BI22" s="459">
        <v>346154.31</v>
      </c>
      <c r="BJ22" s="450">
        <v>489474.9</v>
      </c>
      <c r="BK22" s="467">
        <f t="shared" si="15"/>
        <v>143320.59000000003</v>
      </c>
      <c r="BL22" s="459">
        <v>337625.9</v>
      </c>
      <c r="BM22" s="459">
        <v>296418.71999999997</v>
      </c>
      <c r="BN22" s="211">
        <v>0.19189999999999999</v>
      </c>
      <c r="BO22" s="450">
        <v>132710.68</v>
      </c>
      <c r="BP22" s="211">
        <v>1.0999999999999999E-2</v>
      </c>
      <c r="BQ22" s="449">
        <v>20660</v>
      </c>
      <c r="BR22" s="501">
        <v>1</v>
      </c>
      <c r="BS22" s="501">
        <v>1</v>
      </c>
      <c r="BT22" s="501">
        <v>0</v>
      </c>
      <c r="BU22" s="501">
        <v>1</v>
      </c>
      <c r="BV22" s="501">
        <v>1</v>
      </c>
      <c r="BW22" s="501">
        <v>1</v>
      </c>
      <c r="BX22" s="501">
        <v>1</v>
      </c>
      <c r="BY22" s="459">
        <v>98941.84</v>
      </c>
      <c r="BZ22" s="468"/>
      <c r="CA22" s="459">
        <v>86606.37</v>
      </c>
      <c r="CB22" s="468">
        <v>2.4E-2</v>
      </c>
      <c r="CC22" s="459">
        <v>50951.37</v>
      </c>
      <c r="CD22" s="468">
        <v>1.84E-2</v>
      </c>
      <c r="CE22" s="459">
        <v>92848.69</v>
      </c>
      <c r="CF22" s="468">
        <v>3.8100000000000002E-2</v>
      </c>
      <c r="CG22" s="459">
        <v>84241.57</v>
      </c>
      <c r="CH22" s="468">
        <v>3.3500000000000002E-2</v>
      </c>
      <c r="CI22" s="459">
        <v>108568.11</v>
      </c>
      <c r="CJ22" s="468">
        <v>1.44E-2</v>
      </c>
      <c r="CK22" s="459">
        <v>123875.71</v>
      </c>
      <c r="CL22" s="469">
        <v>19.198</v>
      </c>
      <c r="CM22" s="470">
        <v>8.5000000000000006E-3</v>
      </c>
    </row>
    <row r="23" spans="1:91">
      <c r="A23" s="202">
        <v>13073042</v>
      </c>
      <c r="B23" s="202">
        <v>5352</v>
      </c>
      <c r="C23" s="202" t="s">
        <v>44</v>
      </c>
      <c r="D23" s="370">
        <v>215</v>
      </c>
      <c r="E23" s="370">
        <v>9060</v>
      </c>
      <c r="F23" s="207">
        <v>99663</v>
      </c>
      <c r="G23" s="209">
        <f t="shared" si="7"/>
        <v>90603</v>
      </c>
      <c r="H23" s="209">
        <v>-8600</v>
      </c>
      <c r="I23" s="209">
        <f t="shared" si="8"/>
        <v>108263</v>
      </c>
      <c r="J23" s="362">
        <f t="shared" si="9"/>
        <v>1</v>
      </c>
      <c r="K23" s="389">
        <v>0</v>
      </c>
      <c r="L23" s="392">
        <v>-10770</v>
      </c>
      <c r="M23" s="455">
        <v>7856.1</v>
      </c>
      <c r="N23" s="339">
        <f t="shared" si="10"/>
        <v>18626.099999999999</v>
      </c>
      <c r="O23" s="340">
        <f t="shared" si="11"/>
        <v>1</v>
      </c>
      <c r="P23" s="331">
        <v>92305.63</v>
      </c>
      <c r="Q23" s="339">
        <v>103039.38</v>
      </c>
      <c r="R23" s="340">
        <f t="shared" si="12"/>
        <v>1</v>
      </c>
      <c r="S23" s="465">
        <v>205119.73</v>
      </c>
      <c r="T23" s="465">
        <v>31158</v>
      </c>
      <c r="U23" s="209">
        <f t="shared" si="13"/>
        <v>173961.73</v>
      </c>
      <c r="V23" s="356">
        <f t="shared" si="14"/>
        <v>1</v>
      </c>
      <c r="W23" s="471">
        <v>2017</v>
      </c>
      <c r="X23" s="471">
        <v>2017</v>
      </c>
      <c r="Y23" s="371">
        <v>926095</v>
      </c>
      <c r="Z23" s="207">
        <v>90540.44</v>
      </c>
      <c r="AA23" s="238">
        <f t="shared" si="0"/>
        <v>421.11832558139537</v>
      </c>
      <c r="AB23" s="388">
        <v>0</v>
      </c>
      <c r="AC23" s="388">
        <v>0</v>
      </c>
      <c r="AD23" s="388">
        <v>0</v>
      </c>
      <c r="AE23" s="388">
        <v>0</v>
      </c>
      <c r="AF23" s="388">
        <v>0</v>
      </c>
      <c r="AG23" s="448">
        <v>0</v>
      </c>
      <c r="AH23" s="208">
        <v>350</v>
      </c>
      <c r="AI23" s="247">
        <v>12000</v>
      </c>
      <c r="AJ23" s="448">
        <v>100005.03</v>
      </c>
      <c r="AK23" s="341">
        <f t="shared" si="2"/>
        <v>0</v>
      </c>
      <c r="AL23" s="208">
        <v>350</v>
      </c>
      <c r="AM23" s="247">
        <v>18000</v>
      </c>
      <c r="AN23" s="448">
        <v>18130.14</v>
      </c>
      <c r="AO23" s="341">
        <f t="shared" si="3"/>
        <v>1</v>
      </c>
      <c r="AP23" s="208">
        <v>350</v>
      </c>
      <c r="AQ23" s="247">
        <v>84000</v>
      </c>
      <c r="AR23" s="448">
        <v>81982</v>
      </c>
      <c r="AS23" s="247">
        <v>7000</v>
      </c>
      <c r="AT23" s="448">
        <v>8973.1</v>
      </c>
      <c r="AU23" s="341">
        <f t="shared" si="4"/>
        <v>0</v>
      </c>
      <c r="AV23" s="449">
        <v>1700</v>
      </c>
      <c r="AW23" s="450">
        <v>1849.99</v>
      </c>
      <c r="AX23" s="449">
        <v>0</v>
      </c>
      <c r="AY23" s="450">
        <v>0</v>
      </c>
      <c r="AZ23" s="449">
        <v>1800</v>
      </c>
      <c r="BA23" s="450">
        <v>1491.7</v>
      </c>
      <c r="BB23" s="449">
        <v>0</v>
      </c>
      <c r="BC23" s="450">
        <v>0</v>
      </c>
      <c r="BD23" s="449">
        <v>0</v>
      </c>
      <c r="BE23" s="450">
        <v>0</v>
      </c>
      <c r="BF23" s="459">
        <v>69951.95</v>
      </c>
      <c r="BG23" s="459">
        <v>5252.21</v>
      </c>
      <c r="BH23" s="450">
        <v>7814.39</v>
      </c>
      <c r="BI23" s="459">
        <v>176929.97</v>
      </c>
      <c r="BJ23" s="450">
        <v>196477.41</v>
      </c>
      <c r="BK23" s="467">
        <f t="shared" si="15"/>
        <v>19547.440000000002</v>
      </c>
      <c r="BL23" s="459">
        <v>21492.26</v>
      </c>
      <c r="BM23" s="459">
        <v>86016.04</v>
      </c>
      <c r="BN23" s="211">
        <v>0.19189999999999999</v>
      </c>
      <c r="BO23" s="450">
        <v>38614.82</v>
      </c>
      <c r="BP23" s="211">
        <v>2.1999999999999999E-2</v>
      </c>
      <c r="BQ23" s="449">
        <v>7090</v>
      </c>
      <c r="BR23" s="501">
        <v>1</v>
      </c>
      <c r="BS23" s="501">
        <v>1</v>
      </c>
      <c r="BT23" s="501">
        <v>1</v>
      </c>
      <c r="BU23" s="501">
        <v>1</v>
      </c>
      <c r="BV23" s="501">
        <v>1</v>
      </c>
      <c r="BW23" s="501">
        <v>1</v>
      </c>
      <c r="BX23" s="501">
        <v>1</v>
      </c>
      <c r="BY23" s="459">
        <v>26310.42</v>
      </c>
      <c r="BZ23" s="468"/>
      <c r="CA23" s="459">
        <v>23355.87</v>
      </c>
      <c r="CB23" s="468">
        <v>5.8999999999999997E-2</v>
      </c>
      <c r="CC23" s="459">
        <v>30673.11</v>
      </c>
      <c r="CD23" s="468">
        <v>4.4699999999999997E-2</v>
      </c>
      <c r="CE23" s="459">
        <v>26673.759999999998</v>
      </c>
      <c r="CF23" s="468">
        <v>3.9E-2</v>
      </c>
      <c r="CG23" s="459">
        <v>35791.53</v>
      </c>
      <c r="CH23" s="468">
        <v>9.1800000000000007E-2</v>
      </c>
      <c r="CI23" s="459">
        <v>29092.48</v>
      </c>
      <c r="CJ23" s="468">
        <v>5.7099999999999998E-2</v>
      </c>
      <c r="CK23" s="459">
        <v>38876.480000000003</v>
      </c>
      <c r="CL23" s="469">
        <v>19.198</v>
      </c>
      <c r="CM23" s="470">
        <v>2.8299999999999999E-2</v>
      </c>
    </row>
    <row r="24" spans="1:91">
      <c r="A24" s="202">
        <v>13073043</v>
      </c>
      <c r="B24" s="202">
        <v>5352</v>
      </c>
      <c r="C24" s="202" t="s">
        <v>45</v>
      </c>
      <c r="D24" s="370">
        <v>524</v>
      </c>
      <c r="E24" s="370">
        <v>-72800</v>
      </c>
      <c r="F24" s="207">
        <v>-55712.69</v>
      </c>
      <c r="G24" s="209">
        <f t="shared" si="7"/>
        <v>17087.309999999998</v>
      </c>
      <c r="H24" s="209">
        <v>-11800</v>
      </c>
      <c r="I24" s="209">
        <f t="shared" si="8"/>
        <v>-43912.69</v>
      </c>
      <c r="J24" s="362">
        <f t="shared" si="9"/>
        <v>0</v>
      </c>
      <c r="K24" s="389">
        <v>1</v>
      </c>
      <c r="L24" s="392">
        <v>-111710</v>
      </c>
      <c r="M24" s="455">
        <v>-103262.71</v>
      </c>
      <c r="N24" s="339">
        <f t="shared" si="10"/>
        <v>8447.2899999999936</v>
      </c>
      <c r="O24" s="340">
        <f t="shared" si="11"/>
        <v>0</v>
      </c>
      <c r="P24" s="331">
        <v>32478.46</v>
      </c>
      <c r="Q24" s="339">
        <v>-97490.61</v>
      </c>
      <c r="R24" s="340">
        <f t="shared" si="12"/>
        <v>0</v>
      </c>
      <c r="S24" s="465">
        <v>53077.17</v>
      </c>
      <c r="T24" s="465">
        <v>135000</v>
      </c>
      <c r="U24" s="209">
        <f t="shared" si="13"/>
        <v>-81922.83</v>
      </c>
      <c r="V24" s="356">
        <f t="shared" si="14"/>
        <v>1</v>
      </c>
      <c r="W24" s="471">
        <v>2016</v>
      </c>
      <c r="X24" s="471">
        <v>2015</v>
      </c>
      <c r="Y24" s="371">
        <v>1322559</v>
      </c>
      <c r="Z24" s="207">
        <v>298511.12</v>
      </c>
      <c r="AA24" s="238">
        <f t="shared" si="0"/>
        <v>569.67770992366411</v>
      </c>
      <c r="AB24" s="388">
        <v>1</v>
      </c>
      <c r="AC24" s="388">
        <v>0</v>
      </c>
      <c r="AD24" s="388">
        <v>0</v>
      </c>
      <c r="AE24" s="388">
        <v>0</v>
      </c>
      <c r="AF24" s="388">
        <v>0</v>
      </c>
      <c r="AG24" s="448">
        <v>0</v>
      </c>
      <c r="AH24" s="208">
        <v>265</v>
      </c>
      <c r="AI24" s="247">
        <v>16250</v>
      </c>
      <c r="AJ24" s="448">
        <v>17059.41</v>
      </c>
      <c r="AK24" s="341">
        <f t="shared" si="2"/>
        <v>1</v>
      </c>
      <c r="AL24" s="208">
        <v>350</v>
      </c>
      <c r="AM24" s="247">
        <v>35400</v>
      </c>
      <c r="AN24" s="448">
        <v>36151.18</v>
      </c>
      <c r="AO24" s="341">
        <f t="shared" si="3"/>
        <v>1</v>
      </c>
      <c r="AP24" s="208">
        <v>340</v>
      </c>
      <c r="AQ24" s="247">
        <v>40000</v>
      </c>
      <c r="AR24" s="448">
        <v>21004</v>
      </c>
      <c r="AS24" s="247">
        <v>4000</v>
      </c>
      <c r="AT24" s="454">
        <v>3898.17</v>
      </c>
      <c r="AU24" s="341">
        <f t="shared" si="4"/>
        <v>1</v>
      </c>
      <c r="AV24" s="449">
        <v>2570</v>
      </c>
      <c r="AW24" s="450">
        <v>2557.08</v>
      </c>
      <c r="AX24" s="449">
        <v>0</v>
      </c>
      <c r="AY24" s="450">
        <v>0</v>
      </c>
      <c r="AZ24" s="449">
        <v>5840</v>
      </c>
      <c r="BA24" s="450">
        <v>5042.55</v>
      </c>
      <c r="BB24" s="449">
        <v>0</v>
      </c>
      <c r="BC24" s="450">
        <v>0</v>
      </c>
      <c r="BD24" s="449">
        <v>0</v>
      </c>
      <c r="BE24" s="450">
        <v>0</v>
      </c>
      <c r="BF24" s="459">
        <v>134211.26</v>
      </c>
      <c r="BG24" s="459">
        <v>4950.6000000000004</v>
      </c>
      <c r="BH24" s="450">
        <v>28116.65</v>
      </c>
      <c r="BI24" s="459">
        <v>232414.42</v>
      </c>
      <c r="BJ24" s="450">
        <v>249092.73</v>
      </c>
      <c r="BK24" s="467">
        <f t="shared" si="15"/>
        <v>16678.309999999998</v>
      </c>
      <c r="BL24" s="459">
        <v>217936.5</v>
      </c>
      <c r="BM24" s="459">
        <v>195227.12</v>
      </c>
      <c r="BN24" s="211">
        <v>0.19189999999999999</v>
      </c>
      <c r="BO24" s="450">
        <v>87496.61</v>
      </c>
      <c r="BP24" s="211">
        <v>0.03</v>
      </c>
      <c r="BQ24" s="449">
        <v>23060</v>
      </c>
      <c r="BR24" s="501">
        <v>1</v>
      </c>
      <c r="BS24" s="501">
        <v>1</v>
      </c>
      <c r="BT24" s="501">
        <v>1</v>
      </c>
      <c r="BU24" s="501">
        <v>1</v>
      </c>
      <c r="BV24" s="501">
        <v>0</v>
      </c>
      <c r="BW24" s="501">
        <v>0</v>
      </c>
      <c r="BX24" s="501">
        <v>1</v>
      </c>
      <c r="BY24" s="459">
        <v>66189.350000000006</v>
      </c>
      <c r="BZ24" s="468">
        <v>2.86E-2</v>
      </c>
      <c r="CA24" s="459">
        <v>47975.08</v>
      </c>
      <c r="CB24" s="468">
        <v>3.9E-2</v>
      </c>
      <c r="CC24" s="459">
        <v>45863.43</v>
      </c>
      <c r="CD24" s="468">
        <v>1.95E-2</v>
      </c>
      <c r="CE24" s="459">
        <v>64608.98</v>
      </c>
      <c r="CF24" s="468">
        <v>2.0899999999999998E-2</v>
      </c>
      <c r="CG24" s="459">
        <v>66722.539999999994</v>
      </c>
      <c r="CH24" s="468">
        <v>3.3300000000000003E-2</v>
      </c>
      <c r="CI24" s="459">
        <v>90646.41</v>
      </c>
      <c r="CJ24" s="468">
        <v>3.2000000000000001E-2</v>
      </c>
      <c r="CK24" s="459">
        <v>72188.37</v>
      </c>
      <c r="CL24" s="469">
        <v>19.198</v>
      </c>
      <c r="CM24" s="470">
        <v>3.1800000000000002E-2</v>
      </c>
    </row>
    <row r="25" spans="1:91">
      <c r="A25" s="202">
        <v>13073051</v>
      </c>
      <c r="B25" s="202">
        <v>5352</v>
      </c>
      <c r="C25" s="202" t="s">
        <v>46</v>
      </c>
      <c r="D25" s="370">
        <v>603</v>
      </c>
      <c r="E25" s="370">
        <v>-172480</v>
      </c>
      <c r="F25" s="207">
        <v>-99663</v>
      </c>
      <c r="G25" s="209">
        <f t="shared" si="7"/>
        <v>72817</v>
      </c>
      <c r="H25" s="209">
        <v>-123400</v>
      </c>
      <c r="I25" s="209">
        <f t="shared" si="8"/>
        <v>23737</v>
      </c>
      <c r="J25" s="362">
        <f t="shared" si="9"/>
        <v>1</v>
      </c>
      <c r="K25" s="389">
        <v>0</v>
      </c>
      <c r="L25" s="392">
        <v>-225410</v>
      </c>
      <c r="M25" s="455">
        <v>-30309.45</v>
      </c>
      <c r="N25" s="339">
        <f t="shared" si="10"/>
        <v>195100.55</v>
      </c>
      <c r="O25" s="340">
        <f t="shared" si="11"/>
        <v>0</v>
      </c>
      <c r="P25" s="331">
        <v>315813</v>
      </c>
      <c r="Q25" s="339">
        <v>306951.52</v>
      </c>
      <c r="R25" s="340">
        <f t="shared" si="12"/>
        <v>1</v>
      </c>
      <c r="S25" s="465">
        <v>-544049.94999999995</v>
      </c>
      <c r="T25" s="465">
        <v>641771</v>
      </c>
      <c r="U25" s="209">
        <f t="shared" si="13"/>
        <v>-1185820.95</v>
      </c>
      <c r="V25" s="356">
        <f t="shared" si="14"/>
        <v>1</v>
      </c>
      <c r="W25" s="471">
        <v>2016</v>
      </c>
      <c r="X25" s="471">
        <v>2015</v>
      </c>
      <c r="Y25" s="371">
        <v>37855</v>
      </c>
      <c r="Z25" s="207">
        <v>1539758.29</v>
      </c>
      <c r="AA25" s="238">
        <f t="shared" si="0"/>
        <v>2553.4963349917084</v>
      </c>
      <c r="AB25" s="388">
        <v>1</v>
      </c>
      <c r="AC25" s="388">
        <v>0</v>
      </c>
      <c r="AD25" s="388">
        <v>0</v>
      </c>
      <c r="AE25" s="388">
        <v>0</v>
      </c>
      <c r="AF25" s="388">
        <v>0</v>
      </c>
      <c r="AG25" s="448">
        <v>0</v>
      </c>
      <c r="AH25" s="208">
        <v>350</v>
      </c>
      <c r="AI25" s="247">
        <v>31700</v>
      </c>
      <c r="AJ25" s="448">
        <v>31858.06</v>
      </c>
      <c r="AK25" s="341">
        <f t="shared" si="2"/>
        <v>0</v>
      </c>
      <c r="AL25" s="208">
        <v>400</v>
      </c>
      <c r="AM25" s="247">
        <v>51470</v>
      </c>
      <c r="AN25" s="448">
        <v>51134.74</v>
      </c>
      <c r="AO25" s="341">
        <f t="shared" si="3"/>
        <v>0</v>
      </c>
      <c r="AP25" s="208">
        <v>380</v>
      </c>
      <c r="AQ25" s="247">
        <v>48500</v>
      </c>
      <c r="AR25" s="448">
        <v>61112</v>
      </c>
      <c r="AS25" s="247">
        <v>4470</v>
      </c>
      <c r="AT25" s="454">
        <v>5528.15</v>
      </c>
      <c r="AU25" s="341">
        <f t="shared" si="4"/>
        <v>0</v>
      </c>
      <c r="AV25" s="449">
        <v>5050</v>
      </c>
      <c r="AW25" s="450">
        <v>5149.99</v>
      </c>
      <c r="AX25" s="449">
        <v>0</v>
      </c>
      <c r="AY25" s="450">
        <v>0</v>
      </c>
      <c r="AZ25" s="449">
        <v>1700</v>
      </c>
      <c r="BA25" s="450">
        <v>1612.71</v>
      </c>
      <c r="BB25" s="449">
        <v>0</v>
      </c>
      <c r="BC25" s="450">
        <v>0</v>
      </c>
      <c r="BD25" s="449">
        <v>0</v>
      </c>
      <c r="BE25" s="450">
        <v>0</v>
      </c>
      <c r="BF25" s="459">
        <v>141495.92000000001</v>
      </c>
      <c r="BG25" s="459">
        <v>12772.71</v>
      </c>
      <c r="BH25" s="450">
        <v>20620.900000000001</v>
      </c>
      <c r="BI25" s="459">
        <v>349194.74</v>
      </c>
      <c r="BJ25" s="450">
        <v>325771.84000000003</v>
      </c>
      <c r="BK25" s="467">
        <f t="shared" si="15"/>
        <v>-23422.899999999965</v>
      </c>
      <c r="BL25" s="459">
        <v>180800.58</v>
      </c>
      <c r="BM25" s="459">
        <v>229752.97</v>
      </c>
      <c r="BN25" s="211">
        <v>0.19189999999999999</v>
      </c>
      <c r="BO25" s="450">
        <v>102907.88</v>
      </c>
      <c r="BP25" s="211">
        <v>6.0000000000000001E-3</v>
      </c>
      <c r="BQ25" s="449">
        <v>5840</v>
      </c>
      <c r="BR25" s="501">
        <v>1</v>
      </c>
      <c r="BS25" s="501">
        <v>1</v>
      </c>
      <c r="BT25" s="501">
        <v>0</v>
      </c>
      <c r="BU25" s="501">
        <v>1</v>
      </c>
      <c r="BV25" s="501">
        <v>1</v>
      </c>
      <c r="BW25" s="501">
        <v>0</v>
      </c>
      <c r="BX25" s="501">
        <v>1</v>
      </c>
      <c r="BY25" s="459">
        <v>49218.18</v>
      </c>
      <c r="BZ25" s="468"/>
      <c r="CA25" s="459">
        <v>73314.320000000007</v>
      </c>
      <c r="CB25" s="468">
        <v>3.9E-2</v>
      </c>
      <c r="CC25" s="459">
        <v>52138.3</v>
      </c>
      <c r="CD25" s="468">
        <v>4.3099999999999999E-2</v>
      </c>
      <c r="CE25" s="459">
        <v>72077.62</v>
      </c>
      <c r="CF25" s="468">
        <v>4.9500000000000002E-2</v>
      </c>
      <c r="CG25" s="459">
        <v>79809.48</v>
      </c>
      <c r="CH25" s="468">
        <v>3.7100000000000001E-2</v>
      </c>
      <c r="CI25" s="459">
        <v>100558.29</v>
      </c>
      <c r="CJ25" s="468">
        <v>9.4999999999999998E-3</v>
      </c>
      <c r="CK25" s="459">
        <v>96868.18</v>
      </c>
      <c r="CL25" s="469">
        <v>19.198</v>
      </c>
      <c r="CM25" s="470">
        <v>4.7000000000000002E-3</v>
      </c>
    </row>
    <row r="26" spans="1:91">
      <c r="A26" s="202">
        <v>13073053</v>
      </c>
      <c r="B26" s="202">
        <v>5352</v>
      </c>
      <c r="C26" s="202" t="s">
        <v>47</v>
      </c>
      <c r="D26" s="370">
        <v>553</v>
      </c>
      <c r="E26" s="370">
        <v>-3950</v>
      </c>
      <c r="F26" s="207">
        <v>165736.35999999999</v>
      </c>
      <c r="G26" s="209">
        <f t="shared" si="7"/>
        <v>169686.36</v>
      </c>
      <c r="H26" s="209">
        <v>-29480</v>
      </c>
      <c r="I26" s="209">
        <f t="shared" si="8"/>
        <v>195216.36</v>
      </c>
      <c r="J26" s="362">
        <f t="shared" si="9"/>
        <v>1</v>
      </c>
      <c r="K26" s="389">
        <v>1</v>
      </c>
      <c r="L26" s="392">
        <v>-31810</v>
      </c>
      <c r="M26" s="455">
        <v>182139.84</v>
      </c>
      <c r="N26" s="339">
        <f t="shared" si="10"/>
        <v>213949.84</v>
      </c>
      <c r="O26" s="340">
        <f t="shared" si="11"/>
        <v>1</v>
      </c>
      <c r="P26" s="331">
        <v>32579.45</v>
      </c>
      <c r="Q26" s="339">
        <v>98771.29</v>
      </c>
      <c r="R26" s="340">
        <f t="shared" si="12"/>
        <v>1</v>
      </c>
      <c r="S26" s="465">
        <v>655201.75</v>
      </c>
      <c r="T26" s="465">
        <v>82468</v>
      </c>
      <c r="U26" s="209">
        <f t="shared" si="13"/>
        <v>572733.75</v>
      </c>
      <c r="V26" s="356">
        <f t="shared" si="14"/>
        <v>1</v>
      </c>
      <c r="W26" s="471">
        <v>2017</v>
      </c>
      <c r="X26" s="471">
        <v>2017</v>
      </c>
      <c r="Y26" s="371">
        <v>1395396</v>
      </c>
      <c r="Z26" s="207">
        <v>404899.04</v>
      </c>
      <c r="AA26" s="238">
        <f t="shared" si="0"/>
        <v>732.18632911392399</v>
      </c>
      <c r="AB26" s="388">
        <v>1</v>
      </c>
      <c r="AC26" s="388">
        <v>0</v>
      </c>
      <c r="AD26" s="388">
        <v>0</v>
      </c>
      <c r="AE26" s="388">
        <v>0</v>
      </c>
      <c r="AF26" s="472">
        <v>0</v>
      </c>
      <c r="AG26" s="454">
        <v>0</v>
      </c>
      <c r="AH26" s="208">
        <v>350</v>
      </c>
      <c r="AI26" s="247">
        <v>18440</v>
      </c>
      <c r="AJ26" s="448">
        <v>14633.2</v>
      </c>
      <c r="AK26" s="341">
        <f t="shared" si="2"/>
        <v>0</v>
      </c>
      <c r="AL26" s="208">
        <v>350</v>
      </c>
      <c r="AM26" s="247">
        <v>35000</v>
      </c>
      <c r="AN26" s="448">
        <v>33630.269999999997</v>
      </c>
      <c r="AO26" s="341">
        <f t="shared" si="3"/>
        <v>1</v>
      </c>
      <c r="AP26" s="208">
        <v>340</v>
      </c>
      <c r="AQ26" s="247">
        <v>55000</v>
      </c>
      <c r="AR26" s="448">
        <v>112419</v>
      </c>
      <c r="AS26" s="247">
        <v>5500</v>
      </c>
      <c r="AT26" s="448">
        <v>16176.17</v>
      </c>
      <c r="AU26" s="341">
        <f t="shared" si="4"/>
        <v>1</v>
      </c>
      <c r="AV26" s="449">
        <v>3700</v>
      </c>
      <c r="AW26" s="450">
        <v>3646.03</v>
      </c>
      <c r="AX26" s="449">
        <v>0</v>
      </c>
      <c r="AY26" s="450">
        <v>0</v>
      </c>
      <c r="AZ26" s="449">
        <v>5250</v>
      </c>
      <c r="BA26" s="450">
        <v>5215.8100000000004</v>
      </c>
      <c r="BB26" s="449">
        <v>0</v>
      </c>
      <c r="BC26" s="450">
        <v>0</v>
      </c>
      <c r="BD26" s="449">
        <v>0</v>
      </c>
      <c r="BE26" s="450">
        <v>0</v>
      </c>
      <c r="BF26" s="459">
        <v>131220.21</v>
      </c>
      <c r="BG26" s="459">
        <v>12558.38</v>
      </c>
      <c r="BH26" s="450">
        <v>27494.53</v>
      </c>
      <c r="BI26" s="459">
        <v>284477.46000000002</v>
      </c>
      <c r="BJ26" s="450">
        <v>340817.43</v>
      </c>
      <c r="BK26" s="467">
        <f t="shared" si="15"/>
        <v>56339.969999999972</v>
      </c>
      <c r="BL26" s="459">
        <v>199480.4</v>
      </c>
      <c r="BM26" s="459">
        <v>209795.73</v>
      </c>
      <c r="BN26" s="211">
        <v>0.19189999999999999</v>
      </c>
      <c r="BO26" s="450">
        <v>93951.39</v>
      </c>
      <c r="BP26" s="211">
        <v>4.0000000000000001E-3</v>
      </c>
      <c r="BQ26" s="449">
        <v>3600</v>
      </c>
      <c r="BR26" s="501">
        <v>1</v>
      </c>
      <c r="BS26" s="501">
        <v>1</v>
      </c>
      <c r="BT26" s="501">
        <v>1</v>
      </c>
      <c r="BU26" s="501">
        <v>1</v>
      </c>
      <c r="BV26" s="501">
        <v>1</v>
      </c>
      <c r="BW26" s="501">
        <v>1</v>
      </c>
      <c r="BX26" s="501">
        <v>1</v>
      </c>
      <c r="BY26" s="459">
        <v>60101.56</v>
      </c>
      <c r="BZ26" s="468">
        <v>4.7999999999999996E-3</v>
      </c>
      <c r="CA26" s="459">
        <v>57498.94</v>
      </c>
      <c r="CB26" s="468">
        <v>8.6E-3</v>
      </c>
      <c r="CC26" s="459">
        <v>44226.52</v>
      </c>
      <c r="CD26" s="468">
        <v>5.4000000000000003E-3</v>
      </c>
      <c r="CE26" s="459">
        <v>69989.3</v>
      </c>
      <c r="CF26" s="468">
        <v>4.4000000000000003E-3</v>
      </c>
      <c r="CG26" s="459">
        <v>70361.98</v>
      </c>
      <c r="CH26" s="468">
        <v>4.7999999999999996E-3</v>
      </c>
      <c r="CI26" s="459">
        <v>77128.259999999995</v>
      </c>
      <c r="CJ26" s="468">
        <v>4.1000000000000003E-3</v>
      </c>
      <c r="CK26" s="459">
        <v>91144.71</v>
      </c>
      <c r="CL26" s="469">
        <v>19.198</v>
      </c>
      <c r="CM26" s="470">
        <v>3.8999999999999998E-3</v>
      </c>
    </row>
    <row r="27" spans="1:91">
      <c r="A27" s="202">
        <v>13073069</v>
      </c>
      <c r="B27" s="202">
        <v>5352</v>
      </c>
      <c r="C27" s="202" t="s">
        <v>48</v>
      </c>
      <c r="D27" s="370">
        <v>709</v>
      </c>
      <c r="E27" s="370">
        <v>26330</v>
      </c>
      <c r="F27" s="207">
        <v>92244.91</v>
      </c>
      <c r="G27" s="209">
        <f t="shared" si="7"/>
        <v>65914.91</v>
      </c>
      <c r="H27" s="209">
        <v>-24670</v>
      </c>
      <c r="I27" s="209">
        <f t="shared" si="8"/>
        <v>116914.91</v>
      </c>
      <c r="J27" s="362">
        <f t="shared" si="9"/>
        <v>1</v>
      </c>
      <c r="K27" s="389">
        <v>1</v>
      </c>
      <c r="L27" s="392">
        <v>-13170</v>
      </c>
      <c r="M27" s="455">
        <v>35480.06</v>
      </c>
      <c r="N27" s="339">
        <f t="shared" si="10"/>
        <v>48650.06</v>
      </c>
      <c r="O27" s="340">
        <f t="shared" si="11"/>
        <v>1</v>
      </c>
      <c r="P27" s="331">
        <v>252736.88</v>
      </c>
      <c r="Q27" s="339">
        <v>240559.94</v>
      </c>
      <c r="R27" s="340">
        <f t="shared" si="12"/>
        <v>1</v>
      </c>
      <c r="S27" s="465">
        <v>342437.28</v>
      </c>
      <c r="T27" s="465">
        <v>136211</v>
      </c>
      <c r="U27" s="209">
        <f t="shared" si="13"/>
        <v>206226.28000000003</v>
      </c>
      <c r="V27" s="356">
        <f t="shared" si="14"/>
        <v>1</v>
      </c>
      <c r="W27" s="471">
        <v>2015</v>
      </c>
      <c r="X27" s="471">
        <v>2015</v>
      </c>
      <c r="Y27" s="371">
        <v>1775187</v>
      </c>
      <c r="Z27" s="207">
        <v>107914.88</v>
      </c>
      <c r="AA27" s="238">
        <f t="shared" si="0"/>
        <v>152.20716502115656</v>
      </c>
      <c r="AB27" s="388">
        <v>0</v>
      </c>
      <c r="AC27" s="388">
        <v>0</v>
      </c>
      <c r="AD27" s="388">
        <v>0</v>
      </c>
      <c r="AE27" s="388">
        <v>0</v>
      </c>
      <c r="AF27" s="388">
        <v>0</v>
      </c>
      <c r="AG27" s="448">
        <v>0</v>
      </c>
      <c r="AH27" s="208">
        <v>400</v>
      </c>
      <c r="AI27" s="247">
        <v>5600</v>
      </c>
      <c r="AJ27" s="448">
        <v>5594.52</v>
      </c>
      <c r="AK27" s="341">
        <f t="shared" si="2"/>
        <v>0</v>
      </c>
      <c r="AL27" s="208">
        <v>350</v>
      </c>
      <c r="AM27" s="247">
        <v>82600</v>
      </c>
      <c r="AN27" s="448">
        <v>83137.679999999993</v>
      </c>
      <c r="AO27" s="341">
        <f t="shared" si="3"/>
        <v>1</v>
      </c>
      <c r="AP27" s="208">
        <v>339</v>
      </c>
      <c r="AQ27" s="247">
        <v>80000</v>
      </c>
      <c r="AR27" s="448">
        <v>89010</v>
      </c>
      <c r="AS27" s="247">
        <v>8000</v>
      </c>
      <c r="AT27" s="448">
        <v>10311.58</v>
      </c>
      <c r="AU27" s="341">
        <f t="shared" si="4"/>
        <v>1</v>
      </c>
      <c r="AV27" s="449">
        <v>5000</v>
      </c>
      <c r="AW27" s="450">
        <v>4906.66</v>
      </c>
      <c r="AX27" s="449">
        <v>0</v>
      </c>
      <c r="AY27" s="450">
        <v>0</v>
      </c>
      <c r="AZ27" s="449">
        <v>40800</v>
      </c>
      <c r="BA27" s="450">
        <v>43928.55</v>
      </c>
      <c r="BB27" s="449">
        <v>0</v>
      </c>
      <c r="BC27" s="450">
        <v>0</v>
      </c>
      <c r="BD27" s="449">
        <v>0</v>
      </c>
      <c r="BE27" s="450">
        <v>0</v>
      </c>
      <c r="BF27" s="459">
        <v>221192.9</v>
      </c>
      <c r="BG27" s="459">
        <v>16241.5</v>
      </c>
      <c r="BH27" s="450">
        <v>31553.46</v>
      </c>
      <c r="BI27" s="459">
        <v>429925.24</v>
      </c>
      <c r="BJ27" s="450">
        <v>493410.82</v>
      </c>
      <c r="BK27" s="467">
        <f t="shared" si="15"/>
        <v>63485.580000000016</v>
      </c>
      <c r="BL27" s="459">
        <v>203436.54</v>
      </c>
      <c r="BM27" s="459">
        <v>274562.33</v>
      </c>
      <c r="BN27" s="211">
        <v>0.19189999999999999</v>
      </c>
      <c r="BO27" s="450">
        <v>123035.35</v>
      </c>
      <c r="BP27" s="211">
        <v>1.6E-2</v>
      </c>
      <c r="BQ27" s="449">
        <v>23750</v>
      </c>
      <c r="BR27" s="501">
        <v>0</v>
      </c>
      <c r="BS27" s="501">
        <v>1</v>
      </c>
      <c r="BT27" s="501">
        <v>0</v>
      </c>
      <c r="BU27" s="501">
        <v>0</v>
      </c>
      <c r="BV27" s="501">
        <v>1</v>
      </c>
      <c r="BW27" s="501">
        <v>1</v>
      </c>
      <c r="BX27" s="501">
        <v>1</v>
      </c>
      <c r="BY27" s="459">
        <v>77914.75</v>
      </c>
      <c r="BZ27" s="468">
        <v>3.4299999999999997E-2</v>
      </c>
      <c r="CA27" s="459">
        <v>72466.789999999994</v>
      </c>
      <c r="CB27" s="468">
        <v>8.0000000000000002E-3</v>
      </c>
      <c r="CC27" s="459">
        <v>54669.120000000003</v>
      </c>
      <c r="CD27" s="468">
        <v>1.2200000000000001E-2</v>
      </c>
      <c r="CE27" s="459">
        <v>97405.04</v>
      </c>
      <c r="CF27" s="468">
        <v>7.1999999999999998E-3</v>
      </c>
      <c r="CG27" s="459">
        <v>88992.41</v>
      </c>
      <c r="CH27" s="468">
        <v>0.23449999999999999</v>
      </c>
      <c r="CI27" s="459">
        <v>103430.7</v>
      </c>
      <c r="CJ27" s="468">
        <v>2.7300000000000001E-2</v>
      </c>
      <c r="CK27" s="459">
        <v>113002.77</v>
      </c>
      <c r="CL27" s="469">
        <v>19.198</v>
      </c>
      <c r="CM27" s="470">
        <v>1.8599999999999998E-2</v>
      </c>
    </row>
    <row r="28" spans="1:91">
      <c r="A28" s="202">
        <v>13073077</v>
      </c>
      <c r="B28" s="202">
        <v>5352</v>
      </c>
      <c r="C28" s="202" t="s">
        <v>49</v>
      </c>
      <c r="D28" s="370">
        <v>1424</v>
      </c>
      <c r="E28" s="370">
        <v>21640</v>
      </c>
      <c r="F28" s="207">
        <v>9049.74</v>
      </c>
      <c r="G28" s="209">
        <f t="shared" si="7"/>
        <v>-12590.26</v>
      </c>
      <c r="H28" s="209">
        <v>-21590</v>
      </c>
      <c r="I28" s="209">
        <f t="shared" si="8"/>
        <v>30639.739999999998</v>
      </c>
      <c r="J28" s="362">
        <f t="shared" si="9"/>
        <v>1</v>
      </c>
      <c r="K28" s="389">
        <v>1</v>
      </c>
      <c r="L28" s="392">
        <v>24980</v>
      </c>
      <c r="M28" s="455">
        <v>-148038.45000000001</v>
      </c>
      <c r="N28" s="339">
        <f t="shared" si="10"/>
        <v>-173018.45</v>
      </c>
      <c r="O28" s="340">
        <f t="shared" si="11"/>
        <v>0</v>
      </c>
      <c r="P28" s="331">
        <v>322341.68</v>
      </c>
      <c r="Q28" s="339">
        <v>125595.05</v>
      </c>
      <c r="R28" s="340">
        <f t="shared" si="12"/>
        <v>1</v>
      </c>
      <c r="S28" s="465">
        <v>281192.95</v>
      </c>
      <c r="T28" s="465">
        <v>871940</v>
      </c>
      <c r="U28" s="209">
        <f t="shared" si="13"/>
        <v>-590747.05000000005</v>
      </c>
      <c r="V28" s="356">
        <f t="shared" si="14"/>
        <v>1</v>
      </c>
      <c r="W28" s="471">
        <v>2016</v>
      </c>
      <c r="X28" s="471">
        <v>2015</v>
      </c>
      <c r="Y28" s="371">
        <v>5715717</v>
      </c>
      <c r="Z28" s="207">
        <v>480873.28</v>
      </c>
      <c r="AA28" s="238">
        <f t="shared" si="0"/>
        <v>337.69191011235955</v>
      </c>
      <c r="AB28" s="388">
        <v>0</v>
      </c>
      <c r="AC28" s="388">
        <v>0</v>
      </c>
      <c r="AD28" s="388">
        <v>0</v>
      </c>
      <c r="AE28" s="388">
        <v>0</v>
      </c>
      <c r="AF28" s="388">
        <v>0</v>
      </c>
      <c r="AG28" s="448">
        <v>0</v>
      </c>
      <c r="AH28" s="208">
        <v>300</v>
      </c>
      <c r="AI28" s="247">
        <v>47400</v>
      </c>
      <c r="AJ28" s="448">
        <v>47346.09</v>
      </c>
      <c r="AK28" s="341">
        <f t="shared" si="2"/>
        <v>1</v>
      </c>
      <c r="AL28" s="208">
        <v>400</v>
      </c>
      <c r="AM28" s="247">
        <v>121580</v>
      </c>
      <c r="AN28" s="448">
        <v>117942.1</v>
      </c>
      <c r="AO28" s="341">
        <f t="shared" si="3"/>
        <v>0</v>
      </c>
      <c r="AP28" s="208">
        <v>350</v>
      </c>
      <c r="AQ28" s="247">
        <v>121000</v>
      </c>
      <c r="AR28" s="448">
        <v>85838</v>
      </c>
      <c r="AS28" s="247">
        <v>12000</v>
      </c>
      <c r="AT28" s="448">
        <v>1831.2</v>
      </c>
      <c r="AU28" s="341">
        <f t="shared" si="4"/>
        <v>0</v>
      </c>
      <c r="AV28" s="449">
        <v>9700</v>
      </c>
      <c r="AW28" s="450">
        <v>8775.02</v>
      </c>
      <c r="AX28" s="449">
        <v>0</v>
      </c>
      <c r="AY28" s="450">
        <v>0</v>
      </c>
      <c r="AZ28" s="449">
        <v>21000</v>
      </c>
      <c r="BA28" s="450">
        <v>24328.080000000002</v>
      </c>
      <c r="BB28" s="449">
        <v>0</v>
      </c>
      <c r="BC28" s="450">
        <v>0</v>
      </c>
      <c r="BD28" s="449">
        <v>0</v>
      </c>
      <c r="BE28" s="450">
        <v>0</v>
      </c>
      <c r="BF28" s="459">
        <v>332537.09000000003</v>
      </c>
      <c r="BG28" s="459">
        <v>25361.08</v>
      </c>
      <c r="BH28" s="450">
        <v>65299.51</v>
      </c>
      <c r="BI28" s="459">
        <v>681163.32</v>
      </c>
      <c r="BJ28" s="450">
        <v>703985.17</v>
      </c>
      <c r="BK28" s="467">
        <f t="shared" si="15"/>
        <v>22821.850000000093</v>
      </c>
      <c r="BL28" s="459">
        <v>549222.6</v>
      </c>
      <c r="BM28" s="459">
        <v>533372.30000000005</v>
      </c>
      <c r="BN28" s="211">
        <v>0.19189999999999999</v>
      </c>
      <c r="BO28" s="450">
        <v>239080</v>
      </c>
      <c r="BP28" s="211">
        <v>2.1000000000000001E-2</v>
      </c>
      <c r="BQ28" s="449">
        <v>50880</v>
      </c>
      <c r="BR28" s="501">
        <v>1</v>
      </c>
      <c r="BS28" s="501">
        <v>1</v>
      </c>
      <c r="BT28" s="501">
        <v>1</v>
      </c>
      <c r="BU28" s="501">
        <v>0</v>
      </c>
      <c r="BV28" s="501">
        <v>1</v>
      </c>
      <c r="BW28" s="501">
        <v>1</v>
      </c>
      <c r="BX28" s="501">
        <v>1</v>
      </c>
      <c r="BY28" s="459">
        <v>137058.26</v>
      </c>
      <c r="BZ28" s="468"/>
      <c r="CA28" s="459">
        <v>115568.95</v>
      </c>
      <c r="CB28" s="468">
        <v>7.5800000000000006E-2</v>
      </c>
      <c r="CC28" s="459">
        <v>124708.17</v>
      </c>
      <c r="CD28" s="468">
        <v>1.17E-2</v>
      </c>
      <c r="CE28" s="459">
        <v>209876.62</v>
      </c>
      <c r="CF28" s="468">
        <v>2.24E-2</v>
      </c>
      <c r="CG28" s="459">
        <v>186594.72</v>
      </c>
      <c r="CH28" s="468">
        <v>0.1069</v>
      </c>
      <c r="CI28" s="459">
        <v>212160.33</v>
      </c>
      <c r="CJ28" s="468">
        <v>6.3E-2</v>
      </c>
      <c r="CK28" s="459">
        <v>231737.01</v>
      </c>
      <c r="CL28" s="469">
        <v>19.198</v>
      </c>
      <c r="CM28" s="470">
        <v>2.06E-2</v>
      </c>
    </row>
    <row r="29" spans="1:91">
      <c r="A29" s="202">
        <v>13073094</v>
      </c>
      <c r="B29" s="202">
        <v>5352</v>
      </c>
      <c r="C29" s="202" t="s">
        <v>50</v>
      </c>
      <c r="D29" s="370">
        <v>1155</v>
      </c>
      <c r="E29" s="370">
        <v>42310</v>
      </c>
      <c r="F29" s="207">
        <v>155336.85999999999</v>
      </c>
      <c r="G29" s="209">
        <f t="shared" si="7"/>
        <v>113026.85999999999</v>
      </c>
      <c r="H29" s="209">
        <v>-47330</v>
      </c>
      <c r="I29" s="209">
        <f t="shared" si="8"/>
        <v>202666.86</v>
      </c>
      <c r="J29" s="362">
        <f t="shared" si="9"/>
        <v>1</v>
      </c>
      <c r="K29" s="389">
        <v>1</v>
      </c>
      <c r="L29" s="392">
        <v>-110020</v>
      </c>
      <c r="M29" s="455">
        <v>40734.910000000003</v>
      </c>
      <c r="N29" s="339">
        <f t="shared" si="10"/>
        <v>150754.91</v>
      </c>
      <c r="O29" s="340">
        <f t="shared" si="11"/>
        <v>1</v>
      </c>
      <c r="P29" s="331">
        <v>466693.13</v>
      </c>
      <c r="Q29" s="339">
        <v>391288.24</v>
      </c>
      <c r="R29" s="340">
        <f t="shared" si="12"/>
        <v>1</v>
      </c>
      <c r="S29" s="465">
        <v>203071.16</v>
      </c>
      <c r="T29" s="465">
        <v>355260</v>
      </c>
      <c r="U29" s="209">
        <f t="shared" si="13"/>
        <v>-152188.84</v>
      </c>
      <c r="V29" s="356">
        <f t="shared" si="14"/>
        <v>1</v>
      </c>
      <c r="W29" s="471">
        <v>2017</v>
      </c>
      <c r="X29" s="471">
        <v>2017</v>
      </c>
      <c r="Y29" s="371">
        <v>5133682</v>
      </c>
      <c r="Z29" s="207">
        <v>818514.74</v>
      </c>
      <c r="AA29" s="238">
        <f t="shared" si="0"/>
        <v>708.6707705627706</v>
      </c>
      <c r="AB29" s="388">
        <v>0</v>
      </c>
      <c r="AC29" s="388">
        <v>0</v>
      </c>
      <c r="AD29" s="388">
        <v>0</v>
      </c>
      <c r="AE29" s="388">
        <v>0</v>
      </c>
      <c r="AF29" s="472">
        <v>0</v>
      </c>
      <c r="AG29" s="454">
        <v>0</v>
      </c>
      <c r="AH29" s="208">
        <v>350</v>
      </c>
      <c r="AI29" s="247">
        <v>42700</v>
      </c>
      <c r="AJ29" s="448">
        <v>40389.550000000003</v>
      </c>
      <c r="AK29" s="341">
        <f t="shared" si="2"/>
        <v>0</v>
      </c>
      <c r="AL29" s="208">
        <v>400</v>
      </c>
      <c r="AM29" s="247">
        <v>105600</v>
      </c>
      <c r="AN29" s="448">
        <v>107627.09</v>
      </c>
      <c r="AO29" s="341">
        <f t="shared" si="3"/>
        <v>0</v>
      </c>
      <c r="AP29" s="208">
        <v>350</v>
      </c>
      <c r="AQ29" s="247">
        <v>360000</v>
      </c>
      <c r="AR29" s="448">
        <v>325947</v>
      </c>
      <c r="AS29" s="247">
        <v>35000</v>
      </c>
      <c r="AT29" s="448">
        <v>16356.4</v>
      </c>
      <c r="AU29" s="341">
        <f t="shared" si="4"/>
        <v>0</v>
      </c>
      <c r="AV29" s="449">
        <v>6400</v>
      </c>
      <c r="AW29" s="450">
        <v>6129.17</v>
      </c>
      <c r="AX29" s="449">
        <v>0</v>
      </c>
      <c r="AY29" s="450">
        <v>0</v>
      </c>
      <c r="AZ29" s="449">
        <v>43000</v>
      </c>
      <c r="BA29" s="450">
        <v>41774.1</v>
      </c>
      <c r="BB29" s="449">
        <v>0</v>
      </c>
      <c r="BC29" s="450">
        <v>0</v>
      </c>
      <c r="BD29" s="449">
        <v>0</v>
      </c>
      <c r="BE29" s="450">
        <v>0</v>
      </c>
      <c r="BF29" s="459">
        <v>225631.22</v>
      </c>
      <c r="BG29" s="459">
        <v>19947.82</v>
      </c>
      <c r="BH29" s="450">
        <v>52181.95</v>
      </c>
      <c r="BI29" s="459">
        <v>731331.23</v>
      </c>
      <c r="BJ29" s="450">
        <v>782223.22</v>
      </c>
      <c r="BK29" s="467">
        <f t="shared" si="15"/>
        <v>50891.989999999991</v>
      </c>
      <c r="BL29" s="459">
        <v>302565.89</v>
      </c>
      <c r="BM29" s="459">
        <v>448194.4</v>
      </c>
      <c r="BN29" s="211">
        <v>0.19189999999999999</v>
      </c>
      <c r="BO29" s="450">
        <v>201640</v>
      </c>
      <c r="BP29" s="211">
        <v>6.8000000000000005E-2</v>
      </c>
      <c r="BQ29" s="449">
        <v>106510</v>
      </c>
      <c r="BR29" s="501">
        <v>1</v>
      </c>
      <c r="BS29" s="501">
        <v>1</v>
      </c>
      <c r="BT29" s="501">
        <v>0</v>
      </c>
      <c r="BU29" s="501">
        <v>0</v>
      </c>
      <c r="BV29" s="501">
        <v>0</v>
      </c>
      <c r="BW29" s="501">
        <v>1</v>
      </c>
      <c r="BX29" s="501">
        <v>1</v>
      </c>
      <c r="BY29" s="459">
        <v>136851.25</v>
      </c>
      <c r="BZ29" s="468">
        <v>5.91E-2</v>
      </c>
      <c r="CA29" s="459">
        <v>126533.62</v>
      </c>
      <c r="CB29" s="468">
        <v>9.8000000000000004E-2</v>
      </c>
      <c r="CC29" s="459">
        <v>140685.09</v>
      </c>
      <c r="CD29" s="468">
        <v>8.5999999999999993E-2</v>
      </c>
      <c r="CE29" s="459">
        <v>142588.10999999999</v>
      </c>
      <c r="CF29" s="468">
        <v>0.10440000000000001</v>
      </c>
      <c r="CG29" s="459">
        <v>206027.99</v>
      </c>
      <c r="CH29" s="468">
        <v>0.124</v>
      </c>
      <c r="CI29" s="459">
        <v>127124.39</v>
      </c>
      <c r="CJ29" s="468">
        <v>8.2400000000000001E-2</v>
      </c>
      <c r="CK29" s="459">
        <v>181984.88</v>
      </c>
      <c r="CL29" s="469">
        <v>19.198</v>
      </c>
      <c r="CM29" s="470">
        <v>7.4399999999999994E-2</v>
      </c>
    </row>
    <row r="30" spans="1:91">
      <c r="A30" s="202">
        <v>13073010</v>
      </c>
      <c r="B30" s="202">
        <v>5353</v>
      </c>
      <c r="C30" s="202" t="s">
        <v>51</v>
      </c>
      <c r="D30" s="206">
        <v>13460</v>
      </c>
      <c r="E30" s="473">
        <v>-1955100</v>
      </c>
      <c r="F30" s="380">
        <v>384535.46</v>
      </c>
      <c r="G30" s="209">
        <v>2339635.46</v>
      </c>
      <c r="H30" s="209">
        <v>109407.49</v>
      </c>
      <c r="I30" s="209">
        <v>275127.97000000003</v>
      </c>
      <c r="J30" s="362">
        <v>1</v>
      </c>
      <c r="K30" s="389">
        <v>1</v>
      </c>
      <c r="L30" s="392">
        <v>-2805400</v>
      </c>
      <c r="M30" s="331">
        <v>-512170.06</v>
      </c>
      <c r="N30" s="339">
        <v>2293229.94</v>
      </c>
      <c r="O30" s="340">
        <v>0</v>
      </c>
      <c r="P30" s="331">
        <v>2983784.71</v>
      </c>
      <c r="Q30" s="339">
        <v>2471614.65</v>
      </c>
      <c r="R30" s="340">
        <v>1</v>
      </c>
      <c r="S30" s="207">
        <v>5187106.28</v>
      </c>
      <c r="T30" s="207">
        <v>0</v>
      </c>
      <c r="U30" s="209">
        <v>5187106.28</v>
      </c>
      <c r="V30" s="356">
        <v>0</v>
      </c>
      <c r="W30" s="447">
        <v>2018</v>
      </c>
      <c r="X30" s="447">
        <v>2018</v>
      </c>
      <c r="Y30" s="207">
        <v>51400812.590000004</v>
      </c>
      <c r="Z30" s="380">
        <v>1782706.75</v>
      </c>
      <c r="AA30" s="238">
        <f t="shared" si="0"/>
        <v>132.44478083209509</v>
      </c>
      <c r="AB30" s="389">
        <v>0</v>
      </c>
      <c r="AC30" s="389">
        <v>0</v>
      </c>
      <c r="AD30" s="389">
        <v>0</v>
      </c>
      <c r="AE30" s="389">
        <v>0</v>
      </c>
      <c r="AF30" s="389">
        <v>0</v>
      </c>
      <c r="AG30" s="448" t="s">
        <v>166</v>
      </c>
      <c r="AH30" s="208">
        <v>200</v>
      </c>
      <c r="AI30" s="247">
        <v>25000</v>
      </c>
      <c r="AJ30" s="448">
        <v>25844</v>
      </c>
      <c r="AK30" s="341">
        <f t="shared" si="2"/>
        <v>1</v>
      </c>
      <c r="AL30" s="208">
        <v>350</v>
      </c>
      <c r="AM30" s="247">
        <v>1150000</v>
      </c>
      <c r="AN30" s="448">
        <v>1141145.55</v>
      </c>
      <c r="AO30" s="341">
        <f t="shared" si="3"/>
        <v>1</v>
      </c>
      <c r="AP30" s="208">
        <v>400</v>
      </c>
      <c r="AQ30" s="247">
        <v>4400000</v>
      </c>
      <c r="AR30" s="448">
        <v>4867927.4000000004</v>
      </c>
      <c r="AS30" s="247">
        <v>385000</v>
      </c>
      <c r="AT30" s="448">
        <v>408346.12</v>
      </c>
      <c r="AU30" s="341">
        <f t="shared" si="4"/>
        <v>0</v>
      </c>
      <c r="AV30" s="449">
        <v>32000</v>
      </c>
      <c r="AW30" s="450">
        <v>31963.07</v>
      </c>
      <c r="AX30" s="449">
        <v>120000</v>
      </c>
      <c r="AY30" s="450">
        <v>135069.13</v>
      </c>
      <c r="AZ30" s="449">
        <v>0</v>
      </c>
      <c r="BA30" s="450">
        <v>0</v>
      </c>
      <c r="BB30" s="449">
        <v>0</v>
      </c>
      <c r="BC30" s="450">
        <v>0</v>
      </c>
      <c r="BD30" s="449">
        <v>0</v>
      </c>
      <c r="BE30" s="450">
        <v>0</v>
      </c>
      <c r="BF30" s="450"/>
      <c r="BG30" s="450"/>
      <c r="BH30" s="450">
        <v>645833.15</v>
      </c>
      <c r="BI30" s="450"/>
      <c r="BJ30" s="450">
        <v>10586408.43</v>
      </c>
      <c r="BK30" s="245">
        <v>10586408.43</v>
      </c>
      <c r="BL30" s="450"/>
      <c r="BM30" s="450"/>
      <c r="BN30" s="211">
        <v>0.22856000000000001</v>
      </c>
      <c r="BO30" s="450">
        <v>2911396.39</v>
      </c>
      <c r="BP30" s="463" t="s">
        <v>202</v>
      </c>
      <c r="BQ30" s="247" t="s">
        <v>202</v>
      </c>
      <c r="BR30" s="405">
        <v>1</v>
      </c>
      <c r="BS30" s="405">
        <v>0</v>
      </c>
      <c r="BT30" s="405">
        <v>1</v>
      </c>
      <c r="BU30" s="405">
        <v>1</v>
      </c>
      <c r="BV30" s="405">
        <v>1</v>
      </c>
      <c r="BW30" s="405">
        <v>1</v>
      </c>
      <c r="BX30" s="405">
        <v>1</v>
      </c>
      <c r="BY30" s="450">
        <v>2304066.2599999998</v>
      </c>
      <c r="BZ30" s="211" t="s">
        <v>202</v>
      </c>
      <c r="CA30" s="450">
        <v>2375455.7799999998</v>
      </c>
      <c r="CB30" s="211" t="s">
        <v>202</v>
      </c>
      <c r="CC30" s="450">
        <v>2566965.44</v>
      </c>
      <c r="CD30" s="211" t="s">
        <v>202</v>
      </c>
      <c r="CE30" s="450">
        <v>2625865.1800000002</v>
      </c>
      <c r="CF30" s="211" t="s">
        <v>202</v>
      </c>
      <c r="CG30" s="450">
        <v>2712864</v>
      </c>
      <c r="CH30" s="211" t="s">
        <v>202</v>
      </c>
      <c r="CI30" s="450">
        <v>2577470.13</v>
      </c>
      <c r="CJ30" s="211" t="s">
        <v>202</v>
      </c>
      <c r="CK30" s="450">
        <v>2802288.6</v>
      </c>
      <c r="CL30" s="469">
        <v>22.617000000000001</v>
      </c>
      <c r="CM30" s="211" t="s">
        <v>202</v>
      </c>
    </row>
    <row r="31" spans="1:91">
      <c r="A31" s="202">
        <v>13073014</v>
      </c>
      <c r="B31" s="202">
        <v>5353</v>
      </c>
      <c r="C31" s="202" t="s">
        <v>52</v>
      </c>
      <c r="D31" s="474">
        <v>245</v>
      </c>
      <c r="E31" s="475">
        <v>-12300</v>
      </c>
      <c r="F31" s="476">
        <v>76226.460000000006</v>
      </c>
      <c r="G31" s="209">
        <v>88526.46</v>
      </c>
      <c r="H31" s="209">
        <v>0</v>
      </c>
      <c r="I31" s="209">
        <v>76226.460000000006</v>
      </c>
      <c r="J31" s="362">
        <v>1</v>
      </c>
      <c r="K31" s="477">
        <v>1</v>
      </c>
      <c r="L31" s="478">
        <v>-33300</v>
      </c>
      <c r="M31" s="479">
        <v>37023.64</v>
      </c>
      <c r="N31" s="339">
        <v>70323.64</v>
      </c>
      <c r="O31" s="340">
        <v>1</v>
      </c>
      <c r="P31" s="479">
        <v>-86887.59</v>
      </c>
      <c r="Q31" s="339">
        <v>-49863.95</v>
      </c>
      <c r="R31" s="340">
        <v>0</v>
      </c>
      <c r="S31" s="288">
        <v>102997.42</v>
      </c>
      <c r="T31" s="288">
        <v>0</v>
      </c>
      <c r="U31" s="209">
        <v>102997.42</v>
      </c>
      <c r="V31" s="356">
        <v>0</v>
      </c>
      <c r="W31" s="480">
        <v>2017</v>
      </c>
      <c r="X31" s="480">
        <v>2018</v>
      </c>
      <c r="Y31" s="288">
        <v>834322.79</v>
      </c>
      <c r="Z31" s="476">
        <v>0</v>
      </c>
      <c r="AA31" s="238">
        <f t="shared" si="0"/>
        <v>0</v>
      </c>
      <c r="AB31" s="477">
        <v>1</v>
      </c>
      <c r="AC31" s="477">
        <v>0</v>
      </c>
      <c r="AD31" s="477">
        <v>0</v>
      </c>
      <c r="AE31" s="477">
        <v>0</v>
      </c>
      <c r="AF31" s="477">
        <v>0</v>
      </c>
      <c r="AG31" s="448" t="s">
        <v>166</v>
      </c>
      <c r="AH31" s="628">
        <v>400</v>
      </c>
      <c r="AI31" s="247">
        <v>10600</v>
      </c>
      <c r="AJ31" s="448">
        <v>6493.12</v>
      </c>
      <c r="AK31" s="341">
        <f t="shared" si="2"/>
        <v>0</v>
      </c>
      <c r="AL31" s="628">
        <v>350</v>
      </c>
      <c r="AM31" s="247">
        <v>22300</v>
      </c>
      <c r="AN31" s="448">
        <v>22329.88</v>
      </c>
      <c r="AO31" s="341">
        <f t="shared" si="3"/>
        <v>1</v>
      </c>
      <c r="AP31" s="628">
        <v>300</v>
      </c>
      <c r="AQ31" s="247">
        <v>60000</v>
      </c>
      <c r="AR31" s="448">
        <v>79767.58</v>
      </c>
      <c r="AS31" s="247">
        <v>9400</v>
      </c>
      <c r="AT31" s="448">
        <v>10504.67</v>
      </c>
      <c r="AU31" s="341">
        <f t="shared" si="4"/>
        <v>1</v>
      </c>
      <c r="AV31" s="449">
        <v>2500</v>
      </c>
      <c r="AW31" s="450">
        <v>2806.25</v>
      </c>
      <c r="AX31" s="449">
        <v>0</v>
      </c>
      <c r="AY31" s="450">
        <v>0</v>
      </c>
      <c r="AZ31" s="449">
        <v>3500</v>
      </c>
      <c r="BA31" s="450">
        <v>3666.08</v>
      </c>
      <c r="BB31" s="449">
        <v>0</v>
      </c>
      <c r="BC31" s="450">
        <v>0</v>
      </c>
      <c r="BD31" s="449">
        <v>0</v>
      </c>
      <c r="BE31" s="450">
        <v>0</v>
      </c>
      <c r="BF31" s="450"/>
      <c r="BG31" s="450"/>
      <c r="BH31" s="450">
        <v>11251.21</v>
      </c>
      <c r="BI31" s="450"/>
      <c r="BJ31" s="450">
        <v>213656.57</v>
      </c>
      <c r="BK31" s="245">
        <v>213656.57</v>
      </c>
      <c r="BL31" s="450"/>
      <c r="BM31" s="450"/>
      <c r="BN31" s="211">
        <v>0.22856000000000001</v>
      </c>
      <c r="BO31" s="450">
        <v>51119.85</v>
      </c>
      <c r="BP31" s="463" t="s">
        <v>202</v>
      </c>
      <c r="BQ31" s="247" t="s">
        <v>202</v>
      </c>
      <c r="BR31" s="405"/>
      <c r="BS31" s="405"/>
      <c r="BT31" s="405"/>
      <c r="BU31" s="405"/>
      <c r="BV31" s="405"/>
      <c r="BW31" s="405"/>
      <c r="BX31" s="405"/>
      <c r="BY31" s="450"/>
      <c r="BZ31" s="211"/>
      <c r="CA31" s="450"/>
      <c r="CB31" s="211"/>
      <c r="CC31" s="450"/>
      <c r="CD31" s="211"/>
      <c r="CE31" s="450"/>
      <c r="CF31" s="211"/>
      <c r="CG31" s="450"/>
      <c r="CH31" s="211"/>
      <c r="CI31" s="450"/>
      <c r="CJ31" s="211"/>
      <c r="CK31" s="450"/>
      <c r="CL31" s="469">
        <v>22.617000000000001</v>
      </c>
      <c r="CM31" s="211"/>
    </row>
    <row r="32" spans="1:91">
      <c r="A32" s="202">
        <v>13073027</v>
      </c>
      <c r="B32" s="202">
        <v>5353</v>
      </c>
      <c r="C32" s="202" t="s">
        <v>53</v>
      </c>
      <c r="D32" s="474">
        <v>2194</v>
      </c>
      <c r="E32" s="475">
        <v>-96100</v>
      </c>
      <c r="F32" s="476">
        <v>219514.26</v>
      </c>
      <c r="G32" s="209">
        <v>315614.26</v>
      </c>
      <c r="H32" s="209">
        <v>144092.72</v>
      </c>
      <c r="I32" s="209">
        <v>75421.540000000008</v>
      </c>
      <c r="J32" s="362">
        <v>1</v>
      </c>
      <c r="K32" s="477">
        <v>1</v>
      </c>
      <c r="L32" s="478">
        <v>-142900</v>
      </c>
      <c r="M32" s="479">
        <v>366449.27</v>
      </c>
      <c r="N32" s="339">
        <v>509349.27</v>
      </c>
      <c r="O32" s="340">
        <v>1</v>
      </c>
      <c r="P32" s="479">
        <v>345008.6</v>
      </c>
      <c r="Q32" s="339">
        <v>711457.87</v>
      </c>
      <c r="R32" s="340">
        <v>1</v>
      </c>
      <c r="S32" s="207">
        <v>817056.56</v>
      </c>
      <c r="T32" s="207">
        <v>0</v>
      </c>
      <c r="U32" s="209">
        <v>817056.56</v>
      </c>
      <c r="V32" s="356">
        <v>0</v>
      </c>
      <c r="W32" s="447">
        <v>2016</v>
      </c>
      <c r="X32" s="447">
        <v>2016</v>
      </c>
      <c r="Y32" s="207">
        <v>8203737.9400000004</v>
      </c>
      <c r="Z32" s="476">
        <v>461935.87</v>
      </c>
      <c r="AA32" s="238">
        <f t="shared" si="0"/>
        <v>210.54506381039198</v>
      </c>
      <c r="AB32" s="477">
        <v>0</v>
      </c>
      <c r="AC32" s="477">
        <v>0</v>
      </c>
      <c r="AD32" s="477">
        <v>0</v>
      </c>
      <c r="AE32" s="477">
        <v>0</v>
      </c>
      <c r="AF32" s="477">
        <v>0</v>
      </c>
      <c r="AG32" s="448" t="s">
        <v>166</v>
      </c>
      <c r="AH32" s="628">
        <v>310</v>
      </c>
      <c r="AI32" s="247">
        <v>68200</v>
      </c>
      <c r="AJ32" s="448">
        <v>66150.61</v>
      </c>
      <c r="AK32" s="341">
        <f t="shared" si="2"/>
        <v>0</v>
      </c>
      <c r="AL32" s="628">
        <v>400</v>
      </c>
      <c r="AM32" s="247">
        <v>245700</v>
      </c>
      <c r="AN32" s="448">
        <v>250212.12</v>
      </c>
      <c r="AO32" s="341">
        <f t="shared" si="3"/>
        <v>0</v>
      </c>
      <c r="AP32" s="628">
        <v>350</v>
      </c>
      <c r="AQ32" s="247">
        <v>220000</v>
      </c>
      <c r="AR32" s="448">
        <v>361866.22</v>
      </c>
      <c r="AS32" s="247">
        <v>22000</v>
      </c>
      <c r="AT32" s="448">
        <v>27981.5</v>
      </c>
      <c r="AU32" s="341">
        <f t="shared" si="4"/>
        <v>0</v>
      </c>
      <c r="AV32" s="449">
        <v>9000</v>
      </c>
      <c r="AW32" s="450">
        <v>9878.39</v>
      </c>
      <c r="AX32" s="449">
        <v>5000</v>
      </c>
      <c r="AY32" s="450">
        <v>8853.41</v>
      </c>
      <c r="AZ32" s="449">
        <v>85000</v>
      </c>
      <c r="BA32" s="450">
        <v>113629.71</v>
      </c>
      <c r="BB32" s="449">
        <v>0</v>
      </c>
      <c r="BC32" s="450">
        <v>0</v>
      </c>
      <c r="BD32" s="449">
        <v>0</v>
      </c>
      <c r="BE32" s="450">
        <v>0</v>
      </c>
      <c r="BF32" s="450"/>
      <c r="BG32" s="450"/>
      <c r="BH32" s="450">
        <v>96860.56</v>
      </c>
      <c r="BI32" s="450"/>
      <c r="BJ32" s="450">
        <v>1509150.81</v>
      </c>
      <c r="BK32" s="245">
        <v>1509150.81</v>
      </c>
      <c r="BL32" s="450"/>
      <c r="BM32" s="450"/>
      <c r="BN32" s="211">
        <v>0.22856000000000001</v>
      </c>
      <c r="BO32" s="450">
        <v>441683.21</v>
      </c>
      <c r="BP32" s="463" t="s">
        <v>202</v>
      </c>
      <c r="BQ32" s="247" t="s">
        <v>202</v>
      </c>
      <c r="BR32" s="405"/>
      <c r="BS32" s="405"/>
      <c r="BT32" s="405"/>
      <c r="BU32" s="405"/>
      <c r="BV32" s="405"/>
      <c r="BW32" s="405"/>
      <c r="BX32" s="405"/>
      <c r="BY32" s="450"/>
      <c r="BZ32" s="211"/>
      <c r="CA32" s="450"/>
      <c r="CB32" s="211"/>
      <c r="CC32" s="450"/>
      <c r="CD32" s="211"/>
      <c r="CE32" s="450"/>
      <c r="CF32" s="211"/>
      <c r="CG32" s="450"/>
      <c r="CH32" s="211"/>
      <c r="CI32" s="450"/>
      <c r="CJ32" s="211"/>
      <c r="CK32" s="450"/>
      <c r="CL32" s="469">
        <v>22.617000000000001</v>
      </c>
      <c r="CM32" s="211"/>
    </row>
    <row r="33" spans="1:91">
      <c r="A33" s="202">
        <v>13073038</v>
      </c>
      <c r="B33" s="202">
        <v>5353</v>
      </c>
      <c r="C33" s="202" t="s">
        <v>54</v>
      </c>
      <c r="D33" s="474">
        <v>576</v>
      </c>
      <c r="E33" s="475">
        <v>-73300</v>
      </c>
      <c r="F33" s="476">
        <v>168900.55</v>
      </c>
      <c r="G33" s="209">
        <v>242200.55</v>
      </c>
      <c r="H33" s="209">
        <v>16194.47</v>
      </c>
      <c r="I33" s="209">
        <v>152706.07999999999</v>
      </c>
      <c r="J33" s="362">
        <v>1</v>
      </c>
      <c r="K33" s="477">
        <v>1</v>
      </c>
      <c r="L33" s="478">
        <v>-132800</v>
      </c>
      <c r="M33" s="479">
        <v>43316.41</v>
      </c>
      <c r="N33" s="339">
        <v>176116.41</v>
      </c>
      <c r="O33" s="340">
        <v>1</v>
      </c>
      <c r="P33" s="479">
        <v>171501.89</v>
      </c>
      <c r="Q33" s="339">
        <v>214818.30000000002</v>
      </c>
      <c r="R33" s="340">
        <v>1</v>
      </c>
      <c r="S33" s="288">
        <v>376319.64</v>
      </c>
      <c r="T33" s="288">
        <v>0</v>
      </c>
      <c r="U33" s="209">
        <v>376319.64</v>
      </c>
      <c r="V33" s="356">
        <v>0</v>
      </c>
      <c r="W33" s="480">
        <v>2016</v>
      </c>
      <c r="X33" s="480">
        <v>2016</v>
      </c>
      <c r="Y33" s="288">
        <v>2217858.2200000002</v>
      </c>
      <c r="Z33" s="476">
        <v>216736.66</v>
      </c>
      <c r="AA33" s="238">
        <f t="shared" si="0"/>
        <v>376.27892361111111</v>
      </c>
      <c r="AB33" s="477">
        <v>0</v>
      </c>
      <c r="AC33" s="477">
        <v>0</v>
      </c>
      <c r="AD33" s="477">
        <v>0</v>
      </c>
      <c r="AE33" s="477">
        <v>0</v>
      </c>
      <c r="AF33" s="477">
        <v>0</v>
      </c>
      <c r="AG33" s="448" t="s">
        <v>166</v>
      </c>
      <c r="AH33" s="628">
        <v>280</v>
      </c>
      <c r="AI33" s="247">
        <v>23000</v>
      </c>
      <c r="AJ33" s="448">
        <v>22613.8</v>
      </c>
      <c r="AK33" s="341">
        <f t="shared" si="2"/>
        <v>1</v>
      </c>
      <c r="AL33" s="628">
        <v>350</v>
      </c>
      <c r="AM33" s="247">
        <v>54000</v>
      </c>
      <c r="AN33" s="448">
        <v>55696.68</v>
      </c>
      <c r="AO33" s="341">
        <f t="shared" si="3"/>
        <v>1</v>
      </c>
      <c r="AP33" s="628">
        <v>320</v>
      </c>
      <c r="AQ33" s="247">
        <v>130000</v>
      </c>
      <c r="AR33" s="448">
        <v>213851.7</v>
      </c>
      <c r="AS33" s="247">
        <v>14300</v>
      </c>
      <c r="AT33" s="448">
        <v>17348.62</v>
      </c>
      <c r="AU33" s="341">
        <f t="shared" si="4"/>
        <v>1</v>
      </c>
      <c r="AV33" s="449">
        <v>1700</v>
      </c>
      <c r="AW33" s="450">
        <v>1649.17</v>
      </c>
      <c r="AX33" s="449">
        <v>0</v>
      </c>
      <c r="AY33" s="450">
        <v>0</v>
      </c>
      <c r="AZ33" s="449">
        <v>60000</v>
      </c>
      <c r="BA33" s="450">
        <v>70328.38</v>
      </c>
      <c r="BB33" s="449">
        <v>0</v>
      </c>
      <c r="BC33" s="450">
        <v>0</v>
      </c>
      <c r="BD33" s="449">
        <v>0</v>
      </c>
      <c r="BE33" s="450">
        <v>0</v>
      </c>
      <c r="BF33" s="450"/>
      <c r="BG33" s="450"/>
      <c r="BH33" s="450">
        <v>25931.65</v>
      </c>
      <c r="BI33" s="450"/>
      <c r="BJ33" s="450">
        <v>570254.53</v>
      </c>
      <c r="BK33" s="245">
        <v>570254.53</v>
      </c>
      <c r="BL33" s="450"/>
      <c r="BM33" s="450"/>
      <c r="BN33" s="211">
        <v>0.22856000000000001</v>
      </c>
      <c r="BO33" s="450">
        <v>126000.14</v>
      </c>
      <c r="BP33" s="463" t="s">
        <v>202</v>
      </c>
      <c r="BQ33" s="247" t="s">
        <v>202</v>
      </c>
      <c r="BR33" s="405"/>
      <c r="BS33" s="405"/>
      <c r="BT33" s="405"/>
      <c r="BU33" s="405"/>
      <c r="BV33" s="405"/>
      <c r="BW33" s="405"/>
      <c r="BX33" s="405"/>
      <c r="BY33" s="450"/>
      <c r="BZ33" s="211"/>
      <c r="CA33" s="450"/>
      <c r="CB33" s="211"/>
      <c r="CC33" s="450"/>
      <c r="CD33" s="211"/>
      <c r="CE33" s="450"/>
      <c r="CF33" s="211"/>
      <c r="CG33" s="450"/>
      <c r="CH33" s="211"/>
      <c r="CI33" s="450"/>
      <c r="CJ33" s="211"/>
      <c r="CK33" s="450"/>
      <c r="CL33" s="469">
        <v>22.617000000000001</v>
      </c>
      <c r="CM33" s="211"/>
    </row>
    <row r="34" spans="1:91">
      <c r="A34" s="202">
        <v>13073049</v>
      </c>
      <c r="B34" s="202">
        <v>5353</v>
      </c>
      <c r="C34" s="202" t="s">
        <v>55</v>
      </c>
      <c r="D34" s="206">
        <v>246</v>
      </c>
      <c r="E34" s="473">
        <v>-29200</v>
      </c>
      <c r="F34" s="380">
        <v>83659.53</v>
      </c>
      <c r="G34" s="209">
        <v>112859.53</v>
      </c>
      <c r="H34" s="209">
        <v>0</v>
      </c>
      <c r="I34" s="209">
        <v>83659.53</v>
      </c>
      <c r="J34" s="362">
        <v>1</v>
      </c>
      <c r="K34" s="389">
        <v>1</v>
      </c>
      <c r="L34" s="392">
        <v>-51400</v>
      </c>
      <c r="M34" s="331">
        <v>54252.1</v>
      </c>
      <c r="N34" s="339">
        <v>105652.1</v>
      </c>
      <c r="O34" s="340">
        <v>1</v>
      </c>
      <c r="P34" s="331">
        <v>-75661.19</v>
      </c>
      <c r="Q34" s="339">
        <v>-21409.090000000004</v>
      </c>
      <c r="R34" s="340">
        <v>0</v>
      </c>
      <c r="S34" s="207">
        <v>204693.26</v>
      </c>
      <c r="T34" s="207">
        <v>0</v>
      </c>
      <c r="U34" s="209">
        <v>204693.26</v>
      </c>
      <c r="V34" s="356">
        <v>0</v>
      </c>
      <c r="W34" s="447">
        <v>2017</v>
      </c>
      <c r="X34" s="447">
        <v>2017</v>
      </c>
      <c r="Y34" s="207">
        <v>1356865.5</v>
      </c>
      <c r="Z34" s="380">
        <v>0</v>
      </c>
      <c r="AA34" s="238">
        <f t="shared" si="0"/>
        <v>0</v>
      </c>
      <c r="AB34" s="389">
        <v>1</v>
      </c>
      <c r="AC34" s="389">
        <v>0</v>
      </c>
      <c r="AD34" s="389">
        <v>0</v>
      </c>
      <c r="AE34" s="389">
        <v>0</v>
      </c>
      <c r="AF34" s="389">
        <v>0</v>
      </c>
      <c r="AG34" s="448" t="s">
        <v>166</v>
      </c>
      <c r="AH34" s="208">
        <v>300</v>
      </c>
      <c r="AI34" s="247">
        <v>4400</v>
      </c>
      <c r="AJ34" s="448">
        <v>4520.71</v>
      </c>
      <c r="AK34" s="341">
        <f t="shared" si="2"/>
        <v>1</v>
      </c>
      <c r="AL34" s="208">
        <v>320</v>
      </c>
      <c r="AM34" s="247">
        <v>85000</v>
      </c>
      <c r="AN34" s="448">
        <v>82162.39</v>
      </c>
      <c r="AO34" s="341">
        <f t="shared" si="3"/>
        <v>1</v>
      </c>
      <c r="AP34" s="208">
        <v>340</v>
      </c>
      <c r="AQ34" s="247">
        <v>40000</v>
      </c>
      <c r="AR34" s="448">
        <v>98511.71</v>
      </c>
      <c r="AS34" s="247">
        <v>4100</v>
      </c>
      <c r="AT34" s="448">
        <v>5962.77</v>
      </c>
      <c r="AU34" s="341">
        <f t="shared" si="4"/>
        <v>1</v>
      </c>
      <c r="AV34" s="449">
        <v>900</v>
      </c>
      <c r="AW34" s="450">
        <v>919.09</v>
      </c>
      <c r="AX34" s="449">
        <v>0</v>
      </c>
      <c r="AY34" s="450">
        <v>0</v>
      </c>
      <c r="AZ34" s="449">
        <v>1000</v>
      </c>
      <c r="BA34" s="450">
        <v>2635.06</v>
      </c>
      <c r="BB34" s="449">
        <v>0</v>
      </c>
      <c r="BC34" s="450">
        <v>0</v>
      </c>
      <c r="BD34" s="449">
        <v>0</v>
      </c>
      <c r="BE34" s="450">
        <v>0</v>
      </c>
      <c r="BF34" s="450"/>
      <c r="BG34" s="450"/>
      <c r="BH34" s="450">
        <v>6251.52</v>
      </c>
      <c r="BI34" s="450"/>
      <c r="BJ34" s="450">
        <v>6251.52</v>
      </c>
      <c r="BK34" s="245">
        <v>6251.52</v>
      </c>
      <c r="BL34" s="450"/>
      <c r="BM34" s="450"/>
      <c r="BN34" s="211">
        <v>0.22856000000000001</v>
      </c>
      <c r="BO34" s="450">
        <v>56174.41</v>
      </c>
      <c r="BP34" s="463" t="s">
        <v>202</v>
      </c>
      <c r="BQ34" s="247" t="s">
        <v>202</v>
      </c>
      <c r="BR34" s="405"/>
      <c r="BS34" s="405"/>
      <c r="BT34" s="405"/>
      <c r="BU34" s="405"/>
      <c r="BV34" s="405"/>
      <c r="BW34" s="405"/>
      <c r="BX34" s="405"/>
      <c r="BY34" s="450"/>
      <c r="BZ34" s="211"/>
      <c r="CA34" s="450"/>
      <c r="CB34" s="211"/>
      <c r="CC34" s="450"/>
      <c r="CD34" s="211"/>
      <c r="CE34" s="450"/>
      <c r="CF34" s="211"/>
      <c r="CG34" s="450"/>
      <c r="CH34" s="211"/>
      <c r="CI34" s="450"/>
      <c r="CJ34" s="211"/>
      <c r="CK34" s="450"/>
      <c r="CL34" s="469">
        <v>22.617000000000001</v>
      </c>
      <c r="CM34" s="211"/>
    </row>
    <row r="35" spans="1:91">
      <c r="A35" s="202">
        <v>13073063</v>
      </c>
      <c r="B35" s="202">
        <v>5353</v>
      </c>
      <c r="C35" s="202" t="s">
        <v>56</v>
      </c>
      <c r="D35" s="474">
        <v>767</v>
      </c>
      <c r="E35" s="475">
        <v>-53900</v>
      </c>
      <c r="F35" s="476">
        <v>86705.62</v>
      </c>
      <c r="G35" s="209">
        <v>140605.62</v>
      </c>
      <c r="H35" s="209">
        <v>14847.92</v>
      </c>
      <c r="I35" s="209">
        <v>71857.7</v>
      </c>
      <c r="J35" s="362">
        <v>1</v>
      </c>
      <c r="K35" s="477">
        <v>0</v>
      </c>
      <c r="L35" s="478">
        <v>-76700</v>
      </c>
      <c r="M35" s="479">
        <v>120947.69</v>
      </c>
      <c r="N35" s="339">
        <v>197647.69</v>
      </c>
      <c r="O35" s="340">
        <v>1</v>
      </c>
      <c r="P35" s="479">
        <v>-280802.05</v>
      </c>
      <c r="Q35" s="339">
        <v>-159854.35999999999</v>
      </c>
      <c r="R35" s="340">
        <v>0</v>
      </c>
      <c r="S35" s="288">
        <v>-104194.18</v>
      </c>
      <c r="T35" s="288">
        <v>0</v>
      </c>
      <c r="U35" s="209">
        <v>-104194.18</v>
      </c>
      <c r="V35" s="356">
        <v>0</v>
      </c>
      <c r="W35" s="480">
        <v>2017</v>
      </c>
      <c r="X35" s="480">
        <v>2017</v>
      </c>
      <c r="Y35" s="288">
        <v>836588.05</v>
      </c>
      <c r="Z35" s="476">
        <v>99732.53</v>
      </c>
      <c r="AA35" s="238">
        <f t="shared" si="0"/>
        <v>130.0293741851369</v>
      </c>
      <c r="AB35" s="477">
        <v>1</v>
      </c>
      <c r="AC35" s="477">
        <v>0</v>
      </c>
      <c r="AD35" s="477">
        <v>0</v>
      </c>
      <c r="AE35" s="477">
        <v>0</v>
      </c>
      <c r="AF35" s="477">
        <v>0</v>
      </c>
      <c r="AG35" s="448" t="s">
        <v>166</v>
      </c>
      <c r="AH35" s="628">
        <v>300</v>
      </c>
      <c r="AI35" s="247">
        <v>24000</v>
      </c>
      <c r="AJ35" s="448">
        <v>22695.24</v>
      </c>
      <c r="AK35" s="341">
        <f t="shared" si="2"/>
        <v>1</v>
      </c>
      <c r="AL35" s="628">
        <v>375</v>
      </c>
      <c r="AM35" s="247">
        <v>78500</v>
      </c>
      <c r="AN35" s="448">
        <v>79553.23</v>
      </c>
      <c r="AO35" s="341">
        <f t="shared" si="3"/>
        <v>1</v>
      </c>
      <c r="AP35" s="628">
        <v>350</v>
      </c>
      <c r="AQ35" s="247">
        <v>225000</v>
      </c>
      <c r="AR35" s="448">
        <v>278286.49</v>
      </c>
      <c r="AS35" s="247">
        <v>22000</v>
      </c>
      <c r="AT35" s="448">
        <v>31423.37</v>
      </c>
      <c r="AU35" s="341">
        <f t="shared" si="4"/>
        <v>0</v>
      </c>
      <c r="AV35" s="449">
        <v>5000</v>
      </c>
      <c r="AW35" s="450">
        <v>5097.42</v>
      </c>
      <c r="AX35" s="449">
        <v>0</v>
      </c>
      <c r="AY35" s="450">
        <v>0</v>
      </c>
      <c r="AZ35" s="449">
        <v>0</v>
      </c>
      <c r="BA35" s="450">
        <v>0</v>
      </c>
      <c r="BB35" s="449">
        <v>0</v>
      </c>
      <c r="BC35" s="450">
        <v>0</v>
      </c>
      <c r="BD35" s="449">
        <v>0</v>
      </c>
      <c r="BE35" s="450">
        <v>0</v>
      </c>
      <c r="BF35" s="450"/>
      <c r="BG35" s="450"/>
      <c r="BH35" s="450">
        <v>42804.67</v>
      </c>
      <c r="BI35" s="450"/>
      <c r="BJ35" s="450">
        <v>659935.09</v>
      </c>
      <c r="BK35" s="245">
        <v>659935.09</v>
      </c>
      <c r="BL35" s="450"/>
      <c r="BM35" s="450"/>
      <c r="BN35" s="211">
        <v>0.22856000000000001</v>
      </c>
      <c r="BO35" s="450">
        <v>163513.96</v>
      </c>
      <c r="BP35" s="463" t="s">
        <v>202</v>
      </c>
      <c r="BQ35" s="247" t="s">
        <v>202</v>
      </c>
      <c r="BR35" s="405"/>
      <c r="BS35" s="405"/>
      <c r="BT35" s="405"/>
      <c r="BU35" s="405"/>
      <c r="BV35" s="405"/>
      <c r="BW35" s="405"/>
      <c r="BX35" s="405"/>
      <c r="BY35" s="450"/>
      <c r="BZ35" s="211"/>
      <c r="CA35" s="450"/>
      <c r="CB35" s="211"/>
      <c r="CC35" s="450"/>
      <c r="CD35" s="211"/>
      <c r="CE35" s="450"/>
      <c r="CF35" s="211"/>
      <c r="CG35" s="450"/>
      <c r="CH35" s="211"/>
      <c r="CI35" s="450"/>
      <c r="CJ35" s="211"/>
      <c r="CK35" s="450"/>
      <c r="CL35" s="469">
        <v>22.617000000000001</v>
      </c>
      <c r="CM35" s="211"/>
    </row>
    <row r="36" spans="1:91">
      <c r="A36" s="202">
        <v>13073064</v>
      </c>
      <c r="B36" s="202">
        <v>5353</v>
      </c>
      <c r="C36" s="202" t="s">
        <v>57</v>
      </c>
      <c r="D36" s="474">
        <v>457</v>
      </c>
      <c r="E36" s="475">
        <v>-10100</v>
      </c>
      <c r="F36" s="476">
        <v>8048.52</v>
      </c>
      <c r="G36" s="209">
        <v>18148.52</v>
      </c>
      <c r="H36" s="209">
        <v>17188.86</v>
      </c>
      <c r="I36" s="209">
        <v>-9140.34</v>
      </c>
      <c r="J36" s="362">
        <v>0</v>
      </c>
      <c r="K36" s="477">
        <v>0</v>
      </c>
      <c r="L36" s="478">
        <v>-21500</v>
      </c>
      <c r="M36" s="479">
        <v>-38109.61</v>
      </c>
      <c r="N36" s="339">
        <v>-16609.61</v>
      </c>
      <c r="O36" s="340">
        <v>0</v>
      </c>
      <c r="P36" s="479">
        <v>-33830.379999999997</v>
      </c>
      <c r="Q36" s="339">
        <v>-71939.989999999991</v>
      </c>
      <c r="R36" s="340">
        <v>0</v>
      </c>
      <c r="S36" s="288">
        <v>-159724.17000000001</v>
      </c>
      <c r="T36" s="288">
        <v>0</v>
      </c>
      <c r="U36" s="209">
        <v>-159724.17000000001</v>
      </c>
      <c r="V36" s="356">
        <v>0</v>
      </c>
      <c r="W36" s="480">
        <v>2017</v>
      </c>
      <c r="X36" s="480">
        <v>2018</v>
      </c>
      <c r="Y36" s="288">
        <v>832611.04</v>
      </c>
      <c r="Z36" s="476">
        <v>168564.04</v>
      </c>
      <c r="AA36" s="238">
        <f t="shared" si="0"/>
        <v>368.84910284463899</v>
      </c>
      <c r="AB36" s="477">
        <v>1</v>
      </c>
      <c r="AC36" s="477">
        <v>0</v>
      </c>
      <c r="AD36" s="477">
        <v>0</v>
      </c>
      <c r="AE36" s="477">
        <v>0</v>
      </c>
      <c r="AF36" s="477">
        <v>0</v>
      </c>
      <c r="AG36" s="448" t="s">
        <v>166</v>
      </c>
      <c r="AH36" s="628">
        <v>350</v>
      </c>
      <c r="AI36" s="247">
        <v>9000</v>
      </c>
      <c r="AJ36" s="448">
        <v>7021.18</v>
      </c>
      <c r="AK36" s="341">
        <f t="shared" si="2"/>
        <v>0</v>
      </c>
      <c r="AL36" s="628">
        <v>360</v>
      </c>
      <c r="AM36" s="247">
        <v>33000</v>
      </c>
      <c r="AN36" s="448">
        <v>33162.19</v>
      </c>
      <c r="AO36" s="341">
        <f t="shared" si="3"/>
        <v>1</v>
      </c>
      <c r="AP36" s="628">
        <v>350</v>
      </c>
      <c r="AQ36" s="247">
        <v>50000</v>
      </c>
      <c r="AR36" s="448">
        <v>22727.7</v>
      </c>
      <c r="AS36" s="247">
        <v>5000</v>
      </c>
      <c r="AT36" s="448">
        <v>2217.4</v>
      </c>
      <c r="AU36" s="341">
        <f t="shared" si="4"/>
        <v>0</v>
      </c>
      <c r="AV36" s="449">
        <v>2400</v>
      </c>
      <c r="AW36" s="450">
        <v>2767.5</v>
      </c>
      <c r="AX36" s="449">
        <v>0</v>
      </c>
      <c r="AY36" s="450">
        <v>0</v>
      </c>
      <c r="AZ36" s="449">
        <v>0</v>
      </c>
      <c r="BA36" s="450">
        <v>0</v>
      </c>
      <c r="BB36" s="449">
        <v>0</v>
      </c>
      <c r="BC36" s="450">
        <v>0</v>
      </c>
      <c r="BD36" s="449">
        <v>0</v>
      </c>
      <c r="BE36" s="450">
        <v>0</v>
      </c>
      <c r="BF36" s="450"/>
      <c r="BG36" s="450"/>
      <c r="BH36" s="450">
        <v>23435.599999999999</v>
      </c>
      <c r="BI36" s="450"/>
      <c r="BJ36" s="450">
        <v>218175.42</v>
      </c>
      <c r="BK36" s="245">
        <v>218175.42</v>
      </c>
      <c r="BL36" s="450"/>
      <c r="BM36" s="450"/>
      <c r="BN36" s="211">
        <v>0.22856000000000001</v>
      </c>
      <c r="BO36" s="450">
        <v>90726.399999999994</v>
      </c>
      <c r="BP36" s="463" t="s">
        <v>202</v>
      </c>
      <c r="BQ36" s="247" t="s">
        <v>202</v>
      </c>
      <c r="BR36" s="405"/>
      <c r="BS36" s="405"/>
      <c r="BT36" s="405"/>
      <c r="BU36" s="405"/>
      <c r="BV36" s="405"/>
      <c r="BW36" s="405"/>
      <c r="BX36" s="405"/>
      <c r="BY36" s="450"/>
      <c r="BZ36" s="211"/>
      <c r="CA36" s="450"/>
      <c r="CB36" s="211"/>
      <c r="CC36" s="450"/>
      <c r="CD36" s="211"/>
      <c r="CE36" s="450"/>
      <c r="CF36" s="211"/>
      <c r="CG36" s="450"/>
      <c r="CH36" s="211"/>
      <c r="CI36" s="450"/>
      <c r="CJ36" s="211"/>
      <c r="CK36" s="450"/>
      <c r="CL36" s="469">
        <v>22.617000000000001</v>
      </c>
      <c r="CM36" s="211"/>
    </row>
    <row r="37" spans="1:91">
      <c r="A37" s="202">
        <v>13073065</v>
      </c>
      <c r="B37" s="202">
        <v>5353</v>
      </c>
      <c r="C37" s="202" t="s">
        <v>58</v>
      </c>
      <c r="D37" s="206">
        <v>978</v>
      </c>
      <c r="E37" s="475">
        <v>-24300</v>
      </c>
      <c r="F37" s="476">
        <v>49584.1</v>
      </c>
      <c r="G37" s="209">
        <v>73884.100000000006</v>
      </c>
      <c r="H37" s="209">
        <v>39255.43</v>
      </c>
      <c r="I37" s="209">
        <v>10328.669999999998</v>
      </c>
      <c r="J37" s="362">
        <v>1</v>
      </c>
      <c r="K37" s="477">
        <v>1</v>
      </c>
      <c r="L37" s="478">
        <v>-63500</v>
      </c>
      <c r="M37" s="479">
        <v>-16989.490000000002</v>
      </c>
      <c r="N37" s="339">
        <v>46510.509999999995</v>
      </c>
      <c r="O37" s="340">
        <v>0</v>
      </c>
      <c r="P37" s="479">
        <v>164039.13</v>
      </c>
      <c r="Q37" s="339">
        <v>147049.64000000001</v>
      </c>
      <c r="R37" s="340">
        <v>1</v>
      </c>
      <c r="S37" s="288">
        <v>580957.23</v>
      </c>
      <c r="T37" s="288">
        <v>0</v>
      </c>
      <c r="U37" s="209">
        <v>580957.23</v>
      </c>
      <c r="V37" s="356">
        <v>0</v>
      </c>
      <c r="W37" s="480">
        <v>2017</v>
      </c>
      <c r="X37" s="480">
        <v>2017</v>
      </c>
      <c r="Y37" s="288">
        <v>4287600.04</v>
      </c>
      <c r="Z37" s="476">
        <v>337391.59</v>
      </c>
      <c r="AA37" s="238">
        <f t="shared" si="0"/>
        <v>344.9811758691207</v>
      </c>
      <c r="AB37" s="477">
        <v>0</v>
      </c>
      <c r="AC37" s="477">
        <v>0</v>
      </c>
      <c r="AD37" s="477">
        <v>0</v>
      </c>
      <c r="AE37" s="477">
        <v>0</v>
      </c>
      <c r="AF37" s="477">
        <v>0</v>
      </c>
      <c r="AG37" s="448" t="s">
        <v>166</v>
      </c>
      <c r="AH37" s="628">
        <v>200</v>
      </c>
      <c r="AI37" s="247">
        <v>27000</v>
      </c>
      <c r="AJ37" s="448">
        <v>26756.52</v>
      </c>
      <c r="AK37" s="341">
        <f t="shared" si="2"/>
        <v>1</v>
      </c>
      <c r="AL37" s="628">
        <v>300</v>
      </c>
      <c r="AM37" s="247">
        <v>90000</v>
      </c>
      <c r="AN37" s="448">
        <v>94060.73</v>
      </c>
      <c r="AO37" s="341">
        <f t="shared" si="3"/>
        <v>1</v>
      </c>
      <c r="AP37" s="628">
        <v>300</v>
      </c>
      <c r="AQ37" s="247">
        <v>270000</v>
      </c>
      <c r="AR37" s="448">
        <v>245334.96</v>
      </c>
      <c r="AS37" s="247">
        <v>31500</v>
      </c>
      <c r="AT37" s="448">
        <v>31841.85</v>
      </c>
      <c r="AU37" s="341">
        <f t="shared" si="4"/>
        <v>1</v>
      </c>
      <c r="AV37" s="449">
        <v>4600</v>
      </c>
      <c r="AW37" s="450">
        <v>4932.92</v>
      </c>
      <c r="AX37" s="449">
        <v>0</v>
      </c>
      <c r="AY37" s="450">
        <v>0</v>
      </c>
      <c r="AZ37" s="449">
        <v>25000</v>
      </c>
      <c r="BA37" s="450">
        <v>46934.1</v>
      </c>
      <c r="BB37" s="449">
        <v>0</v>
      </c>
      <c r="BC37" s="450">
        <v>0</v>
      </c>
      <c r="BD37" s="449">
        <v>0</v>
      </c>
      <c r="BE37" s="450">
        <v>0</v>
      </c>
      <c r="BF37" s="450"/>
      <c r="BG37" s="450"/>
      <c r="BH37" s="450">
        <v>49678.31</v>
      </c>
      <c r="BI37" s="450"/>
      <c r="BJ37" s="450">
        <v>793976.3</v>
      </c>
      <c r="BK37" s="245">
        <v>793976.3</v>
      </c>
      <c r="BL37" s="450"/>
      <c r="BM37" s="450"/>
      <c r="BN37" s="211">
        <v>0.22856000000000001</v>
      </c>
      <c r="BO37" s="450">
        <v>217480.6</v>
      </c>
      <c r="BP37" s="463" t="s">
        <v>202</v>
      </c>
      <c r="BQ37" s="247" t="s">
        <v>202</v>
      </c>
      <c r="BR37" s="405"/>
      <c r="BS37" s="405"/>
      <c r="BT37" s="405"/>
      <c r="BU37" s="405"/>
      <c r="BV37" s="405"/>
      <c r="BW37" s="405"/>
      <c r="BX37" s="405"/>
      <c r="BY37" s="450"/>
      <c r="BZ37" s="211"/>
      <c r="CA37" s="450"/>
      <c r="CB37" s="211"/>
      <c r="CC37" s="450"/>
      <c r="CD37" s="211"/>
      <c r="CE37" s="450"/>
      <c r="CF37" s="211"/>
      <c r="CG37" s="450"/>
      <c r="CH37" s="211"/>
      <c r="CI37" s="450"/>
      <c r="CJ37" s="211"/>
      <c r="CK37" s="450"/>
      <c r="CL37" s="469">
        <v>22.617000000000001</v>
      </c>
      <c r="CM37" s="211"/>
    </row>
    <row r="38" spans="1:91">
      <c r="A38" s="202">
        <v>13073072</v>
      </c>
      <c r="B38" s="202">
        <v>5353</v>
      </c>
      <c r="C38" s="202" t="s">
        <v>59</v>
      </c>
      <c r="D38" s="247">
        <v>245</v>
      </c>
      <c r="E38" s="473">
        <v>-136500</v>
      </c>
      <c r="F38" s="380">
        <v>-114438.59</v>
      </c>
      <c r="G38" s="209">
        <v>22061.410000000003</v>
      </c>
      <c r="H38" s="209">
        <v>42602.32</v>
      </c>
      <c r="I38" s="209">
        <v>-157040.91</v>
      </c>
      <c r="J38" s="362">
        <v>0</v>
      </c>
      <c r="K38" s="389">
        <v>1</v>
      </c>
      <c r="L38" s="392">
        <v>-149200</v>
      </c>
      <c r="M38" s="331">
        <v>-166822.14000000001</v>
      </c>
      <c r="N38" s="339">
        <v>-17622.140000000014</v>
      </c>
      <c r="O38" s="340">
        <v>0</v>
      </c>
      <c r="P38" s="331">
        <v>464831.2</v>
      </c>
      <c r="Q38" s="339">
        <v>298009.06</v>
      </c>
      <c r="R38" s="340">
        <v>1</v>
      </c>
      <c r="S38" s="207">
        <v>432893.4</v>
      </c>
      <c r="T38" s="207">
        <v>0</v>
      </c>
      <c r="U38" s="209">
        <v>432893.4</v>
      </c>
      <c r="V38" s="356">
        <v>0</v>
      </c>
      <c r="W38" s="447">
        <v>2017</v>
      </c>
      <c r="X38" s="447">
        <v>2017</v>
      </c>
      <c r="Y38" s="207">
        <v>2956883.66</v>
      </c>
      <c r="Z38" s="380">
        <v>738183.81</v>
      </c>
      <c r="AA38" s="238">
        <f t="shared" si="0"/>
        <v>3012.995142857143</v>
      </c>
      <c r="AB38" s="389">
        <v>0</v>
      </c>
      <c r="AC38" s="389">
        <v>0</v>
      </c>
      <c r="AD38" s="389">
        <v>0</v>
      </c>
      <c r="AE38" s="389">
        <v>0</v>
      </c>
      <c r="AF38" s="389">
        <v>0</v>
      </c>
      <c r="AG38" s="448" t="s">
        <v>166</v>
      </c>
      <c r="AH38" s="208">
        <v>300</v>
      </c>
      <c r="AI38" s="247">
        <v>12500</v>
      </c>
      <c r="AJ38" s="448">
        <v>10321.780000000001</v>
      </c>
      <c r="AK38" s="341">
        <f t="shared" si="2"/>
        <v>1</v>
      </c>
      <c r="AL38" s="208">
        <v>300</v>
      </c>
      <c r="AM38" s="247">
        <v>25500</v>
      </c>
      <c r="AN38" s="448">
        <v>26226.560000000001</v>
      </c>
      <c r="AO38" s="341">
        <f t="shared" si="3"/>
        <v>1</v>
      </c>
      <c r="AP38" s="208">
        <v>300</v>
      </c>
      <c r="AQ38" s="247">
        <v>270000</v>
      </c>
      <c r="AR38" s="448">
        <v>90217.85</v>
      </c>
      <c r="AS38" s="247">
        <v>31500</v>
      </c>
      <c r="AT38" s="448">
        <v>6713.12</v>
      </c>
      <c r="AU38" s="341">
        <f t="shared" si="4"/>
        <v>1</v>
      </c>
      <c r="AV38" s="449">
        <v>300</v>
      </c>
      <c r="AW38" s="450">
        <v>358.76</v>
      </c>
      <c r="AX38" s="449">
        <v>0</v>
      </c>
      <c r="AY38" s="450">
        <v>0</v>
      </c>
      <c r="AZ38" s="449">
        <v>0</v>
      </c>
      <c r="BA38" s="450">
        <v>0</v>
      </c>
      <c r="BB38" s="449">
        <v>0</v>
      </c>
      <c r="BC38" s="450">
        <v>0</v>
      </c>
      <c r="BD38" s="449">
        <v>0</v>
      </c>
      <c r="BE38" s="450">
        <v>0</v>
      </c>
      <c r="BF38" s="450"/>
      <c r="BG38" s="450"/>
      <c r="BH38" s="450">
        <v>10932.57</v>
      </c>
      <c r="BI38" s="450"/>
      <c r="BJ38" s="450">
        <v>250118.94</v>
      </c>
      <c r="BK38" s="245">
        <v>250118.94</v>
      </c>
      <c r="BL38" s="450"/>
      <c r="BM38" s="450"/>
      <c r="BN38" s="211">
        <v>0.22856000000000001</v>
      </c>
      <c r="BO38" s="450">
        <v>109181.61</v>
      </c>
      <c r="BP38" s="463" t="s">
        <v>202</v>
      </c>
      <c r="BQ38" s="247" t="s">
        <v>202</v>
      </c>
      <c r="BR38" s="405"/>
      <c r="BS38" s="405"/>
      <c r="BT38" s="405"/>
      <c r="BU38" s="405"/>
      <c r="BV38" s="405"/>
      <c r="BW38" s="405"/>
      <c r="BX38" s="405"/>
      <c r="BY38" s="450"/>
      <c r="BZ38" s="211"/>
      <c r="CA38" s="450"/>
      <c r="CB38" s="211"/>
      <c r="CC38" s="450"/>
      <c r="CD38" s="211"/>
      <c r="CE38" s="450"/>
      <c r="CF38" s="211"/>
      <c r="CG38" s="450"/>
      <c r="CH38" s="211"/>
      <c r="CI38" s="450"/>
      <c r="CJ38" s="211"/>
      <c r="CK38" s="450"/>
      <c r="CL38" s="469">
        <v>22.617000000000001</v>
      </c>
      <c r="CM38" s="211"/>
    </row>
    <row r="39" spans="1:91">
      <c r="A39" s="202">
        <v>13073074</v>
      </c>
      <c r="B39" s="202">
        <v>5353</v>
      </c>
      <c r="C39" s="202" t="s">
        <v>60</v>
      </c>
      <c r="D39" s="206">
        <v>301</v>
      </c>
      <c r="E39" s="473">
        <v>-2600</v>
      </c>
      <c r="F39" s="380">
        <v>76383.820000000007</v>
      </c>
      <c r="G39" s="209">
        <v>78983.820000000007</v>
      </c>
      <c r="H39" s="209">
        <v>53422.43</v>
      </c>
      <c r="I39" s="209">
        <v>22961.390000000007</v>
      </c>
      <c r="J39" s="362">
        <v>1</v>
      </c>
      <c r="K39" s="389">
        <v>1</v>
      </c>
      <c r="L39" s="392">
        <v>-19400</v>
      </c>
      <c r="M39" s="331">
        <v>76010.58</v>
      </c>
      <c r="N39" s="339">
        <v>95410.58</v>
      </c>
      <c r="O39" s="340">
        <v>1</v>
      </c>
      <c r="P39" s="331">
        <v>-144549.4</v>
      </c>
      <c r="Q39" s="339">
        <v>-68538.819999999992</v>
      </c>
      <c r="R39" s="340">
        <v>0</v>
      </c>
      <c r="S39" s="207">
        <v>74814.09</v>
      </c>
      <c r="T39" s="207">
        <v>0</v>
      </c>
      <c r="U39" s="209">
        <v>74814.09</v>
      </c>
      <c r="V39" s="356">
        <v>0</v>
      </c>
      <c r="W39" s="447">
        <v>2017</v>
      </c>
      <c r="X39" s="447">
        <v>2017</v>
      </c>
      <c r="Y39" s="207">
        <v>557425.73</v>
      </c>
      <c r="Z39" s="380">
        <v>201949.49</v>
      </c>
      <c r="AA39" s="238">
        <f t="shared" si="0"/>
        <v>670.92853820598009</v>
      </c>
      <c r="AB39" s="389">
        <v>1</v>
      </c>
      <c r="AC39" s="389">
        <v>0</v>
      </c>
      <c r="AD39" s="389">
        <v>0</v>
      </c>
      <c r="AE39" s="389">
        <v>0</v>
      </c>
      <c r="AF39" s="389">
        <v>0</v>
      </c>
      <c r="AG39" s="448" t="s">
        <v>166</v>
      </c>
      <c r="AH39" s="208">
        <v>275</v>
      </c>
      <c r="AI39" s="247">
        <v>21000</v>
      </c>
      <c r="AJ39" s="448">
        <v>21626.66</v>
      </c>
      <c r="AK39" s="341">
        <f t="shared" si="2"/>
        <v>1</v>
      </c>
      <c r="AL39" s="208">
        <v>375</v>
      </c>
      <c r="AM39" s="247">
        <v>35000</v>
      </c>
      <c r="AN39" s="448">
        <v>30334.03</v>
      </c>
      <c r="AO39" s="341">
        <f t="shared" si="3"/>
        <v>1</v>
      </c>
      <c r="AP39" s="208">
        <v>300</v>
      </c>
      <c r="AQ39" s="247">
        <v>23000</v>
      </c>
      <c r="AR39" s="448">
        <v>36279.769999999997</v>
      </c>
      <c r="AS39" s="247">
        <v>2100</v>
      </c>
      <c r="AT39" s="448">
        <v>1885.93</v>
      </c>
      <c r="AU39" s="341">
        <f t="shared" si="4"/>
        <v>1</v>
      </c>
      <c r="AV39" s="449">
        <v>5900</v>
      </c>
      <c r="AW39" s="450">
        <v>6524.05</v>
      </c>
      <c r="AX39" s="449">
        <v>0</v>
      </c>
      <c r="AY39" s="450">
        <v>0</v>
      </c>
      <c r="AZ39" s="449">
        <v>0</v>
      </c>
      <c r="BA39" s="450">
        <v>0</v>
      </c>
      <c r="BB39" s="449">
        <v>0</v>
      </c>
      <c r="BC39" s="450">
        <v>0</v>
      </c>
      <c r="BD39" s="449">
        <v>0</v>
      </c>
      <c r="BE39" s="450">
        <v>0</v>
      </c>
      <c r="BF39" s="450"/>
      <c r="BG39" s="450"/>
      <c r="BH39" s="450">
        <v>18700</v>
      </c>
      <c r="BI39" s="450"/>
      <c r="BJ39" s="450">
        <v>18746.96</v>
      </c>
      <c r="BK39" s="245">
        <v>18746.96</v>
      </c>
      <c r="BL39" s="450"/>
      <c r="BM39" s="450"/>
      <c r="BN39" s="211">
        <v>0.22856000000000001</v>
      </c>
      <c r="BO39" s="450">
        <v>59379.5</v>
      </c>
      <c r="BP39" s="463" t="s">
        <v>202</v>
      </c>
      <c r="BQ39" s="247" t="s">
        <v>202</v>
      </c>
      <c r="BR39" s="405"/>
      <c r="BS39" s="405"/>
      <c r="BT39" s="405"/>
      <c r="BU39" s="405"/>
      <c r="BV39" s="405"/>
      <c r="BW39" s="405"/>
      <c r="BX39" s="405"/>
      <c r="BY39" s="450"/>
      <c r="BZ39" s="211"/>
      <c r="CA39" s="450"/>
      <c r="CB39" s="211"/>
      <c r="CC39" s="450"/>
      <c r="CD39" s="211"/>
      <c r="CE39" s="450"/>
      <c r="CF39" s="211"/>
      <c r="CG39" s="450"/>
      <c r="CH39" s="211"/>
      <c r="CI39" s="450"/>
      <c r="CJ39" s="211"/>
      <c r="CK39" s="450"/>
      <c r="CL39" s="469">
        <v>22.617000000000001</v>
      </c>
      <c r="CM39" s="211"/>
    </row>
    <row r="40" spans="1:91">
      <c r="A40" s="202">
        <v>13073083</v>
      </c>
      <c r="B40" s="202">
        <v>5353</v>
      </c>
      <c r="C40" s="202" t="s">
        <v>61</v>
      </c>
      <c r="D40" s="206">
        <v>852</v>
      </c>
      <c r="E40" s="473">
        <v>-251600</v>
      </c>
      <c r="F40" s="380">
        <v>-138014.79</v>
      </c>
      <c r="G40" s="209">
        <v>113585.20999999999</v>
      </c>
      <c r="H40" s="209">
        <v>32538.59</v>
      </c>
      <c r="I40" s="209">
        <v>-170553.38</v>
      </c>
      <c r="J40" s="362">
        <v>0</v>
      </c>
      <c r="K40" s="389">
        <v>0</v>
      </c>
      <c r="L40" s="392">
        <v>-279500</v>
      </c>
      <c r="M40" s="331">
        <v>-199788.73</v>
      </c>
      <c r="N40" s="339">
        <v>79711.26999999999</v>
      </c>
      <c r="O40" s="340">
        <v>0</v>
      </c>
      <c r="P40" s="331">
        <v>27782.99</v>
      </c>
      <c r="Q40" s="339">
        <v>-172005.74000000002</v>
      </c>
      <c r="R40" s="340">
        <v>0</v>
      </c>
      <c r="S40" s="207">
        <v>181764</v>
      </c>
      <c r="T40" s="207">
        <v>0</v>
      </c>
      <c r="U40" s="209">
        <v>181764</v>
      </c>
      <c r="V40" s="356">
        <v>0</v>
      </c>
      <c r="W40" s="447">
        <v>2017</v>
      </c>
      <c r="X40" s="447">
        <v>2017</v>
      </c>
      <c r="Y40" s="207">
        <v>2269315.5</v>
      </c>
      <c r="Z40" s="380">
        <v>365003.68</v>
      </c>
      <c r="AA40" s="238">
        <f t="shared" si="0"/>
        <v>428.40807511737086</v>
      </c>
      <c r="AB40" s="389">
        <v>1</v>
      </c>
      <c r="AC40" s="389">
        <v>0</v>
      </c>
      <c r="AD40" s="389">
        <v>0</v>
      </c>
      <c r="AE40" s="389">
        <v>0</v>
      </c>
      <c r="AF40" s="389">
        <v>0</v>
      </c>
      <c r="AG40" s="448" t="s">
        <v>166</v>
      </c>
      <c r="AH40" s="208">
        <v>350</v>
      </c>
      <c r="AI40" s="247">
        <v>20700</v>
      </c>
      <c r="AJ40" s="448">
        <v>21471.89</v>
      </c>
      <c r="AK40" s="341">
        <f t="shared" si="2"/>
        <v>0</v>
      </c>
      <c r="AL40" s="208">
        <v>400</v>
      </c>
      <c r="AM40" s="247">
        <v>102800</v>
      </c>
      <c r="AN40" s="448">
        <v>116983.88</v>
      </c>
      <c r="AO40" s="341">
        <f t="shared" si="3"/>
        <v>0</v>
      </c>
      <c r="AP40" s="208">
        <v>370</v>
      </c>
      <c r="AQ40" s="247">
        <v>200000</v>
      </c>
      <c r="AR40" s="448">
        <v>178105.34</v>
      </c>
      <c r="AS40" s="247">
        <v>19000</v>
      </c>
      <c r="AT40" s="448">
        <v>25214.3</v>
      </c>
      <c r="AU40" s="341">
        <f t="shared" si="4"/>
        <v>0</v>
      </c>
      <c r="AV40" s="449">
        <v>3500</v>
      </c>
      <c r="AW40" s="450">
        <v>3970.13</v>
      </c>
      <c r="AX40" s="449">
        <v>2000</v>
      </c>
      <c r="AY40" s="450">
        <v>3811.87</v>
      </c>
      <c r="AZ40" s="449">
        <v>10000</v>
      </c>
      <c r="BA40" s="450">
        <v>0</v>
      </c>
      <c r="BB40" s="449">
        <v>0</v>
      </c>
      <c r="BC40" s="450">
        <v>0</v>
      </c>
      <c r="BD40" s="449">
        <v>0</v>
      </c>
      <c r="BE40" s="450">
        <v>0</v>
      </c>
      <c r="BF40" s="450"/>
      <c r="BG40" s="450"/>
      <c r="BH40" s="450">
        <v>39989.97</v>
      </c>
      <c r="BI40" s="450"/>
      <c r="BJ40" s="450">
        <v>666881.43000000005</v>
      </c>
      <c r="BK40" s="245">
        <v>666881.43000000005</v>
      </c>
      <c r="BL40" s="450"/>
      <c r="BM40" s="450"/>
      <c r="BN40" s="211">
        <v>0.22856000000000001</v>
      </c>
      <c r="BO40" s="450">
        <v>198958.38</v>
      </c>
      <c r="BP40" s="463" t="s">
        <v>202</v>
      </c>
      <c r="BQ40" s="247" t="s">
        <v>202</v>
      </c>
      <c r="BR40" s="405"/>
      <c r="BS40" s="405"/>
      <c r="BT40" s="405"/>
      <c r="BU40" s="405"/>
      <c r="BV40" s="405"/>
      <c r="BW40" s="405"/>
      <c r="BX40" s="405"/>
      <c r="BY40" s="450"/>
      <c r="BZ40" s="211"/>
      <c r="CA40" s="450"/>
      <c r="CB40" s="211"/>
      <c r="CC40" s="450"/>
      <c r="CD40" s="211"/>
      <c r="CE40" s="450"/>
      <c r="CF40" s="211"/>
      <c r="CG40" s="450"/>
      <c r="CH40" s="211"/>
      <c r="CI40" s="450"/>
      <c r="CJ40" s="211"/>
      <c r="CK40" s="450"/>
      <c r="CL40" s="469">
        <v>22.617000000000001</v>
      </c>
      <c r="CM40" s="211"/>
    </row>
    <row r="41" spans="1:91">
      <c r="A41" s="202">
        <v>13073002</v>
      </c>
      <c r="B41" s="202">
        <v>5354</v>
      </c>
      <c r="C41" s="202" t="s">
        <v>62</v>
      </c>
      <c r="D41" s="206">
        <v>622</v>
      </c>
      <c r="E41" s="206">
        <v>24800</v>
      </c>
      <c r="F41" s="207">
        <v>861091.34</v>
      </c>
      <c r="G41" s="209">
        <v>836291.34</v>
      </c>
      <c r="H41" s="209">
        <v>82055.13</v>
      </c>
      <c r="I41" s="209">
        <v>779036.21</v>
      </c>
      <c r="J41" s="362">
        <v>1</v>
      </c>
      <c r="K41" s="389">
        <v>1</v>
      </c>
      <c r="L41" s="392">
        <v>39200</v>
      </c>
      <c r="M41" s="331">
        <v>824180.96</v>
      </c>
      <c r="N41" s="339">
        <v>784980.96</v>
      </c>
      <c r="O41" s="340">
        <v>1</v>
      </c>
      <c r="P41" s="331">
        <v>4209390.1500000004</v>
      </c>
      <c r="Q41" s="339">
        <v>5033571.1100000003</v>
      </c>
      <c r="R41" s="340">
        <v>1</v>
      </c>
      <c r="S41" s="207">
        <v>3623425.97</v>
      </c>
      <c r="T41" s="207">
        <v>0</v>
      </c>
      <c r="U41" s="209">
        <v>3623425.97</v>
      </c>
      <c r="V41" s="356">
        <v>0</v>
      </c>
      <c r="W41" s="447">
        <v>2016</v>
      </c>
      <c r="X41" s="447">
        <v>2015</v>
      </c>
      <c r="Y41" s="207">
        <v>11029237.699999999</v>
      </c>
      <c r="Z41" s="207">
        <v>950002.08</v>
      </c>
      <c r="AA41" s="238">
        <f t="shared" si="0"/>
        <v>1527.3345337620578</v>
      </c>
      <c r="AB41" s="389">
        <v>0</v>
      </c>
      <c r="AC41" s="389">
        <v>0</v>
      </c>
      <c r="AD41" s="389">
        <v>0</v>
      </c>
      <c r="AE41" s="389">
        <v>0</v>
      </c>
      <c r="AF41" s="482">
        <v>0</v>
      </c>
      <c r="AG41" s="454"/>
      <c r="AH41" s="208">
        <v>300</v>
      </c>
      <c r="AI41" s="247">
        <v>1100</v>
      </c>
      <c r="AJ41" s="448">
        <v>1199.73</v>
      </c>
      <c r="AK41" s="341">
        <f t="shared" si="2"/>
        <v>1</v>
      </c>
      <c r="AL41" s="208">
        <v>360</v>
      </c>
      <c r="AM41" s="247">
        <v>195000</v>
      </c>
      <c r="AN41" s="448">
        <v>207800.67</v>
      </c>
      <c r="AO41" s="341">
        <f t="shared" si="3"/>
        <v>1</v>
      </c>
      <c r="AP41" s="208">
        <v>330</v>
      </c>
      <c r="AQ41" s="247">
        <v>600000</v>
      </c>
      <c r="AR41" s="448">
        <v>793037.49</v>
      </c>
      <c r="AS41" s="247">
        <v>70000</v>
      </c>
      <c r="AT41" s="448">
        <v>81904.679999999993</v>
      </c>
      <c r="AU41" s="341">
        <f t="shared" si="4"/>
        <v>1</v>
      </c>
      <c r="AV41" s="449">
        <v>1700</v>
      </c>
      <c r="AW41" s="450">
        <v>1791.66</v>
      </c>
      <c r="AX41" s="449">
        <v>0</v>
      </c>
      <c r="AY41" s="450">
        <v>0</v>
      </c>
      <c r="AZ41" s="449">
        <v>280000</v>
      </c>
      <c r="BA41" s="450">
        <v>304800.28999999998</v>
      </c>
      <c r="BB41" s="449">
        <v>131200</v>
      </c>
      <c r="BC41" s="450">
        <v>131200</v>
      </c>
      <c r="BD41" s="449">
        <v>800000</v>
      </c>
      <c r="BE41" s="450">
        <v>830000</v>
      </c>
      <c r="BF41" s="450"/>
      <c r="BG41" s="450"/>
      <c r="BH41" s="450">
        <v>19998.78</v>
      </c>
      <c r="BI41" s="450"/>
      <c r="BJ41" s="450">
        <v>1633794.63</v>
      </c>
      <c r="BK41" s="245">
        <v>1633794.63</v>
      </c>
      <c r="BL41" s="450"/>
      <c r="BM41" s="450"/>
      <c r="BN41" s="211">
        <v>0.27379999999999999</v>
      </c>
      <c r="BO41" s="450">
        <v>273300</v>
      </c>
      <c r="BP41" s="211">
        <v>1.6899999999999998E-2</v>
      </c>
      <c r="BQ41" s="449">
        <v>33000</v>
      </c>
      <c r="BR41" s="405">
        <v>1</v>
      </c>
      <c r="BS41" s="405">
        <v>1</v>
      </c>
      <c r="BT41" s="405">
        <v>1</v>
      </c>
      <c r="BU41" s="405">
        <v>1</v>
      </c>
      <c r="BV41" s="405">
        <v>1</v>
      </c>
      <c r="BW41" s="405">
        <v>1</v>
      </c>
      <c r="BX41" s="405">
        <v>1</v>
      </c>
      <c r="BY41" s="450">
        <v>227500</v>
      </c>
      <c r="BZ41" s="211">
        <v>1.37E-2</v>
      </c>
      <c r="CA41" s="450">
        <v>219100</v>
      </c>
      <c r="CB41" s="211">
        <v>0.08</v>
      </c>
      <c r="CC41" s="450">
        <v>208100</v>
      </c>
      <c r="CD41" s="211">
        <v>3.9699999999999999E-2</v>
      </c>
      <c r="CE41" s="450">
        <v>277700</v>
      </c>
      <c r="CF41" s="211">
        <v>3.0800000000000001E-2</v>
      </c>
      <c r="CG41" s="450">
        <v>229666.67</v>
      </c>
      <c r="CH41" s="211">
        <v>3.1699999999999999E-2</v>
      </c>
      <c r="CI41" s="450">
        <v>177100</v>
      </c>
      <c r="CJ41" s="211">
        <v>4.3499999999999997E-2</v>
      </c>
      <c r="CK41" s="450">
        <v>297000</v>
      </c>
      <c r="CL41" s="450">
        <v>27.38</v>
      </c>
      <c r="CM41" s="211">
        <v>1.2800000000000001E-2</v>
      </c>
    </row>
    <row r="42" spans="1:91">
      <c r="A42" s="202">
        <v>13073012</v>
      </c>
      <c r="B42" s="202">
        <v>5354</v>
      </c>
      <c r="C42" s="202" t="s">
        <v>63</v>
      </c>
      <c r="D42" s="206">
        <v>1170</v>
      </c>
      <c r="E42" s="206">
        <v>159500</v>
      </c>
      <c r="F42" s="207">
        <v>464561.18</v>
      </c>
      <c r="G42" s="209">
        <v>305061.18</v>
      </c>
      <c r="H42" s="209">
        <v>105277</v>
      </c>
      <c r="I42" s="209">
        <v>359284.18</v>
      </c>
      <c r="J42" s="362">
        <v>1</v>
      </c>
      <c r="K42" s="389">
        <v>1</v>
      </c>
      <c r="L42" s="392">
        <v>1598700</v>
      </c>
      <c r="M42" s="331">
        <v>445957.49</v>
      </c>
      <c r="N42" s="339">
        <v>-1152742.51</v>
      </c>
      <c r="O42" s="340">
        <v>1</v>
      </c>
      <c r="P42" s="331">
        <v>2084506.79</v>
      </c>
      <c r="Q42" s="339">
        <v>2530464.2799999998</v>
      </c>
      <c r="R42" s="340">
        <v>1</v>
      </c>
      <c r="S42" s="207">
        <v>4620896.88</v>
      </c>
      <c r="T42" s="207">
        <v>0</v>
      </c>
      <c r="U42" s="209">
        <v>4620896.88</v>
      </c>
      <c r="V42" s="356">
        <v>0</v>
      </c>
      <c r="W42" s="447">
        <v>2016</v>
      </c>
      <c r="X42" s="447">
        <v>2015</v>
      </c>
      <c r="Y42" s="207">
        <v>11254701.57</v>
      </c>
      <c r="Z42" s="207">
        <v>1553005.51</v>
      </c>
      <c r="AA42" s="238">
        <f t="shared" si="0"/>
        <v>1327.3551367521368</v>
      </c>
      <c r="AB42" s="389">
        <v>0</v>
      </c>
      <c r="AC42" s="389">
        <v>0</v>
      </c>
      <c r="AD42" s="389">
        <v>0</v>
      </c>
      <c r="AE42" s="389">
        <v>0</v>
      </c>
      <c r="AF42" s="482">
        <v>0</v>
      </c>
      <c r="AG42" s="454"/>
      <c r="AH42" s="208">
        <v>300</v>
      </c>
      <c r="AI42" s="247">
        <v>7600</v>
      </c>
      <c r="AJ42" s="448">
        <v>8810.2999999999993</v>
      </c>
      <c r="AK42" s="341">
        <f t="shared" si="2"/>
        <v>1</v>
      </c>
      <c r="AL42" s="208">
        <v>380</v>
      </c>
      <c r="AM42" s="247">
        <v>175000</v>
      </c>
      <c r="AN42" s="448">
        <v>180743.64</v>
      </c>
      <c r="AO42" s="341">
        <f t="shared" si="3"/>
        <v>1</v>
      </c>
      <c r="AP42" s="208">
        <v>360</v>
      </c>
      <c r="AQ42" s="247">
        <v>350000</v>
      </c>
      <c r="AR42" s="448">
        <v>339485.51</v>
      </c>
      <c r="AS42" s="247">
        <v>45000</v>
      </c>
      <c r="AT42" s="448">
        <v>33053.11</v>
      </c>
      <c r="AU42" s="341">
        <f t="shared" si="4"/>
        <v>0</v>
      </c>
      <c r="AV42" s="449">
        <v>4500</v>
      </c>
      <c r="AW42" s="450">
        <v>5132.51</v>
      </c>
      <c r="AX42" s="449">
        <v>0</v>
      </c>
      <c r="AY42" s="450">
        <v>0</v>
      </c>
      <c r="AZ42" s="449">
        <v>245000</v>
      </c>
      <c r="BA42" s="450">
        <v>253834.91</v>
      </c>
      <c r="BB42" s="449">
        <v>83000</v>
      </c>
      <c r="BC42" s="450"/>
      <c r="BD42" s="449">
        <v>623000</v>
      </c>
      <c r="BE42" s="450"/>
      <c r="BF42" s="450"/>
      <c r="BG42" s="450"/>
      <c r="BH42" s="450">
        <v>43745.440000000002</v>
      </c>
      <c r="BI42" s="450"/>
      <c r="BJ42" s="450">
        <v>1133401.46</v>
      </c>
      <c r="BK42" s="245">
        <v>1133401.46</v>
      </c>
      <c r="BL42" s="450"/>
      <c r="BM42" s="450"/>
      <c r="BN42" s="211">
        <v>0.27379999999999999</v>
      </c>
      <c r="BO42" s="450">
        <v>301800</v>
      </c>
      <c r="BP42" s="211">
        <v>2.5000000000000001E-3</v>
      </c>
      <c r="BQ42" s="449">
        <v>4800</v>
      </c>
      <c r="BR42" s="405">
        <v>1</v>
      </c>
      <c r="BS42" s="405">
        <v>0</v>
      </c>
      <c r="BT42" s="405">
        <v>1</v>
      </c>
      <c r="BU42" s="405">
        <v>0</v>
      </c>
      <c r="BV42" s="405">
        <v>1</v>
      </c>
      <c r="BW42" s="405">
        <v>1</v>
      </c>
      <c r="BX42" s="405">
        <v>1</v>
      </c>
      <c r="BY42" s="450">
        <v>155600</v>
      </c>
      <c r="BZ42" s="211">
        <v>3.8999999999999998E-3</v>
      </c>
      <c r="CA42" s="450">
        <v>297900</v>
      </c>
      <c r="CB42" s="211">
        <v>1.1999999999999999E-3</v>
      </c>
      <c r="CC42" s="450">
        <v>256500</v>
      </c>
      <c r="CD42" s="211">
        <v>2.7000000000000001E-3</v>
      </c>
      <c r="CE42" s="450">
        <v>292900</v>
      </c>
      <c r="CF42" s="211">
        <v>2E-3</v>
      </c>
      <c r="CG42" s="450">
        <v>252833.33</v>
      </c>
      <c r="CH42" s="211">
        <v>5.4000000000000003E-3</v>
      </c>
      <c r="CI42" s="450">
        <v>227587.5</v>
      </c>
      <c r="CJ42" s="211">
        <v>2.3E-3</v>
      </c>
      <c r="CK42" s="450">
        <v>331200</v>
      </c>
      <c r="CL42" s="450">
        <v>27.38</v>
      </c>
      <c r="CM42" s="211">
        <v>5.0000000000000001E-3</v>
      </c>
    </row>
    <row r="43" spans="1:91">
      <c r="A43" s="202">
        <v>13073017</v>
      </c>
      <c r="B43" s="202">
        <v>5354</v>
      </c>
      <c r="C43" s="202" t="s">
        <v>64</v>
      </c>
      <c r="D43" s="206">
        <v>1526</v>
      </c>
      <c r="E43" s="206">
        <v>277500</v>
      </c>
      <c r="F43" s="207">
        <v>753103.87</v>
      </c>
      <c r="G43" s="209">
        <v>475603.87</v>
      </c>
      <c r="H43" s="209">
        <v>168509.19</v>
      </c>
      <c r="I43" s="209">
        <v>584594.67999999993</v>
      </c>
      <c r="J43" s="362">
        <v>1</v>
      </c>
      <c r="K43" s="389">
        <v>1</v>
      </c>
      <c r="L43" s="392">
        <v>186600</v>
      </c>
      <c r="M43" s="331">
        <v>749769.34</v>
      </c>
      <c r="N43" s="339">
        <v>563169.34</v>
      </c>
      <c r="O43" s="340">
        <v>1</v>
      </c>
      <c r="P43" s="331">
        <v>2002491.05</v>
      </c>
      <c r="Q43" s="339">
        <v>2752260.39</v>
      </c>
      <c r="R43" s="340">
        <v>1</v>
      </c>
      <c r="S43" s="207">
        <v>808984.21</v>
      </c>
      <c r="T43" s="207">
        <v>0</v>
      </c>
      <c r="U43" s="209">
        <v>808984.21</v>
      </c>
      <c r="V43" s="356">
        <v>0</v>
      </c>
      <c r="W43" s="447">
        <v>2016</v>
      </c>
      <c r="X43" s="447">
        <v>2015</v>
      </c>
      <c r="Y43" s="207">
        <v>19963175.030000001</v>
      </c>
      <c r="Z43" s="207">
        <v>1074343.1499999999</v>
      </c>
      <c r="AA43" s="238">
        <f t="shared" si="0"/>
        <v>704.02565530799473</v>
      </c>
      <c r="AB43" s="389">
        <v>0</v>
      </c>
      <c r="AC43" s="389">
        <v>0</v>
      </c>
      <c r="AD43" s="389">
        <v>0</v>
      </c>
      <c r="AE43" s="389">
        <v>0</v>
      </c>
      <c r="AF43" s="482">
        <v>0</v>
      </c>
      <c r="AG43" s="454"/>
      <c r="AH43" s="208">
        <v>300</v>
      </c>
      <c r="AI43" s="247">
        <v>11000</v>
      </c>
      <c r="AJ43" s="448">
        <v>11318.97</v>
      </c>
      <c r="AK43" s="341">
        <f t="shared" si="2"/>
        <v>1</v>
      </c>
      <c r="AL43" s="208">
        <v>360</v>
      </c>
      <c r="AM43" s="247">
        <v>263000</v>
      </c>
      <c r="AN43" s="448">
        <v>265734.45</v>
      </c>
      <c r="AO43" s="341">
        <f t="shared" si="3"/>
        <v>1</v>
      </c>
      <c r="AP43" s="208">
        <v>350</v>
      </c>
      <c r="AQ43" s="247">
        <v>600000</v>
      </c>
      <c r="AR43" s="448">
        <v>628138.55000000005</v>
      </c>
      <c r="AS43" s="247">
        <v>60000</v>
      </c>
      <c r="AT43" s="448">
        <v>61003.1</v>
      </c>
      <c r="AU43" s="341">
        <f t="shared" si="4"/>
        <v>0</v>
      </c>
      <c r="AV43" s="449">
        <v>4600</v>
      </c>
      <c r="AW43" s="450">
        <v>4715.8500000000004</v>
      </c>
      <c r="AX43" s="449">
        <v>0</v>
      </c>
      <c r="AY43" s="450">
        <v>0</v>
      </c>
      <c r="AZ43" s="449">
        <v>360000</v>
      </c>
      <c r="BA43" s="450">
        <v>370560.72</v>
      </c>
      <c r="BB43" s="449"/>
      <c r="BC43" s="450"/>
      <c r="BD43" s="449"/>
      <c r="BE43" s="450"/>
      <c r="BF43" s="450"/>
      <c r="BG43" s="450"/>
      <c r="BH43" s="450">
        <v>50619.07</v>
      </c>
      <c r="BI43" s="450"/>
      <c r="BJ43" s="450">
        <v>1833827.47</v>
      </c>
      <c r="BK43" s="245">
        <v>1833827.47</v>
      </c>
      <c r="BL43" s="450"/>
      <c r="BM43" s="450"/>
      <c r="BN43" s="211">
        <v>0.27379999999999999</v>
      </c>
      <c r="BO43" s="450">
        <v>394800</v>
      </c>
      <c r="BP43" s="211">
        <v>1.14E-2</v>
      </c>
      <c r="BQ43" s="449">
        <v>38300</v>
      </c>
      <c r="BR43" s="405">
        <v>1</v>
      </c>
      <c r="BS43" s="405">
        <v>0</v>
      </c>
      <c r="BT43" s="405">
        <v>1</v>
      </c>
      <c r="BU43" s="405">
        <v>1</v>
      </c>
      <c r="BV43" s="405">
        <v>1</v>
      </c>
      <c r="BW43" s="405">
        <v>1</v>
      </c>
      <c r="BX43" s="405">
        <v>1</v>
      </c>
      <c r="BY43" s="450">
        <v>272000</v>
      </c>
      <c r="BZ43" s="211">
        <v>2.5000000000000001E-3</v>
      </c>
      <c r="CA43" s="450">
        <v>417100</v>
      </c>
      <c r="CB43" s="211">
        <v>1.54E-2</v>
      </c>
      <c r="CC43" s="450">
        <v>410600</v>
      </c>
      <c r="CD43" s="211">
        <v>1.8499999999999999E-2</v>
      </c>
      <c r="CE43" s="450">
        <v>372800</v>
      </c>
      <c r="CF43" s="211">
        <v>1.54E-2</v>
      </c>
      <c r="CG43" s="450">
        <v>334833.33</v>
      </c>
      <c r="CH43" s="211">
        <v>1.17E-2</v>
      </c>
      <c r="CI43" s="450">
        <v>380887.5</v>
      </c>
      <c r="CJ43" s="211">
        <v>4.3E-3</v>
      </c>
      <c r="CK43" s="450">
        <v>391100</v>
      </c>
      <c r="CL43" s="450">
        <v>27.38</v>
      </c>
      <c r="CM43" s="211">
        <v>1.9E-3</v>
      </c>
    </row>
    <row r="44" spans="1:91">
      <c r="A44" s="202">
        <v>13073067</v>
      </c>
      <c r="B44" s="202">
        <v>5354</v>
      </c>
      <c r="C44" s="202" t="s">
        <v>65</v>
      </c>
      <c r="D44" s="206">
        <v>1455</v>
      </c>
      <c r="E44" s="206">
        <v>336300</v>
      </c>
      <c r="F44" s="207">
        <v>686316.12</v>
      </c>
      <c r="G44" s="209">
        <v>350016.12</v>
      </c>
      <c r="H44" s="209">
        <v>99568.2</v>
      </c>
      <c r="I44" s="209">
        <v>586747.92000000004</v>
      </c>
      <c r="J44" s="362">
        <v>1</v>
      </c>
      <c r="K44" s="389">
        <v>1</v>
      </c>
      <c r="L44" s="392">
        <v>-13100</v>
      </c>
      <c r="M44" s="331">
        <v>653799.4</v>
      </c>
      <c r="N44" s="339">
        <v>666899.4</v>
      </c>
      <c r="O44" s="340">
        <v>1</v>
      </c>
      <c r="P44" s="331">
        <v>4959009.4800000004</v>
      </c>
      <c r="Q44" s="339">
        <v>5612808.8799999999</v>
      </c>
      <c r="R44" s="340">
        <v>1</v>
      </c>
      <c r="S44" s="207">
        <v>2960402.24</v>
      </c>
      <c r="T44" s="207">
        <v>0</v>
      </c>
      <c r="U44" s="209">
        <v>2960402.24</v>
      </c>
      <c r="V44" s="356">
        <v>0</v>
      </c>
      <c r="W44" s="447">
        <v>2016</v>
      </c>
      <c r="X44" s="447">
        <v>2015</v>
      </c>
      <c r="Y44" s="207">
        <v>37681738.600000001</v>
      </c>
      <c r="Z44" s="207">
        <v>1868943.64</v>
      </c>
      <c r="AA44" s="238">
        <f t="shared" si="0"/>
        <v>1284.4973470790378</v>
      </c>
      <c r="AB44" s="389">
        <v>0</v>
      </c>
      <c r="AC44" s="389">
        <v>0</v>
      </c>
      <c r="AD44" s="389">
        <v>0</v>
      </c>
      <c r="AE44" s="389">
        <v>0</v>
      </c>
      <c r="AF44" s="482">
        <v>0</v>
      </c>
      <c r="AG44" s="454"/>
      <c r="AH44" s="208">
        <v>300</v>
      </c>
      <c r="AI44" s="247">
        <v>2200</v>
      </c>
      <c r="AJ44" s="448">
        <v>2203.98</v>
      </c>
      <c r="AK44" s="341">
        <f t="shared" si="2"/>
        <v>1</v>
      </c>
      <c r="AL44" s="208">
        <v>360</v>
      </c>
      <c r="AM44" s="247">
        <v>360000</v>
      </c>
      <c r="AN44" s="448">
        <v>365486.7</v>
      </c>
      <c r="AO44" s="341">
        <f t="shared" si="3"/>
        <v>1</v>
      </c>
      <c r="AP44" s="208">
        <v>360</v>
      </c>
      <c r="AQ44" s="247">
        <v>1000000</v>
      </c>
      <c r="AR44" s="448">
        <v>846396.08</v>
      </c>
      <c r="AS44" s="247">
        <v>100000</v>
      </c>
      <c r="AT44" s="448">
        <v>86378.73</v>
      </c>
      <c r="AU44" s="341">
        <f t="shared" si="4"/>
        <v>0</v>
      </c>
      <c r="AV44" s="449">
        <v>6300</v>
      </c>
      <c r="AW44" s="450">
        <v>5887.95</v>
      </c>
      <c r="AX44" s="449">
        <v>0</v>
      </c>
      <c r="AY44" s="450">
        <v>0</v>
      </c>
      <c r="AZ44" s="449">
        <v>370000</v>
      </c>
      <c r="BA44" s="450">
        <v>360769.25</v>
      </c>
      <c r="BB44" s="449">
        <v>165000</v>
      </c>
      <c r="BC44" s="450"/>
      <c r="BD44" s="449">
        <v>1375000</v>
      </c>
      <c r="BE44" s="450"/>
      <c r="BF44" s="450"/>
      <c r="BG44" s="450"/>
      <c r="BH44" s="450">
        <v>46552.55</v>
      </c>
      <c r="BI44" s="450"/>
      <c r="BJ44" s="450">
        <v>2275187.44</v>
      </c>
      <c r="BK44" s="245">
        <v>2275187.44</v>
      </c>
      <c r="BL44" s="450"/>
      <c r="BM44" s="450"/>
      <c r="BN44" s="211">
        <v>0.27379999999999999</v>
      </c>
      <c r="BO44" s="450">
        <v>525800</v>
      </c>
      <c r="BP44" s="211">
        <v>2.5000000000000001E-3</v>
      </c>
      <c r="BQ44" s="449">
        <v>8600</v>
      </c>
      <c r="BR44" s="405">
        <v>1</v>
      </c>
      <c r="BS44" s="405">
        <v>1</v>
      </c>
      <c r="BT44" s="405">
        <v>1</v>
      </c>
      <c r="BU44" s="405">
        <v>1</v>
      </c>
      <c r="BV44" s="405">
        <v>1</v>
      </c>
      <c r="BW44" s="405">
        <v>1</v>
      </c>
      <c r="BX44" s="405">
        <v>1</v>
      </c>
      <c r="BY44" s="450">
        <v>420900</v>
      </c>
      <c r="BZ44" s="211">
        <v>3.3999999999999998E-3</v>
      </c>
      <c r="CA44" s="450">
        <v>439500</v>
      </c>
      <c r="CB44" s="211">
        <v>3.3300000000000003E-2</v>
      </c>
      <c r="CC44" s="450">
        <v>478000</v>
      </c>
      <c r="CD44" s="211">
        <v>3.0300000000000001E-2</v>
      </c>
      <c r="CE44" s="450">
        <v>454700</v>
      </c>
      <c r="CF44" s="211">
        <v>2.8E-3</v>
      </c>
      <c r="CG44" s="450">
        <v>364416.67</v>
      </c>
      <c r="CH44" s="211">
        <v>1.4E-3</v>
      </c>
      <c r="CI44" s="450">
        <v>415778.62</v>
      </c>
      <c r="CJ44" s="211">
        <v>1.8E-3</v>
      </c>
      <c r="CK44" s="450">
        <v>557200</v>
      </c>
      <c r="CL44" s="450">
        <v>27.38</v>
      </c>
      <c r="CM44" s="211">
        <v>4.4999999999999997E-3</v>
      </c>
    </row>
    <row r="45" spans="1:91">
      <c r="A45" s="202">
        <v>13073100</v>
      </c>
      <c r="B45" s="202">
        <v>5354</v>
      </c>
      <c r="C45" s="202" t="s">
        <v>66</v>
      </c>
      <c r="D45" s="206">
        <v>699</v>
      </c>
      <c r="E45" s="206">
        <v>-31300</v>
      </c>
      <c r="F45" s="207">
        <v>189967.7</v>
      </c>
      <c r="G45" s="209">
        <v>221267.7</v>
      </c>
      <c r="H45" s="209">
        <v>0</v>
      </c>
      <c r="I45" s="209">
        <v>189967.7</v>
      </c>
      <c r="J45" s="362">
        <v>1</v>
      </c>
      <c r="K45" s="389">
        <v>1</v>
      </c>
      <c r="L45" s="392">
        <v>-133400</v>
      </c>
      <c r="M45" s="331">
        <v>163382.04</v>
      </c>
      <c r="N45" s="339">
        <v>296782.04000000004</v>
      </c>
      <c r="O45" s="340">
        <v>1</v>
      </c>
      <c r="P45" s="331">
        <v>2166467.92</v>
      </c>
      <c r="Q45" s="339">
        <v>2329849.96</v>
      </c>
      <c r="R45" s="340">
        <v>1</v>
      </c>
      <c r="S45" s="207">
        <v>1660947.66</v>
      </c>
      <c r="T45" s="207">
        <v>0</v>
      </c>
      <c r="U45" s="209">
        <v>1660947.66</v>
      </c>
      <c r="V45" s="356">
        <v>0</v>
      </c>
      <c r="W45" s="447">
        <v>2016</v>
      </c>
      <c r="X45" s="447">
        <v>2015</v>
      </c>
      <c r="Y45" s="207">
        <v>8481344.2699999996</v>
      </c>
      <c r="Z45" s="207">
        <v>0</v>
      </c>
      <c r="AA45" s="238">
        <f t="shared" si="0"/>
        <v>0</v>
      </c>
      <c r="AB45" s="389">
        <v>0</v>
      </c>
      <c r="AC45" s="389">
        <v>0</v>
      </c>
      <c r="AD45" s="389">
        <v>0</v>
      </c>
      <c r="AE45" s="389">
        <v>0</v>
      </c>
      <c r="AF45" s="482">
        <v>1</v>
      </c>
      <c r="AG45" s="454">
        <v>184114.75</v>
      </c>
      <c r="AH45" s="208">
        <v>300</v>
      </c>
      <c r="AI45" s="247">
        <v>2900</v>
      </c>
      <c r="AJ45" s="448">
        <v>3089.52</v>
      </c>
      <c r="AK45" s="341">
        <f t="shared" si="2"/>
        <v>1</v>
      </c>
      <c r="AL45" s="208">
        <v>360</v>
      </c>
      <c r="AM45" s="247">
        <v>115000</v>
      </c>
      <c r="AN45" s="448">
        <v>119655.62</v>
      </c>
      <c r="AO45" s="341">
        <f t="shared" si="3"/>
        <v>1</v>
      </c>
      <c r="AP45" s="208">
        <v>350</v>
      </c>
      <c r="AQ45" s="247">
        <v>200000</v>
      </c>
      <c r="AR45" s="448">
        <v>183772.75</v>
      </c>
      <c r="AS45" s="247">
        <v>20000</v>
      </c>
      <c r="AT45" s="448">
        <v>20817.3</v>
      </c>
      <c r="AU45" s="341">
        <f t="shared" si="4"/>
        <v>0</v>
      </c>
      <c r="AV45" s="449">
        <v>3400</v>
      </c>
      <c r="AW45" s="450">
        <v>3715.82</v>
      </c>
      <c r="AX45" s="449">
        <v>0</v>
      </c>
      <c r="AY45" s="450">
        <v>0</v>
      </c>
      <c r="AZ45" s="449">
        <v>185000</v>
      </c>
      <c r="BA45" s="450">
        <v>195818.96</v>
      </c>
      <c r="BB45" s="449">
        <v>48100</v>
      </c>
      <c r="BC45" s="450">
        <v>64149.97</v>
      </c>
      <c r="BD45" s="449">
        <v>250000</v>
      </c>
      <c r="BE45" s="450">
        <v>316959.15000000002</v>
      </c>
      <c r="BF45" s="450"/>
      <c r="BG45" s="450"/>
      <c r="BH45" s="450">
        <v>26872.41</v>
      </c>
      <c r="BI45" s="450"/>
      <c r="BJ45" s="450">
        <v>770188.13</v>
      </c>
      <c r="BK45" s="245">
        <v>770188.13</v>
      </c>
      <c r="BL45" s="450"/>
      <c r="BM45" s="450"/>
      <c r="BN45" s="211">
        <v>0.27379999999999999</v>
      </c>
      <c r="BO45" s="450">
        <v>193700</v>
      </c>
      <c r="BP45" s="211">
        <v>5.7999999999999996E-3</v>
      </c>
      <c r="BQ45" s="449">
        <v>9000</v>
      </c>
      <c r="BR45" s="405">
        <v>1</v>
      </c>
      <c r="BS45" s="405">
        <v>1</v>
      </c>
      <c r="BT45" s="405">
        <v>1</v>
      </c>
      <c r="BU45" s="405">
        <v>0</v>
      </c>
      <c r="BV45" s="405">
        <v>1</v>
      </c>
      <c r="BW45" s="405">
        <v>1</v>
      </c>
      <c r="BX45" s="405">
        <v>1</v>
      </c>
      <c r="BY45" s="450">
        <v>97400</v>
      </c>
      <c r="BZ45" s="211">
        <v>2.8999999999999998E-3</v>
      </c>
      <c r="CA45" s="450">
        <v>194300</v>
      </c>
      <c r="CB45" s="211">
        <v>1.5E-3</v>
      </c>
      <c r="CC45" s="450">
        <v>163700</v>
      </c>
      <c r="CD45" s="211">
        <v>8.0000000000000004E-4</v>
      </c>
      <c r="CE45" s="450">
        <v>210600</v>
      </c>
      <c r="CF45" s="211">
        <v>1.6000000000000001E-3</v>
      </c>
      <c r="CG45" s="450">
        <v>124416.67</v>
      </c>
      <c r="CH45" s="211">
        <v>1.5E-3</v>
      </c>
      <c r="CI45" s="450">
        <v>146912.5</v>
      </c>
      <c r="CJ45" s="211">
        <v>1.6000000000000001E-3</v>
      </c>
      <c r="CK45" s="450">
        <v>218400</v>
      </c>
      <c r="CL45" s="450">
        <v>27.38</v>
      </c>
      <c r="CM45" s="211">
        <v>1.9E-3</v>
      </c>
    </row>
    <row r="46" spans="1:91">
      <c r="A46" s="202">
        <v>13073103</v>
      </c>
      <c r="B46" s="202">
        <v>5354</v>
      </c>
      <c r="C46" s="202" t="s">
        <v>67</v>
      </c>
      <c r="D46" s="206">
        <v>1122</v>
      </c>
      <c r="E46" s="206">
        <v>-354700</v>
      </c>
      <c r="F46" s="207">
        <v>-17063.009999999998</v>
      </c>
      <c r="G46" s="209">
        <v>337636.99</v>
      </c>
      <c r="H46" s="209">
        <v>111568.2</v>
      </c>
      <c r="I46" s="209">
        <v>-128631.20999999999</v>
      </c>
      <c r="J46" s="362">
        <v>0</v>
      </c>
      <c r="K46" s="389">
        <v>1</v>
      </c>
      <c r="L46" s="392">
        <v>-133800</v>
      </c>
      <c r="M46" s="331">
        <v>233624.46</v>
      </c>
      <c r="N46" s="339">
        <v>367424.45999999996</v>
      </c>
      <c r="O46" s="340">
        <v>1</v>
      </c>
      <c r="P46" s="331">
        <v>3275843.9</v>
      </c>
      <c r="Q46" s="339">
        <v>3509468.36</v>
      </c>
      <c r="R46" s="340">
        <v>1</v>
      </c>
      <c r="S46" s="207">
        <v>7736724.6500000004</v>
      </c>
      <c r="T46" s="207">
        <v>0</v>
      </c>
      <c r="U46" s="209">
        <v>7736724.6500000004</v>
      </c>
      <c r="V46" s="356">
        <v>0</v>
      </c>
      <c r="W46" s="456">
        <v>2016</v>
      </c>
      <c r="X46" s="447"/>
      <c r="Y46" s="207">
        <v>21463226</v>
      </c>
      <c r="Z46" s="207">
        <v>329446.58</v>
      </c>
      <c r="AA46" s="238">
        <f t="shared" si="0"/>
        <v>293.62440285204991</v>
      </c>
      <c r="AB46" s="389">
        <v>0</v>
      </c>
      <c r="AC46" s="389">
        <v>0</v>
      </c>
      <c r="AD46" s="389">
        <v>0</v>
      </c>
      <c r="AE46" s="389">
        <v>0</v>
      </c>
      <c r="AF46" s="482">
        <v>0</v>
      </c>
      <c r="AG46" s="454"/>
      <c r="AH46" s="208">
        <v>300</v>
      </c>
      <c r="AI46" s="247">
        <v>1900</v>
      </c>
      <c r="AJ46" s="448">
        <v>2111.0700000000002</v>
      </c>
      <c r="AK46" s="341">
        <f t="shared" si="2"/>
        <v>1</v>
      </c>
      <c r="AL46" s="208">
        <v>360</v>
      </c>
      <c r="AM46" s="247">
        <v>170000</v>
      </c>
      <c r="AN46" s="448">
        <v>178321.03</v>
      </c>
      <c r="AO46" s="341">
        <f t="shared" si="3"/>
        <v>1</v>
      </c>
      <c r="AP46" s="208">
        <v>360</v>
      </c>
      <c r="AQ46" s="247">
        <v>300000</v>
      </c>
      <c r="AR46" s="448">
        <v>247369.67</v>
      </c>
      <c r="AS46" s="247">
        <v>30000</v>
      </c>
      <c r="AT46" s="448">
        <v>24585.84</v>
      </c>
      <c r="AU46" s="341">
        <f t="shared" si="4"/>
        <v>0</v>
      </c>
      <c r="AV46" s="449">
        <v>3200</v>
      </c>
      <c r="AW46" s="450">
        <v>2993.51</v>
      </c>
      <c r="AX46" s="449">
        <v>0</v>
      </c>
      <c r="AY46" s="450">
        <v>0</v>
      </c>
      <c r="AZ46" s="449">
        <v>175000</v>
      </c>
      <c r="BA46" s="450">
        <v>191544.46</v>
      </c>
      <c r="BB46" s="449"/>
      <c r="BC46" s="450"/>
      <c r="BD46" s="449"/>
      <c r="BE46" s="450"/>
      <c r="BF46" s="450"/>
      <c r="BG46" s="450"/>
      <c r="BH46" s="450">
        <v>32494.22</v>
      </c>
      <c r="BI46" s="450"/>
      <c r="BJ46" s="450">
        <v>1186308.19</v>
      </c>
      <c r="BK46" s="245">
        <v>1186308.19</v>
      </c>
      <c r="BL46" s="450"/>
      <c r="BM46" s="450"/>
      <c r="BN46" s="211">
        <v>0.27379999999999999</v>
      </c>
      <c r="BO46" s="450">
        <v>301600</v>
      </c>
      <c r="BP46" s="211">
        <v>1.5699999999999999E-2</v>
      </c>
      <c r="BQ46" s="449">
        <v>46500</v>
      </c>
      <c r="BR46" s="405">
        <v>1</v>
      </c>
      <c r="BS46" s="405">
        <v>1</v>
      </c>
      <c r="BT46" s="405">
        <v>1</v>
      </c>
      <c r="BU46" s="405">
        <v>1</v>
      </c>
      <c r="BV46" s="405">
        <v>1</v>
      </c>
      <c r="BW46" s="405">
        <v>1</v>
      </c>
      <c r="BX46" s="405">
        <v>1</v>
      </c>
      <c r="BY46" s="450">
        <v>244500</v>
      </c>
      <c r="BZ46" s="211">
        <v>1.15E-2</v>
      </c>
      <c r="CA46" s="450">
        <v>342800</v>
      </c>
      <c r="CB46" s="211">
        <v>5.8099999999999999E-2</v>
      </c>
      <c r="CC46" s="450">
        <v>259100</v>
      </c>
      <c r="CD46" s="211">
        <v>2.7E-2</v>
      </c>
      <c r="CE46" s="450">
        <v>369600</v>
      </c>
      <c r="CF46" s="211">
        <v>3.3399999999999999E-2</v>
      </c>
      <c r="CG46" s="450">
        <v>191166.67</v>
      </c>
      <c r="CH46" s="211">
        <v>3.8300000000000001E-2</v>
      </c>
      <c r="CI46" s="450">
        <v>288225</v>
      </c>
      <c r="CJ46" s="211">
        <v>1.38E-2</v>
      </c>
      <c r="CK46" s="450">
        <v>341500</v>
      </c>
      <c r="CL46" s="450">
        <v>27.38</v>
      </c>
      <c r="CM46" s="211">
        <v>2.0899999999999998E-2</v>
      </c>
    </row>
    <row r="47" spans="1:91">
      <c r="A47" s="202">
        <v>13073024</v>
      </c>
      <c r="B47" s="202">
        <v>5355</v>
      </c>
      <c r="C47" s="202" t="s">
        <v>68</v>
      </c>
      <c r="D47" s="206">
        <v>1344</v>
      </c>
      <c r="E47" s="206">
        <v>-73850</v>
      </c>
      <c r="F47" s="461">
        <v>126457.75</v>
      </c>
      <c r="G47" s="440">
        <f>F47-E47</f>
        <v>200307.75</v>
      </c>
      <c r="H47" s="209">
        <v>199901.85</v>
      </c>
      <c r="I47" s="440">
        <f>F47-H47</f>
        <v>-73444.100000000006</v>
      </c>
      <c r="J47" s="362">
        <v>0</v>
      </c>
      <c r="K47" s="389">
        <v>0</v>
      </c>
      <c r="L47" s="392">
        <v>-317600</v>
      </c>
      <c r="M47" s="455">
        <v>-118050</v>
      </c>
      <c r="N47" s="483">
        <f>L47-M47</f>
        <v>-199550</v>
      </c>
      <c r="O47" s="484">
        <v>0</v>
      </c>
      <c r="P47" s="455">
        <v>-972748</v>
      </c>
      <c r="Q47" s="483">
        <v>-972748</v>
      </c>
      <c r="R47" s="340">
        <v>0</v>
      </c>
      <c r="S47" s="461">
        <v>-173648.45</v>
      </c>
      <c r="T47" s="207">
        <v>0</v>
      </c>
      <c r="U47" s="440">
        <f>S47-T47</f>
        <v>-173648.45</v>
      </c>
      <c r="V47" s="356">
        <v>0</v>
      </c>
      <c r="W47" s="456">
        <v>2017</v>
      </c>
      <c r="X47" s="456">
        <v>2017</v>
      </c>
      <c r="Y47" s="461">
        <v>3211240</v>
      </c>
      <c r="Z47" s="207">
        <v>2816637</v>
      </c>
      <c r="AA47" s="238">
        <f t="shared" si="0"/>
        <v>2095.7120535714284</v>
      </c>
      <c r="AB47" s="388">
        <v>1</v>
      </c>
      <c r="AC47" s="388">
        <v>0</v>
      </c>
      <c r="AD47" s="388">
        <v>0</v>
      </c>
      <c r="AE47" s="388">
        <v>0</v>
      </c>
      <c r="AF47" s="388">
        <v>0</v>
      </c>
      <c r="AG47" s="448"/>
      <c r="AH47" s="208">
        <v>307</v>
      </c>
      <c r="AI47" s="247">
        <v>11800</v>
      </c>
      <c r="AJ47" s="454">
        <v>12360.61</v>
      </c>
      <c r="AK47" s="341">
        <f t="shared" si="2"/>
        <v>0</v>
      </c>
      <c r="AL47" s="208">
        <v>396</v>
      </c>
      <c r="AM47" s="247">
        <v>113500</v>
      </c>
      <c r="AN47" s="454">
        <v>109049.3</v>
      </c>
      <c r="AO47" s="341">
        <f t="shared" si="3"/>
        <v>0</v>
      </c>
      <c r="AP47" s="208">
        <v>348</v>
      </c>
      <c r="AQ47" s="458">
        <v>150000</v>
      </c>
      <c r="AR47" s="454">
        <v>210699.8</v>
      </c>
      <c r="AS47" s="247">
        <v>18000</v>
      </c>
      <c r="AT47" s="454">
        <v>13900.63</v>
      </c>
      <c r="AU47" s="341">
        <f t="shared" si="4"/>
        <v>0</v>
      </c>
      <c r="AV47" s="449">
        <v>6000</v>
      </c>
      <c r="AW47" s="459">
        <v>7135.83</v>
      </c>
      <c r="AX47" s="449">
        <v>0</v>
      </c>
      <c r="AY47" s="450">
        <v>0</v>
      </c>
      <c r="AZ47" s="449">
        <v>0</v>
      </c>
      <c r="BA47" s="450">
        <v>0</v>
      </c>
      <c r="BB47" s="449">
        <v>0</v>
      </c>
      <c r="BC47" s="450">
        <v>0</v>
      </c>
      <c r="BD47" s="449">
        <v>0</v>
      </c>
      <c r="BE47" s="450">
        <v>0</v>
      </c>
      <c r="BF47" s="450">
        <v>300455.67999999999</v>
      </c>
      <c r="BG47" s="450">
        <v>35596.730000000003</v>
      </c>
      <c r="BH47" s="450">
        <v>68114.210000000006</v>
      </c>
      <c r="BI47" s="450">
        <v>617132</v>
      </c>
      <c r="BJ47" s="450">
        <v>581910</v>
      </c>
      <c r="BK47" s="467">
        <f>BJ47-BI47</f>
        <v>-35222</v>
      </c>
      <c r="BL47" s="459">
        <v>521343.21</v>
      </c>
      <c r="BM47" s="450">
        <v>515663.81</v>
      </c>
      <c r="BN47" s="211">
        <v>0.18229999999999999</v>
      </c>
      <c r="BO47" s="450">
        <v>216511.29</v>
      </c>
      <c r="BP47" s="211">
        <v>6.1400000000000003E-2</v>
      </c>
      <c r="BQ47" s="449">
        <v>145200</v>
      </c>
      <c r="BR47" s="405">
        <v>1</v>
      </c>
      <c r="BS47" s="405">
        <v>1</v>
      </c>
      <c r="BT47" s="405">
        <v>1</v>
      </c>
      <c r="BU47" s="405">
        <v>0</v>
      </c>
      <c r="BV47" s="405">
        <v>0</v>
      </c>
      <c r="BW47" s="405">
        <v>0</v>
      </c>
      <c r="BX47" s="405">
        <v>0</v>
      </c>
      <c r="BY47" s="450">
        <v>423744.79</v>
      </c>
      <c r="BZ47" s="211">
        <v>0.1724</v>
      </c>
      <c r="CA47" s="450">
        <v>413470.12</v>
      </c>
      <c r="CB47" s="211">
        <v>1.6899999999999998E-2</v>
      </c>
      <c r="CC47" s="450">
        <v>447476.9</v>
      </c>
      <c r="CD47" s="211">
        <v>0.1036</v>
      </c>
      <c r="CE47" s="450">
        <v>490616.76</v>
      </c>
      <c r="CF47" s="211">
        <v>9.35E-2</v>
      </c>
      <c r="CG47" s="450">
        <v>534972.30000000005</v>
      </c>
      <c r="CH47" s="211">
        <v>8.0199999999999994E-2</v>
      </c>
      <c r="CI47" s="450">
        <v>468469.27</v>
      </c>
      <c r="CJ47" s="211">
        <v>8.1500000000000003E-2</v>
      </c>
      <c r="CK47" s="450">
        <v>517535.77</v>
      </c>
      <c r="CL47" s="469">
        <v>18.23</v>
      </c>
      <c r="CM47" s="211">
        <v>6.6100000000000006E-2</v>
      </c>
    </row>
    <row r="48" spans="1:91">
      <c r="A48" s="202">
        <v>13073029</v>
      </c>
      <c r="B48" s="202">
        <v>5355</v>
      </c>
      <c r="C48" s="202" t="s">
        <v>69</v>
      </c>
      <c r="D48" s="206">
        <v>535</v>
      </c>
      <c r="E48" s="206">
        <v>-53100</v>
      </c>
      <c r="F48" s="461">
        <v>43960.01</v>
      </c>
      <c r="G48" s="440">
        <f t="shared" ref="G48:G58" si="16">F48-E48</f>
        <v>97060.010000000009</v>
      </c>
      <c r="H48" s="209">
        <v>49029.02</v>
      </c>
      <c r="I48" s="440">
        <f t="shared" ref="I48:I56" si="17">F48-H48</f>
        <v>-5069.0099999999948</v>
      </c>
      <c r="J48" s="485">
        <v>0</v>
      </c>
      <c r="K48" s="389">
        <v>0</v>
      </c>
      <c r="L48" s="392">
        <v>-145400</v>
      </c>
      <c r="M48" s="455">
        <v>-48400</v>
      </c>
      <c r="N48" s="483">
        <f t="shared" ref="N48:N56" si="18">L48-M48</f>
        <v>-97000</v>
      </c>
      <c r="O48" s="484">
        <v>0</v>
      </c>
      <c r="P48" s="455">
        <v>-370718</v>
      </c>
      <c r="Q48" s="483">
        <v>-419185</v>
      </c>
      <c r="R48" s="340">
        <v>0</v>
      </c>
      <c r="S48" s="461">
        <v>-134262.1</v>
      </c>
      <c r="T48" s="207">
        <v>0</v>
      </c>
      <c r="U48" s="440">
        <f t="shared" ref="U48:U56" si="19">S48-T48</f>
        <v>-134262.1</v>
      </c>
      <c r="V48" s="356">
        <v>0</v>
      </c>
      <c r="W48" s="456">
        <v>2017</v>
      </c>
      <c r="X48" s="456">
        <v>2017</v>
      </c>
      <c r="Y48" s="461">
        <v>1813161</v>
      </c>
      <c r="Z48" s="207">
        <v>230755</v>
      </c>
      <c r="AA48" s="238">
        <f t="shared" si="0"/>
        <v>431.31775700934577</v>
      </c>
      <c r="AB48" s="388">
        <v>1</v>
      </c>
      <c r="AC48" s="388">
        <v>0</v>
      </c>
      <c r="AD48" s="388">
        <v>0</v>
      </c>
      <c r="AE48" s="388">
        <v>0</v>
      </c>
      <c r="AF48" s="388">
        <v>0</v>
      </c>
      <c r="AG48" s="448"/>
      <c r="AH48" s="208">
        <v>307</v>
      </c>
      <c r="AI48" s="247">
        <v>42100</v>
      </c>
      <c r="AJ48" s="454">
        <v>42637.11</v>
      </c>
      <c r="AK48" s="341">
        <f t="shared" si="2"/>
        <v>0</v>
      </c>
      <c r="AL48" s="208">
        <v>396</v>
      </c>
      <c r="AM48" s="247">
        <v>41000</v>
      </c>
      <c r="AN48" s="454">
        <v>40637.11</v>
      </c>
      <c r="AO48" s="341">
        <f t="shared" si="3"/>
        <v>0</v>
      </c>
      <c r="AP48" s="208">
        <v>348</v>
      </c>
      <c r="AQ48" s="458">
        <v>38000</v>
      </c>
      <c r="AR48" s="454">
        <v>48045.47</v>
      </c>
      <c r="AS48" s="247">
        <v>4000</v>
      </c>
      <c r="AT48" s="454">
        <v>5549.31</v>
      </c>
      <c r="AU48" s="341">
        <f t="shared" si="4"/>
        <v>0</v>
      </c>
      <c r="AV48" s="449">
        <v>3100</v>
      </c>
      <c r="AW48" s="459">
        <v>3414.66</v>
      </c>
      <c r="AX48" s="449">
        <v>0</v>
      </c>
      <c r="AY48" s="450">
        <v>0</v>
      </c>
      <c r="AZ48" s="449">
        <v>0</v>
      </c>
      <c r="BA48" s="450">
        <v>0</v>
      </c>
      <c r="BB48" s="449">
        <v>0</v>
      </c>
      <c r="BC48" s="450">
        <v>0</v>
      </c>
      <c r="BD48" s="449">
        <v>0</v>
      </c>
      <c r="BE48" s="450">
        <v>0</v>
      </c>
      <c r="BF48" s="450">
        <v>140917</v>
      </c>
      <c r="BG48" s="450">
        <v>6780.5</v>
      </c>
      <c r="BH48" s="450">
        <v>23746.65</v>
      </c>
      <c r="BI48" s="450">
        <v>293467</v>
      </c>
      <c r="BJ48" s="450">
        <v>273242</v>
      </c>
      <c r="BK48" s="467">
        <f t="shared" ref="BK48:BK56" si="20">BJ48-BI48</f>
        <v>-20225</v>
      </c>
      <c r="BL48" s="459">
        <v>159957.54</v>
      </c>
      <c r="BM48" s="450">
        <v>203166.97</v>
      </c>
      <c r="BN48" s="211">
        <v>0.18229999999999999</v>
      </c>
      <c r="BO48" s="450">
        <v>85402.95</v>
      </c>
      <c r="BP48" s="211">
        <v>3.1800000000000002E-2</v>
      </c>
      <c r="BQ48" s="449">
        <v>26800</v>
      </c>
      <c r="BR48" s="405">
        <v>0</v>
      </c>
      <c r="BS48" s="405">
        <v>1</v>
      </c>
      <c r="BT48" s="405">
        <v>0</v>
      </c>
      <c r="BU48" s="405">
        <v>0</v>
      </c>
      <c r="BV48" s="405">
        <v>0</v>
      </c>
      <c r="BW48" s="405">
        <v>0</v>
      </c>
      <c r="BX48" s="405">
        <v>0</v>
      </c>
      <c r="BY48" s="450">
        <v>116128.74</v>
      </c>
      <c r="BZ48" s="211">
        <v>3.1099999999999999E-2</v>
      </c>
      <c r="CA48" s="450">
        <v>166487.17000000001</v>
      </c>
      <c r="CB48" s="211">
        <v>1.72E-2</v>
      </c>
      <c r="CC48" s="450">
        <v>183712.14</v>
      </c>
      <c r="CD48" s="211">
        <v>2.2100000000000002E-2</v>
      </c>
      <c r="CE48" s="450">
        <v>180906.35</v>
      </c>
      <c r="CF48" s="211">
        <v>2.06E-2</v>
      </c>
      <c r="CG48" s="450">
        <v>163781.1</v>
      </c>
      <c r="CH48" s="211">
        <v>2.1700000000000001E-2</v>
      </c>
      <c r="CI48" s="450">
        <v>197988.45</v>
      </c>
      <c r="CJ48" s="211">
        <v>1.6199999999999999E-2</v>
      </c>
      <c r="CK48" s="450">
        <v>204546.16</v>
      </c>
      <c r="CL48" s="469">
        <v>18.23</v>
      </c>
      <c r="CM48" s="211">
        <v>2.6499999999999999E-2</v>
      </c>
    </row>
    <row r="49" spans="1:91">
      <c r="A49" s="202">
        <v>13073034</v>
      </c>
      <c r="B49" s="202">
        <v>5355</v>
      </c>
      <c r="C49" s="202" t="s">
        <v>70</v>
      </c>
      <c r="D49" s="206">
        <v>713</v>
      </c>
      <c r="E49" s="206">
        <v>-3300</v>
      </c>
      <c r="F49" s="461">
        <v>43326.13</v>
      </c>
      <c r="G49" s="440">
        <f t="shared" si="16"/>
        <v>46626.13</v>
      </c>
      <c r="H49" s="209">
        <v>8618.7999999999993</v>
      </c>
      <c r="I49" s="440">
        <f t="shared" si="17"/>
        <v>34707.33</v>
      </c>
      <c r="J49" s="362">
        <v>1</v>
      </c>
      <c r="K49" s="389">
        <v>1</v>
      </c>
      <c r="L49" s="392">
        <v>-110000</v>
      </c>
      <c r="M49" s="455">
        <v>52412.94</v>
      </c>
      <c r="N49" s="483">
        <f t="shared" si="18"/>
        <v>-162412.94</v>
      </c>
      <c r="O49" s="340">
        <v>1</v>
      </c>
      <c r="P49" s="455">
        <v>-406106</v>
      </c>
      <c r="Q49" s="483">
        <v>-467807</v>
      </c>
      <c r="R49" s="340">
        <v>0</v>
      </c>
      <c r="S49" s="461">
        <v>411801.33</v>
      </c>
      <c r="T49" s="207">
        <v>0</v>
      </c>
      <c r="U49" s="440">
        <f t="shared" si="19"/>
        <v>411801.33</v>
      </c>
      <c r="V49" s="356">
        <v>0</v>
      </c>
      <c r="W49" s="456">
        <v>2017</v>
      </c>
      <c r="X49" s="456">
        <v>2017</v>
      </c>
      <c r="Y49" s="461">
        <v>2336032</v>
      </c>
      <c r="Z49" s="207">
        <v>121130</v>
      </c>
      <c r="AA49" s="238">
        <f t="shared" si="0"/>
        <v>169.88779803646563</v>
      </c>
      <c r="AB49" s="388">
        <v>1</v>
      </c>
      <c r="AC49" s="388">
        <v>0</v>
      </c>
      <c r="AD49" s="388">
        <v>0</v>
      </c>
      <c r="AE49" s="388">
        <v>0</v>
      </c>
      <c r="AF49" s="388">
        <v>0</v>
      </c>
      <c r="AG49" s="448"/>
      <c r="AH49" s="208">
        <v>300</v>
      </c>
      <c r="AI49" s="247">
        <v>42000</v>
      </c>
      <c r="AJ49" s="454">
        <v>41741.43</v>
      </c>
      <c r="AK49" s="341">
        <f t="shared" si="2"/>
        <v>1</v>
      </c>
      <c r="AL49" s="208">
        <v>300</v>
      </c>
      <c r="AM49" s="247">
        <v>35000</v>
      </c>
      <c r="AN49" s="454">
        <v>35485.43</v>
      </c>
      <c r="AO49" s="341">
        <f t="shared" si="3"/>
        <v>1</v>
      </c>
      <c r="AP49" s="208">
        <v>400</v>
      </c>
      <c r="AQ49" s="458">
        <v>160000</v>
      </c>
      <c r="AR49" s="454">
        <v>159596.6</v>
      </c>
      <c r="AS49" s="247">
        <v>15000</v>
      </c>
      <c r="AT49" s="454">
        <v>13890.36</v>
      </c>
      <c r="AU49" s="341">
        <f t="shared" si="4"/>
        <v>0</v>
      </c>
      <c r="AV49" s="449">
        <v>4800</v>
      </c>
      <c r="AW49" s="459">
        <v>5450.79</v>
      </c>
      <c r="AX49" s="449">
        <v>0</v>
      </c>
      <c r="AY49" s="450">
        <v>0</v>
      </c>
      <c r="AZ49" s="449">
        <v>0</v>
      </c>
      <c r="BA49" s="450">
        <v>0</v>
      </c>
      <c r="BB49" s="449">
        <v>0</v>
      </c>
      <c r="BC49" s="450">
        <v>0</v>
      </c>
      <c r="BD49" s="449">
        <v>0</v>
      </c>
      <c r="BE49" s="450">
        <v>0</v>
      </c>
      <c r="BF49" s="450">
        <v>118870.04</v>
      </c>
      <c r="BG49" s="450">
        <v>9749.69</v>
      </c>
      <c r="BH49" s="450">
        <v>27183.47</v>
      </c>
      <c r="BI49" s="450">
        <v>380535</v>
      </c>
      <c r="BJ49" s="450">
        <v>354261</v>
      </c>
      <c r="BK49" s="467">
        <f t="shared" si="20"/>
        <v>-26274</v>
      </c>
      <c r="BL49" s="459">
        <v>206135.37</v>
      </c>
      <c r="BM49" s="450">
        <v>262836.59000000003</v>
      </c>
      <c r="BN49" s="211">
        <v>0.18229999999999999</v>
      </c>
      <c r="BO49" s="450">
        <v>110485.57</v>
      </c>
      <c r="BP49" s="211">
        <v>1.1900000000000001E-2</v>
      </c>
      <c r="BQ49" s="449">
        <v>11250</v>
      </c>
      <c r="BR49" s="405">
        <v>0</v>
      </c>
      <c r="BS49" s="405">
        <v>1</v>
      </c>
      <c r="BT49" s="405">
        <v>1</v>
      </c>
      <c r="BU49" s="405">
        <v>1</v>
      </c>
      <c r="BV49" s="405">
        <v>0</v>
      </c>
      <c r="BW49" s="405">
        <v>1</v>
      </c>
      <c r="BX49" s="405">
        <v>1</v>
      </c>
      <c r="BY49" s="450">
        <v>208227.52</v>
      </c>
      <c r="BZ49" s="211">
        <v>0.11</v>
      </c>
      <c r="CA49" s="450">
        <v>162506.54</v>
      </c>
      <c r="CB49" s="211">
        <v>6.5299999999999997E-2</v>
      </c>
      <c r="CC49" s="450">
        <v>210084.23</v>
      </c>
      <c r="CD49" s="211">
        <v>2.6800000000000001E-2</v>
      </c>
      <c r="CE49" s="450">
        <v>238955.39</v>
      </c>
      <c r="CF49" s="211">
        <v>3.7400000000000003E-2</v>
      </c>
      <c r="CG49" s="450">
        <v>250796.48</v>
      </c>
      <c r="CH49" s="211">
        <v>2.3099999999999999E-2</v>
      </c>
      <c r="CI49" s="450">
        <v>294111.3</v>
      </c>
      <c r="CJ49" s="211">
        <v>1.06E-2</v>
      </c>
      <c r="CK49" s="450">
        <v>241813.51</v>
      </c>
      <c r="CL49" s="469">
        <v>18.23</v>
      </c>
      <c r="CM49" s="211">
        <v>4.0300000000000002E-2</v>
      </c>
    </row>
    <row r="50" spans="1:91">
      <c r="A50" s="202">
        <v>13073057</v>
      </c>
      <c r="B50" s="202">
        <v>5355</v>
      </c>
      <c r="C50" s="202" t="s">
        <v>71</v>
      </c>
      <c r="D50" s="206">
        <v>339</v>
      </c>
      <c r="E50" s="206">
        <v>-79130</v>
      </c>
      <c r="F50" s="461">
        <v>95978.25</v>
      </c>
      <c r="G50" s="440">
        <f t="shared" si="16"/>
        <v>175108.25</v>
      </c>
      <c r="H50" s="209">
        <v>10419.530000000001</v>
      </c>
      <c r="I50" s="440">
        <f t="shared" si="17"/>
        <v>85558.720000000001</v>
      </c>
      <c r="J50" s="485">
        <v>1</v>
      </c>
      <c r="K50" s="389">
        <v>0</v>
      </c>
      <c r="L50" s="392">
        <v>-137150</v>
      </c>
      <c r="M50" s="455">
        <v>96793.86</v>
      </c>
      <c r="N50" s="483">
        <f t="shared" si="18"/>
        <v>-233943.86</v>
      </c>
      <c r="O50" s="340">
        <v>1</v>
      </c>
      <c r="P50" s="455">
        <v>-507940</v>
      </c>
      <c r="Q50" s="483">
        <v>-467145</v>
      </c>
      <c r="R50" s="340">
        <v>0</v>
      </c>
      <c r="S50" s="461">
        <v>-117350.67</v>
      </c>
      <c r="T50" s="207">
        <v>0</v>
      </c>
      <c r="U50" s="440">
        <f t="shared" si="19"/>
        <v>-117350.67</v>
      </c>
      <c r="V50" s="356">
        <v>0</v>
      </c>
      <c r="W50" s="456">
        <v>2017</v>
      </c>
      <c r="X50" s="456">
        <v>2017</v>
      </c>
      <c r="Y50" s="461">
        <v>717803</v>
      </c>
      <c r="Z50" s="207">
        <v>124515</v>
      </c>
      <c r="AA50" s="238">
        <f t="shared" si="0"/>
        <v>367.30088495575222</v>
      </c>
      <c r="AB50" s="388">
        <v>1</v>
      </c>
      <c r="AC50" s="388">
        <v>0</v>
      </c>
      <c r="AD50" s="388">
        <v>0</v>
      </c>
      <c r="AE50" s="388">
        <v>0</v>
      </c>
      <c r="AF50" s="388">
        <v>0</v>
      </c>
      <c r="AG50" s="448"/>
      <c r="AH50" s="208">
        <v>307</v>
      </c>
      <c r="AI50" s="247">
        <v>25300</v>
      </c>
      <c r="AJ50" s="454">
        <v>25682.080000000002</v>
      </c>
      <c r="AK50" s="341">
        <f t="shared" si="2"/>
        <v>0</v>
      </c>
      <c r="AL50" s="208">
        <v>396</v>
      </c>
      <c r="AM50" s="247">
        <v>23400</v>
      </c>
      <c r="AN50" s="454">
        <v>22432.11</v>
      </c>
      <c r="AO50" s="341">
        <f t="shared" si="3"/>
        <v>0</v>
      </c>
      <c r="AP50" s="208">
        <v>348</v>
      </c>
      <c r="AQ50" s="247">
        <v>28800</v>
      </c>
      <c r="AR50" s="454">
        <v>124786.82</v>
      </c>
      <c r="AS50" s="247">
        <v>2900</v>
      </c>
      <c r="AT50" s="454">
        <v>12497.81</v>
      </c>
      <c r="AU50" s="341">
        <f t="shared" si="4"/>
        <v>0</v>
      </c>
      <c r="AV50" s="449">
        <v>3000</v>
      </c>
      <c r="AW50" s="459">
        <v>2781.24</v>
      </c>
      <c r="AX50" s="449">
        <v>0</v>
      </c>
      <c r="AY50" s="450">
        <v>0</v>
      </c>
      <c r="AZ50" s="449">
        <v>0</v>
      </c>
      <c r="BA50" s="450">
        <v>0</v>
      </c>
      <c r="BB50" s="449">
        <v>0</v>
      </c>
      <c r="BC50" s="450">
        <v>0</v>
      </c>
      <c r="BD50" s="449">
        <v>0</v>
      </c>
      <c r="BE50" s="450">
        <v>0</v>
      </c>
      <c r="BF50" s="450">
        <v>41488.74</v>
      </c>
      <c r="BG50" s="450">
        <v>4843.21</v>
      </c>
      <c r="BH50" s="450">
        <v>16873.02</v>
      </c>
      <c r="BI50" s="450">
        <v>117794</v>
      </c>
      <c r="BJ50" s="450">
        <v>209554</v>
      </c>
      <c r="BK50" s="467">
        <f t="shared" si="20"/>
        <v>91760</v>
      </c>
      <c r="BL50" s="459">
        <v>145443.78</v>
      </c>
      <c r="BM50" s="450">
        <v>120121.68</v>
      </c>
      <c r="BN50" s="211">
        <v>0.18229999999999999</v>
      </c>
      <c r="BO50" s="450">
        <v>50494.11</v>
      </c>
      <c r="BP50" s="211">
        <v>2.9499999999999998E-2</v>
      </c>
      <c r="BQ50" s="449">
        <v>14900</v>
      </c>
      <c r="BR50" s="405">
        <v>0</v>
      </c>
      <c r="BS50" s="405">
        <v>0</v>
      </c>
      <c r="BT50" s="405">
        <v>0</v>
      </c>
      <c r="BU50" s="405">
        <v>1</v>
      </c>
      <c r="BV50" s="405">
        <v>0</v>
      </c>
      <c r="BW50" s="405">
        <v>0</v>
      </c>
      <c r="BX50" s="405">
        <v>0</v>
      </c>
      <c r="BY50" s="450">
        <v>93138.48</v>
      </c>
      <c r="BZ50" s="211">
        <v>0.1138</v>
      </c>
      <c r="CA50" s="450">
        <v>93811.26</v>
      </c>
      <c r="CB50" s="211">
        <v>7.1999999999999998E-3</v>
      </c>
      <c r="CC50" s="450">
        <v>102141.14</v>
      </c>
      <c r="CD50" s="211">
        <v>5.8999999999999999E-3</v>
      </c>
      <c r="CE50" s="450">
        <v>118227.05</v>
      </c>
      <c r="CF50" s="211">
        <v>5.8999999999999999E-3</v>
      </c>
      <c r="CG50" s="450">
        <v>122800.21</v>
      </c>
      <c r="CH50" s="211">
        <v>4.7999999999999996E-3</v>
      </c>
      <c r="CI50" s="450">
        <v>141800.97</v>
      </c>
      <c r="CJ50" s="211">
        <v>2.2800000000000001E-2</v>
      </c>
      <c r="CK50" s="450">
        <v>118144.34</v>
      </c>
      <c r="CL50" s="469">
        <v>18.23</v>
      </c>
      <c r="CM50" s="211">
        <v>2.64E-2</v>
      </c>
    </row>
    <row r="51" spans="1:91">
      <c r="A51" s="202">
        <v>13073062</v>
      </c>
      <c r="B51" s="202">
        <v>5355</v>
      </c>
      <c r="C51" s="202" t="s">
        <v>72</v>
      </c>
      <c r="D51" s="206">
        <v>581</v>
      </c>
      <c r="E51" s="206">
        <v>25800</v>
      </c>
      <c r="F51" s="461">
        <v>31575.599999999999</v>
      </c>
      <c r="G51" s="440">
        <f t="shared" si="16"/>
        <v>5775.5999999999985</v>
      </c>
      <c r="H51" s="209">
        <v>11243.86</v>
      </c>
      <c r="I51" s="440">
        <f t="shared" si="17"/>
        <v>20331.739999999998</v>
      </c>
      <c r="J51" s="362">
        <v>1</v>
      </c>
      <c r="K51" s="389">
        <v>0</v>
      </c>
      <c r="L51" s="392">
        <v>-19450</v>
      </c>
      <c r="M51" s="455">
        <v>-19450</v>
      </c>
      <c r="N51" s="483">
        <f t="shared" si="18"/>
        <v>0</v>
      </c>
      <c r="O51" s="484">
        <v>0</v>
      </c>
      <c r="P51" s="455">
        <v>-696407</v>
      </c>
      <c r="Q51" s="483">
        <v>-715857</v>
      </c>
      <c r="R51" s="340">
        <v>0</v>
      </c>
      <c r="S51" s="461">
        <v>-162315.74</v>
      </c>
      <c r="T51" s="207">
        <v>0</v>
      </c>
      <c r="U51" s="440">
        <f t="shared" si="19"/>
        <v>-162315.74</v>
      </c>
      <c r="V51" s="356">
        <v>0</v>
      </c>
      <c r="W51" s="456">
        <v>2017</v>
      </c>
      <c r="X51" s="456">
        <v>2017</v>
      </c>
      <c r="Y51" s="461">
        <v>982669</v>
      </c>
      <c r="Z51" s="207">
        <v>47017</v>
      </c>
      <c r="AA51" s="238">
        <f t="shared" si="0"/>
        <v>80.924268502581754</v>
      </c>
      <c r="AB51" s="388">
        <v>1</v>
      </c>
      <c r="AC51" s="388">
        <v>0</v>
      </c>
      <c r="AD51" s="388">
        <v>0</v>
      </c>
      <c r="AE51" s="472">
        <v>1</v>
      </c>
      <c r="AF51" s="388">
        <v>0</v>
      </c>
      <c r="AG51" s="448"/>
      <c r="AH51" s="208">
        <v>350</v>
      </c>
      <c r="AI51" s="247">
        <v>26100</v>
      </c>
      <c r="AJ51" s="454">
        <v>27224.11</v>
      </c>
      <c r="AK51" s="341">
        <f t="shared" si="2"/>
        <v>0</v>
      </c>
      <c r="AL51" s="208">
        <v>396</v>
      </c>
      <c r="AM51" s="247">
        <v>39300</v>
      </c>
      <c r="AN51" s="454">
        <v>42849.97</v>
      </c>
      <c r="AO51" s="341">
        <f t="shared" si="3"/>
        <v>0</v>
      </c>
      <c r="AP51" s="208">
        <v>348</v>
      </c>
      <c r="AQ51" s="247">
        <v>20000</v>
      </c>
      <c r="AR51" s="454">
        <v>18109.080000000002</v>
      </c>
      <c r="AS51" s="247">
        <v>1500</v>
      </c>
      <c r="AT51" s="454">
        <v>2560.04</v>
      </c>
      <c r="AU51" s="341">
        <f t="shared" si="4"/>
        <v>0</v>
      </c>
      <c r="AV51" s="449">
        <v>4400</v>
      </c>
      <c r="AW51" s="459">
        <v>4551.16</v>
      </c>
      <c r="AX51" s="449">
        <v>0</v>
      </c>
      <c r="AY51" s="450">
        <v>0</v>
      </c>
      <c r="AZ51" s="449">
        <v>0</v>
      </c>
      <c r="BA51" s="450">
        <v>0</v>
      </c>
      <c r="BB51" s="449">
        <v>0</v>
      </c>
      <c r="BC51" s="450">
        <v>0</v>
      </c>
      <c r="BD51" s="449">
        <v>0</v>
      </c>
      <c r="BE51" s="450">
        <v>0</v>
      </c>
      <c r="BF51" s="450">
        <v>169090.75</v>
      </c>
      <c r="BG51" s="450">
        <v>11347.51</v>
      </c>
      <c r="BH51" s="450">
        <v>34679.22</v>
      </c>
      <c r="BI51" s="450">
        <v>243414</v>
      </c>
      <c r="BJ51" s="450">
        <v>268541</v>
      </c>
      <c r="BK51" s="467">
        <f t="shared" si="20"/>
        <v>25127</v>
      </c>
      <c r="BL51" s="459">
        <v>222164.68</v>
      </c>
      <c r="BM51" s="450">
        <v>211005.58</v>
      </c>
      <c r="BN51" s="211">
        <v>0.18229999999999999</v>
      </c>
      <c r="BO51" s="450">
        <v>88697.919999999998</v>
      </c>
      <c r="BP51" s="211">
        <v>9.4999999999999998E-3</v>
      </c>
      <c r="BQ51" s="449">
        <v>8250</v>
      </c>
      <c r="BR51" s="405">
        <v>0</v>
      </c>
      <c r="BS51" s="405">
        <v>0</v>
      </c>
      <c r="BT51" s="405">
        <v>0</v>
      </c>
      <c r="BU51" s="405">
        <v>0</v>
      </c>
      <c r="BV51" s="405">
        <v>0</v>
      </c>
      <c r="BW51" s="405">
        <v>0</v>
      </c>
      <c r="BX51" s="405">
        <v>1</v>
      </c>
      <c r="BY51" s="450">
        <v>157824.82999999999</v>
      </c>
      <c r="BZ51" s="211">
        <v>8.3000000000000001E-3</v>
      </c>
      <c r="CA51" s="450">
        <v>162523.79</v>
      </c>
      <c r="CB51" s="211">
        <v>1.11E-2</v>
      </c>
      <c r="CC51" s="450">
        <v>172330.51</v>
      </c>
      <c r="CD51" s="211">
        <v>4.5199999999999997E-2</v>
      </c>
      <c r="CE51" s="450">
        <v>209223.48</v>
      </c>
      <c r="CF51" s="211">
        <v>4.3700000000000003E-2</v>
      </c>
      <c r="CG51" s="450">
        <v>182614.98</v>
      </c>
      <c r="CH51" s="211">
        <v>2.9499999999999998E-2</v>
      </c>
      <c r="CI51" s="450">
        <v>207754.84</v>
      </c>
      <c r="CJ51" s="211">
        <v>1.14E-2</v>
      </c>
      <c r="CK51" s="450">
        <v>196463.43</v>
      </c>
      <c r="CL51" s="469">
        <v>18.23</v>
      </c>
      <c r="CM51" s="211">
        <v>6.7000000000000002E-3</v>
      </c>
    </row>
    <row r="52" spans="1:91">
      <c r="A52" s="202">
        <v>13073076</v>
      </c>
      <c r="B52" s="202">
        <v>5355</v>
      </c>
      <c r="C52" s="202" t="s">
        <v>73</v>
      </c>
      <c r="D52" s="206">
        <v>1288</v>
      </c>
      <c r="E52" s="206">
        <v>-50800</v>
      </c>
      <c r="F52" s="461">
        <v>280481.13</v>
      </c>
      <c r="G52" s="440">
        <f t="shared" si="16"/>
        <v>331281.13</v>
      </c>
      <c r="H52" s="209">
        <v>85967.57</v>
      </c>
      <c r="I52" s="440">
        <f t="shared" si="17"/>
        <v>194513.56</v>
      </c>
      <c r="J52" s="362">
        <v>1</v>
      </c>
      <c r="K52" s="389">
        <v>0</v>
      </c>
      <c r="L52" s="392">
        <v>-191100</v>
      </c>
      <c r="M52" s="455">
        <v>275284.01</v>
      </c>
      <c r="N52" s="483">
        <f t="shared" si="18"/>
        <v>-466384.01</v>
      </c>
      <c r="O52" s="340">
        <v>1</v>
      </c>
      <c r="P52" s="455">
        <v>-600127</v>
      </c>
      <c r="Q52" s="483">
        <v>-746943</v>
      </c>
      <c r="R52" s="340">
        <v>0</v>
      </c>
      <c r="S52" s="461">
        <v>214588.99</v>
      </c>
      <c r="T52" s="207">
        <v>0</v>
      </c>
      <c r="U52" s="440">
        <f t="shared" si="19"/>
        <v>214588.99</v>
      </c>
      <c r="V52" s="356">
        <v>0</v>
      </c>
      <c r="W52" s="456">
        <v>2017</v>
      </c>
      <c r="X52" s="456">
        <v>2017</v>
      </c>
      <c r="Y52" s="461">
        <v>2765076</v>
      </c>
      <c r="Z52" s="207">
        <v>1190858</v>
      </c>
      <c r="AA52" s="238">
        <f t="shared" si="0"/>
        <v>924.57919254658384</v>
      </c>
      <c r="AB52" s="388">
        <v>1</v>
      </c>
      <c r="AC52" s="388">
        <v>0</v>
      </c>
      <c r="AD52" s="388">
        <v>0</v>
      </c>
      <c r="AE52" s="388">
        <v>0</v>
      </c>
      <c r="AF52" s="388">
        <v>0</v>
      </c>
      <c r="AG52" s="448"/>
      <c r="AH52" s="208">
        <v>307</v>
      </c>
      <c r="AI52" s="247">
        <v>14500</v>
      </c>
      <c r="AJ52" s="454">
        <v>15759.65</v>
      </c>
      <c r="AK52" s="341">
        <f t="shared" si="2"/>
        <v>0</v>
      </c>
      <c r="AL52" s="208">
        <v>396</v>
      </c>
      <c r="AM52" s="247">
        <v>11500</v>
      </c>
      <c r="AN52" s="454">
        <v>118508.43</v>
      </c>
      <c r="AO52" s="341">
        <f t="shared" si="3"/>
        <v>0</v>
      </c>
      <c r="AP52" s="208">
        <v>348</v>
      </c>
      <c r="AQ52" s="247">
        <v>150000</v>
      </c>
      <c r="AR52" s="454">
        <v>269161.39</v>
      </c>
      <c r="AS52" s="247">
        <v>15100</v>
      </c>
      <c r="AT52" s="454">
        <v>27004.12</v>
      </c>
      <c r="AU52" s="341">
        <f t="shared" si="4"/>
        <v>0</v>
      </c>
      <c r="AV52" s="449">
        <v>5300</v>
      </c>
      <c r="AW52" s="459">
        <v>5405.58</v>
      </c>
      <c r="AX52" s="449">
        <v>0</v>
      </c>
      <c r="AY52" s="450">
        <v>0</v>
      </c>
      <c r="AZ52" s="449">
        <v>0</v>
      </c>
      <c r="BA52" s="450">
        <v>0</v>
      </c>
      <c r="BB52" s="449">
        <v>0</v>
      </c>
      <c r="BC52" s="450">
        <v>0</v>
      </c>
      <c r="BD52" s="449">
        <v>0</v>
      </c>
      <c r="BE52" s="450">
        <v>0</v>
      </c>
      <c r="BF52" s="450">
        <v>306920.21999999997</v>
      </c>
      <c r="BG52" s="450">
        <v>52079.56</v>
      </c>
      <c r="BH52" s="450">
        <v>58114.82</v>
      </c>
      <c r="BI52" s="450">
        <v>645432</v>
      </c>
      <c r="BJ52" s="450">
        <v>745655</v>
      </c>
      <c r="BK52" s="467">
        <f t="shared" si="20"/>
        <v>100223</v>
      </c>
      <c r="BL52" s="459">
        <v>438219.27</v>
      </c>
      <c r="BM52" s="450">
        <v>487864.91</v>
      </c>
      <c r="BN52" s="211">
        <v>0.18229999999999999</v>
      </c>
      <c r="BO52" s="450">
        <v>205078.07</v>
      </c>
      <c r="BP52" s="211">
        <v>6.6400000000000001E-2</v>
      </c>
      <c r="BQ52" s="449">
        <v>115100</v>
      </c>
      <c r="BR52" s="405">
        <v>0</v>
      </c>
      <c r="BS52" s="405">
        <v>0</v>
      </c>
      <c r="BT52" s="405">
        <v>0</v>
      </c>
      <c r="BU52" s="405">
        <v>0</v>
      </c>
      <c r="BV52" s="405">
        <v>0</v>
      </c>
      <c r="BW52" s="405">
        <v>0</v>
      </c>
      <c r="BX52" s="405">
        <v>0</v>
      </c>
      <c r="BY52" s="450">
        <v>402406.62</v>
      </c>
      <c r="BZ52" s="211">
        <v>5.2900000000000003E-2</v>
      </c>
      <c r="CA52" s="450">
        <v>357971.03</v>
      </c>
      <c r="CB52" s="211">
        <v>6.4799999999999996E-2</v>
      </c>
      <c r="CC52" s="450">
        <v>475711.04</v>
      </c>
      <c r="CD52" s="211">
        <v>6.1600000000000002E-2</v>
      </c>
      <c r="CE52" s="450">
        <v>413435.8</v>
      </c>
      <c r="CF52" s="211">
        <v>4.3499999999999997E-2</v>
      </c>
      <c r="CG52" s="450">
        <v>514818.38</v>
      </c>
      <c r="CH52" s="211">
        <v>4.19E-2</v>
      </c>
      <c r="CI52" s="450">
        <v>471026.21</v>
      </c>
      <c r="CJ52" s="211">
        <v>5.7799999999999997E-2</v>
      </c>
      <c r="CK52" s="450">
        <v>521878.11</v>
      </c>
      <c r="CL52" s="469">
        <v>18.23</v>
      </c>
      <c r="CM52" s="211">
        <v>3.9300000000000002E-2</v>
      </c>
    </row>
    <row r="53" spans="1:91">
      <c r="A53" s="202">
        <v>13073086</v>
      </c>
      <c r="B53" s="202">
        <v>5355</v>
      </c>
      <c r="C53" s="202" t="s">
        <v>74</v>
      </c>
      <c r="D53" s="206">
        <v>452</v>
      </c>
      <c r="E53" s="206">
        <v>67800</v>
      </c>
      <c r="F53" s="461">
        <v>-236871.07</v>
      </c>
      <c r="G53" s="440">
        <f t="shared" si="16"/>
        <v>-304671.07</v>
      </c>
      <c r="H53" s="209">
        <v>0</v>
      </c>
      <c r="I53" s="440">
        <f t="shared" si="17"/>
        <v>-236871.07</v>
      </c>
      <c r="J53" s="362">
        <v>0</v>
      </c>
      <c r="K53" s="389">
        <v>1</v>
      </c>
      <c r="L53" s="392">
        <v>-22800</v>
      </c>
      <c r="M53" s="455">
        <v>-230556.69</v>
      </c>
      <c r="N53" s="483">
        <f t="shared" si="18"/>
        <v>207756.69</v>
      </c>
      <c r="O53" s="340">
        <v>0</v>
      </c>
      <c r="P53" s="455">
        <v>-674347</v>
      </c>
      <c r="Q53" s="483">
        <v>-660147</v>
      </c>
      <c r="R53" s="340">
        <v>0</v>
      </c>
      <c r="S53" s="461">
        <v>509120.74</v>
      </c>
      <c r="T53" s="207">
        <v>0</v>
      </c>
      <c r="U53" s="440">
        <f t="shared" si="19"/>
        <v>509120.74</v>
      </c>
      <c r="V53" s="356">
        <v>0</v>
      </c>
      <c r="W53" s="456">
        <v>2017</v>
      </c>
      <c r="X53" s="456">
        <v>2017</v>
      </c>
      <c r="Y53" s="461">
        <v>2433790</v>
      </c>
      <c r="Z53" s="207">
        <v>0</v>
      </c>
      <c r="AA53" s="238">
        <f t="shared" si="0"/>
        <v>0</v>
      </c>
      <c r="AB53" s="388">
        <v>1</v>
      </c>
      <c r="AC53" s="388">
        <v>0</v>
      </c>
      <c r="AD53" s="388">
        <v>0</v>
      </c>
      <c r="AE53" s="388">
        <v>0</v>
      </c>
      <c r="AF53" s="388">
        <v>0</v>
      </c>
      <c r="AG53" s="448"/>
      <c r="AH53" s="208">
        <v>300</v>
      </c>
      <c r="AI53" s="247">
        <v>27500</v>
      </c>
      <c r="AJ53" s="454">
        <v>23833.29</v>
      </c>
      <c r="AK53" s="341">
        <f t="shared" si="2"/>
        <v>1</v>
      </c>
      <c r="AL53" s="208">
        <v>300</v>
      </c>
      <c r="AM53" s="247">
        <v>36000</v>
      </c>
      <c r="AN53" s="454">
        <v>36033.9</v>
      </c>
      <c r="AO53" s="341">
        <f t="shared" si="3"/>
        <v>1</v>
      </c>
      <c r="AP53" s="208">
        <v>300</v>
      </c>
      <c r="AQ53" s="247">
        <v>360000</v>
      </c>
      <c r="AR53" s="454">
        <v>145475.43</v>
      </c>
      <c r="AS53" s="247">
        <v>30000</v>
      </c>
      <c r="AT53" s="454">
        <v>18447.91</v>
      </c>
      <c r="AU53" s="341">
        <f t="shared" si="4"/>
        <v>1</v>
      </c>
      <c r="AV53" s="449">
        <v>1700</v>
      </c>
      <c r="AW53" s="459">
        <v>1726.37</v>
      </c>
      <c r="AX53" s="449">
        <v>0</v>
      </c>
      <c r="AY53" s="450">
        <v>0</v>
      </c>
      <c r="AZ53" s="449">
        <v>0</v>
      </c>
      <c r="BA53" s="450">
        <v>0</v>
      </c>
      <c r="BB53" s="449">
        <v>0</v>
      </c>
      <c r="BC53" s="450">
        <v>0</v>
      </c>
      <c r="BD53" s="449">
        <v>0</v>
      </c>
      <c r="BE53" s="450">
        <v>0</v>
      </c>
      <c r="BF53" s="450">
        <v>139662.69</v>
      </c>
      <c r="BG53" s="450">
        <v>32797.69</v>
      </c>
      <c r="BH53" s="450">
        <v>18124.84</v>
      </c>
      <c r="BI53" s="450">
        <v>358860</v>
      </c>
      <c r="BJ53" s="450">
        <v>70247</v>
      </c>
      <c r="BK53" s="467">
        <f t="shared" si="20"/>
        <v>-288613</v>
      </c>
      <c r="BL53" s="459">
        <v>62963.02</v>
      </c>
      <c r="BM53" s="450">
        <v>185470.77</v>
      </c>
      <c r="BN53" s="211">
        <v>0.18229999999999999</v>
      </c>
      <c r="BO53" s="450">
        <v>77964.289999999994</v>
      </c>
      <c r="BP53" s="211">
        <v>1.3899999999999999E-2</v>
      </c>
      <c r="BQ53" s="449">
        <v>11700</v>
      </c>
      <c r="BR53" s="405">
        <v>0</v>
      </c>
      <c r="BS53" s="405">
        <v>0</v>
      </c>
      <c r="BT53" s="405">
        <v>0</v>
      </c>
      <c r="BU53" s="405">
        <v>1</v>
      </c>
      <c r="BV53" s="405">
        <v>0</v>
      </c>
      <c r="BW53" s="405">
        <v>0</v>
      </c>
      <c r="BX53" s="405">
        <v>1</v>
      </c>
      <c r="BY53" s="450">
        <v>179362.22</v>
      </c>
      <c r="BZ53" s="211">
        <v>4.2999999999999997E-2</v>
      </c>
      <c r="CA53" s="450">
        <v>226715.18</v>
      </c>
      <c r="CB53" s="211">
        <v>8.3000000000000001E-3</v>
      </c>
      <c r="CC53" s="450">
        <v>206274.28</v>
      </c>
      <c r="CD53" s="211">
        <v>8.5000000000000006E-3</v>
      </c>
      <c r="CE53" s="450">
        <v>142654.34</v>
      </c>
      <c r="CF53" s="211">
        <v>1.0200000000000001E-2</v>
      </c>
      <c r="CG53" s="450">
        <v>233117.66</v>
      </c>
      <c r="CH53" s="211">
        <v>9.1000000000000004E-3</v>
      </c>
      <c r="CI53" s="450">
        <v>266255.93</v>
      </c>
      <c r="CJ53" s="211">
        <v>8.3999999999999995E-3</v>
      </c>
      <c r="CK53" s="450">
        <v>211562.36</v>
      </c>
      <c r="CL53" s="469">
        <v>18.23</v>
      </c>
      <c r="CM53" s="211">
        <v>8.8999999999999999E-3</v>
      </c>
    </row>
    <row r="54" spans="1:91">
      <c r="A54" s="202">
        <v>13073096</v>
      </c>
      <c r="B54" s="202">
        <v>5355</v>
      </c>
      <c r="C54" s="202" t="s">
        <v>75</v>
      </c>
      <c r="D54" s="206">
        <v>1711</v>
      </c>
      <c r="E54" s="206">
        <v>186650</v>
      </c>
      <c r="F54" s="461">
        <v>451891.42</v>
      </c>
      <c r="G54" s="440">
        <f t="shared" si="16"/>
        <v>265241.42</v>
      </c>
      <c r="H54" s="209">
        <v>137682.84</v>
      </c>
      <c r="I54" s="440">
        <f t="shared" si="17"/>
        <v>314208.57999999996</v>
      </c>
      <c r="J54" s="362">
        <v>1</v>
      </c>
      <c r="K54" s="389">
        <v>1</v>
      </c>
      <c r="L54" s="392">
        <v>-214000</v>
      </c>
      <c r="M54" s="455">
        <v>86600</v>
      </c>
      <c r="N54" s="483">
        <f t="shared" si="18"/>
        <v>-300600</v>
      </c>
      <c r="O54" s="340">
        <v>1</v>
      </c>
      <c r="P54" s="455">
        <v>-437470</v>
      </c>
      <c r="Q54" s="483">
        <v>-350871</v>
      </c>
      <c r="R54" s="340">
        <v>1</v>
      </c>
      <c r="S54" s="461">
        <v>796589.41</v>
      </c>
      <c r="T54" s="207">
        <v>0</v>
      </c>
      <c r="U54" s="440">
        <f t="shared" si="19"/>
        <v>796589.41</v>
      </c>
      <c r="V54" s="356">
        <v>0</v>
      </c>
      <c r="W54" s="456">
        <v>2017</v>
      </c>
      <c r="X54" s="456">
        <v>2017</v>
      </c>
      <c r="Y54" s="461">
        <v>7670799</v>
      </c>
      <c r="Z54" s="207">
        <v>1273877</v>
      </c>
      <c r="AA54" s="238">
        <f t="shared" si="0"/>
        <v>744.52191700759795</v>
      </c>
      <c r="AB54" s="388">
        <v>1</v>
      </c>
      <c r="AC54" s="388">
        <v>0</v>
      </c>
      <c r="AD54" s="388">
        <v>0</v>
      </c>
      <c r="AE54" s="388">
        <v>0</v>
      </c>
      <c r="AF54" s="388">
        <v>0</v>
      </c>
      <c r="AG54" s="448"/>
      <c r="AH54" s="208">
        <v>400</v>
      </c>
      <c r="AI54" s="247">
        <v>68200</v>
      </c>
      <c r="AJ54" s="454">
        <v>71470.44</v>
      </c>
      <c r="AK54" s="341">
        <f t="shared" si="2"/>
        <v>0</v>
      </c>
      <c r="AL54" s="208">
        <v>396</v>
      </c>
      <c r="AM54" s="247">
        <v>131100</v>
      </c>
      <c r="AN54" s="454">
        <v>128296.01</v>
      </c>
      <c r="AO54" s="341">
        <f t="shared" si="3"/>
        <v>0</v>
      </c>
      <c r="AP54" s="208">
        <v>350</v>
      </c>
      <c r="AQ54" s="247">
        <v>140000</v>
      </c>
      <c r="AR54" s="454">
        <v>223546.62</v>
      </c>
      <c r="AS54" s="247">
        <v>12100</v>
      </c>
      <c r="AT54" s="454">
        <v>27006.400000000001</v>
      </c>
      <c r="AU54" s="341">
        <f t="shared" si="4"/>
        <v>0</v>
      </c>
      <c r="AV54" s="449">
        <v>9200</v>
      </c>
      <c r="AW54" s="459">
        <v>9281.23</v>
      </c>
      <c r="AX54" s="449">
        <v>0</v>
      </c>
      <c r="AY54" s="450">
        <v>0</v>
      </c>
      <c r="AZ54" s="449">
        <v>0</v>
      </c>
      <c r="BA54" s="450">
        <v>0</v>
      </c>
      <c r="BB54" s="449">
        <v>0</v>
      </c>
      <c r="BC54" s="450">
        <v>0</v>
      </c>
      <c r="BD54" s="449">
        <v>0</v>
      </c>
      <c r="BE54" s="450">
        <v>0</v>
      </c>
      <c r="BF54" s="450">
        <v>370600.61</v>
      </c>
      <c r="BG54" s="450">
        <v>39170.25</v>
      </c>
      <c r="BH54" s="450">
        <v>70299.199999999997</v>
      </c>
      <c r="BI54" s="450">
        <v>729634</v>
      </c>
      <c r="BJ54" s="450">
        <v>814027</v>
      </c>
      <c r="BK54" s="467">
        <f t="shared" si="20"/>
        <v>84393</v>
      </c>
      <c r="BL54" s="459">
        <v>665568.52</v>
      </c>
      <c r="BM54" s="450">
        <v>632313.9</v>
      </c>
      <c r="BN54" s="211">
        <v>0.18229999999999999</v>
      </c>
      <c r="BO54" s="450">
        <v>265798.3</v>
      </c>
      <c r="BP54" s="211">
        <v>4.1599999999999998E-2</v>
      </c>
      <c r="BQ54" s="449">
        <v>145550</v>
      </c>
      <c r="BR54" s="405">
        <v>1</v>
      </c>
      <c r="BS54" s="405">
        <v>1</v>
      </c>
      <c r="BT54" s="405">
        <v>1</v>
      </c>
      <c r="BU54" s="405">
        <v>1</v>
      </c>
      <c r="BV54" s="405">
        <v>1</v>
      </c>
      <c r="BW54" s="405">
        <v>1</v>
      </c>
      <c r="BX54" s="405">
        <v>1</v>
      </c>
      <c r="BY54" s="450">
        <v>454059.25</v>
      </c>
      <c r="BZ54" s="211">
        <v>1.2200000000000001E-2</v>
      </c>
      <c r="CA54" s="450">
        <v>521127.71</v>
      </c>
      <c r="CB54" s="211">
        <v>6.2100000000000002E-2</v>
      </c>
      <c r="CC54" s="450">
        <v>547729.56999999995</v>
      </c>
      <c r="CD54" s="211">
        <v>3.0700000000000002E-2</v>
      </c>
      <c r="CE54" s="450">
        <v>607719.23</v>
      </c>
      <c r="CF54" s="211">
        <v>2.9899999999999999E-2</v>
      </c>
      <c r="CG54" s="450">
        <v>584472.22</v>
      </c>
      <c r="CH54" s="211">
        <v>1.54E-2</v>
      </c>
      <c r="CI54" s="450">
        <v>595907.03</v>
      </c>
      <c r="CJ54" s="211">
        <v>2.47E-2</v>
      </c>
      <c r="CK54" s="450">
        <v>634221.69999999995</v>
      </c>
      <c r="CL54" s="469">
        <v>18.23</v>
      </c>
      <c r="CM54" s="211">
        <v>3.3000000000000002E-2</v>
      </c>
    </row>
    <row r="55" spans="1:91">
      <c r="A55" s="202">
        <v>13073097</v>
      </c>
      <c r="B55" s="202">
        <v>5355</v>
      </c>
      <c r="C55" s="202" t="s">
        <v>76</v>
      </c>
      <c r="D55" s="206">
        <v>224</v>
      </c>
      <c r="E55" s="206">
        <v>21650</v>
      </c>
      <c r="F55" s="461">
        <v>59563.27</v>
      </c>
      <c r="G55" s="440">
        <f t="shared" si="16"/>
        <v>37913.269999999997</v>
      </c>
      <c r="H55" s="209">
        <v>28754.87</v>
      </c>
      <c r="I55" s="440">
        <f t="shared" si="17"/>
        <v>30808.399999999998</v>
      </c>
      <c r="J55" s="362">
        <v>1</v>
      </c>
      <c r="K55" s="389">
        <v>0</v>
      </c>
      <c r="L55" s="392">
        <v>-20550</v>
      </c>
      <c r="M55" s="455">
        <v>12182</v>
      </c>
      <c r="N55" s="483">
        <f t="shared" si="18"/>
        <v>-32732</v>
      </c>
      <c r="O55" s="340">
        <v>1</v>
      </c>
      <c r="P55" s="455">
        <v>-307685</v>
      </c>
      <c r="Q55" s="483">
        <v>-294503</v>
      </c>
      <c r="R55" s="340">
        <v>0</v>
      </c>
      <c r="S55" s="461">
        <v>-33508.94</v>
      </c>
      <c r="T55" s="207">
        <v>0</v>
      </c>
      <c r="U55" s="440">
        <f t="shared" si="19"/>
        <v>-33508.94</v>
      </c>
      <c r="V55" s="356">
        <v>0</v>
      </c>
      <c r="W55" s="456">
        <v>2017</v>
      </c>
      <c r="X55" s="456">
        <v>2017</v>
      </c>
      <c r="Y55" s="461">
        <v>391738</v>
      </c>
      <c r="Z55" s="207">
        <v>224238</v>
      </c>
      <c r="AA55" s="238">
        <f t="shared" si="0"/>
        <v>1001.0625</v>
      </c>
      <c r="AB55" s="388">
        <v>1</v>
      </c>
      <c r="AC55" s="388">
        <v>0</v>
      </c>
      <c r="AD55" s="388">
        <v>0</v>
      </c>
      <c r="AE55" s="472">
        <v>1</v>
      </c>
      <c r="AF55" s="388">
        <v>0</v>
      </c>
      <c r="AG55" s="448"/>
      <c r="AH55" s="208">
        <v>307</v>
      </c>
      <c r="AI55" s="247">
        <v>17800</v>
      </c>
      <c r="AJ55" s="454">
        <v>21609.7</v>
      </c>
      <c r="AK55" s="341">
        <f t="shared" si="2"/>
        <v>0</v>
      </c>
      <c r="AL55" s="208">
        <v>396</v>
      </c>
      <c r="AM55" s="247">
        <v>17600</v>
      </c>
      <c r="AN55" s="454">
        <v>22014.91</v>
      </c>
      <c r="AO55" s="341">
        <f t="shared" si="3"/>
        <v>0</v>
      </c>
      <c r="AP55" s="208">
        <v>348</v>
      </c>
      <c r="AQ55" s="247">
        <v>53600</v>
      </c>
      <c r="AR55" s="454">
        <v>44593.63</v>
      </c>
      <c r="AS55" s="247">
        <v>5400</v>
      </c>
      <c r="AT55" s="454">
        <v>4482.92</v>
      </c>
      <c r="AU55" s="341">
        <f t="shared" si="4"/>
        <v>0</v>
      </c>
      <c r="AV55" s="449">
        <v>2000</v>
      </c>
      <c r="AW55" s="459">
        <v>3148.36</v>
      </c>
      <c r="AX55" s="449">
        <v>0</v>
      </c>
      <c r="AY55" s="450">
        <v>0</v>
      </c>
      <c r="AZ55" s="449">
        <v>0</v>
      </c>
      <c r="BA55" s="450">
        <v>0</v>
      </c>
      <c r="BB55" s="449">
        <v>0</v>
      </c>
      <c r="BC55" s="450">
        <v>0</v>
      </c>
      <c r="BD55" s="449">
        <v>0</v>
      </c>
      <c r="BE55" s="450">
        <v>0</v>
      </c>
      <c r="BF55" s="450">
        <v>65851.320000000007</v>
      </c>
      <c r="BG55" s="450">
        <v>4700.9799999999996</v>
      </c>
      <c r="BH55" s="450">
        <v>11873.33</v>
      </c>
      <c r="BI55" s="450">
        <v>139704</v>
      </c>
      <c r="BJ55" s="450">
        <v>155627</v>
      </c>
      <c r="BK55" s="467">
        <f t="shared" si="20"/>
        <v>15923</v>
      </c>
      <c r="BL55" s="459">
        <v>59161.61</v>
      </c>
      <c r="BM55" s="450">
        <v>88218.78</v>
      </c>
      <c r="BN55" s="211">
        <v>0.18229999999999999</v>
      </c>
      <c r="BO55" s="450">
        <v>37083.519999999997</v>
      </c>
      <c r="BP55" s="211">
        <v>2.3599999999999999E-2</v>
      </c>
      <c r="BQ55" s="449">
        <v>8200</v>
      </c>
      <c r="BR55" s="405">
        <v>1</v>
      </c>
      <c r="BS55" s="405">
        <v>0</v>
      </c>
      <c r="BT55" s="405">
        <v>0</v>
      </c>
      <c r="BU55" s="405">
        <v>1</v>
      </c>
      <c r="BV55" s="405">
        <v>0</v>
      </c>
      <c r="BW55" s="405">
        <v>1</v>
      </c>
      <c r="BX55" s="405">
        <v>0</v>
      </c>
      <c r="BY55" s="450">
        <v>53558.400000000001</v>
      </c>
      <c r="BZ55" s="211">
        <v>3.95E-2</v>
      </c>
      <c r="CA55" s="450">
        <v>68173.8</v>
      </c>
      <c r="CB55" s="211">
        <v>1.18E-2</v>
      </c>
      <c r="CC55" s="450">
        <v>88402</v>
      </c>
      <c r="CD55" s="211">
        <v>3.1099999999999999E-2</v>
      </c>
      <c r="CE55" s="450">
        <v>70467.77</v>
      </c>
      <c r="CF55" s="211">
        <v>2.0500000000000001E-2</v>
      </c>
      <c r="CG55" s="450">
        <v>110809.21</v>
      </c>
      <c r="CH55" s="211">
        <v>1.7399999999999999E-2</v>
      </c>
      <c r="CI55" s="450">
        <v>75708.47</v>
      </c>
      <c r="CJ55" s="211">
        <v>1.8200000000000001E-2</v>
      </c>
      <c r="CK55" s="450">
        <v>92804.94</v>
      </c>
      <c r="CL55" s="469">
        <v>18.23</v>
      </c>
      <c r="CM55" s="211">
        <v>1.5299999999999999E-2</v>
      </c>
    </row>
    <row r="56" spans="1:91">
      <c r="A56" s="202">
        <v>13073098</v>
      </c>
      <c r="B56" s="202">
        <v>5355</v>
      </c>
      <c r="C56" s="202" t="s">
        <v>77</v>
      </c>
      <c r="D56" s="206">
        <v>536</v>
      </c>
      <c r="E56" s="206">
        <v>-87100</v>
      </c>
      <c r="F56" s="461">
        <v>4554.49</v>
      </c>
      <c r="G56" s="440">
        <f t="shared" si="16"/>
        <v>91654.49</v>
      </c>
      <c r="H56" s="209">
        <v>2793.04</v>
      </c>
      <c r="I56" s="440">
        <f t="shared" si="17"/>
        <v>1761.4499999999998</v>
      </c>
      <c r="J56" s="362">
        <v>1</v>
      </c>
      <c r="K56" s="389">
        <v>1</v>
      </c>
      <c r="L56" s="392">
        <v>-158600</v>
      </c>
      <c r="M56" s="455">
        <v>-20000</v>
      </c>
      <c r="N56" s="483">
        <f t="shared" si="18"/>
        <v>-138600</v>
      </c>
      <c r="O56" s="484">
        <v>0</v>
      </c>
      <c r="P56" s="455">
        <v>-647642</v>
      </c>
      <c r="Q56" s="483">
        <v>-668642</v>
      </c>
      <c r="R56" s="340">
        <v>0</v>
      </c>
      <c r="S56" s="461">
        <v>-51211.86</v>
      </c>
      <c r="T56" s="207">
        <v>0</v>
      </c>
      <c r="U56" s="440">
        <f t="shared" si="19"/>
        <v>-51211.86</v>
      </c>
      <c r="V56" s="356">
        <v>0</v>
      </c>
      <c r="W56" s="456">
        <v>2017</v>
      </c>
      <c r="X56" s="456">
        <v>2017</v>
      </c>
      <c r="Y56" s="461">
        <v>1314603</v>
      </c>
      <c r="Z56" s="207">
        <v>0</v>
      </c>
      <c r="AA56" s="238">
        <f t="shared" si="0"/>
        <v>0</v>
      </c>
      <c r="AB56" s="388">
        <v>1</v>
      </c>
      <c r="AC56" s="388">
        <v>0</v>
      </c>
      <c r="AD56" s="388">
        <v>0</v>
      </c>
      <c r="AE56" s="388">
        <v>0</v>
      </c>
      <c r="AF56" s="388">
        <v>0</v>
      </c>
      <c r="AG56" s="448"/>
      <c r="AH56" s="208">
        <v>307</v>
      </c>
      <c r="AI56" s="247">
        <v>22800</v>
      </c>
      <c r="AJ56" s="454">
        <v>25315.11</v>
      </c>
      <c r="AK56" s="341">
        <f t="shared" si="2"/>
        <v>0</v>
      </c>
      <c r="AL56" s="208">
        <v>396</v>
      </c>
      <c r="AM56" s="247">
        <v>57200</v>
      </c>
      <c r="AN56" s="454">
        <v>58007.47</v>
      </c>
      <c r="AO56" s="341">
        <f t="shared" si="3"/>
        <v>0</v>
      </c>
      <c r="AP56" s="208">
        <v>348</v>
      </c>
      <c r="AQ56" s="247">
        <v>90000</v>
      </c>
      <c r="AR56" s="454">
        <v>165586.20000000001</v>
      </c>
      <c r="AS56" s="247">
        <v>9050</v>
      </c>
      <c r="AT56" s="454">
        <v>12344.77</v>
      </c>
      <c r="AU56" s="341">
        <f t="shared" si="4"/>
        <v>0</v>
      </c>
      <c r="AV56" s="449">
        <v>3000</v>
      </c>
      <c r="AW56" s="459">
        <v>3363.77</v>
      </c>
      <c r="AX56" s="449">
        <v>0</v>
      </c>
      <c r="AY56" s="450">
        <v>0</v>
      </c>
      <c r="AZ56" s="449">
        <v>0</v>
      </c>
      <c r="BA56" s="450">
        <v>0</v>
      </c>
      <c r="BB56" s="449">
        <v>0</v>
      </c>
      <c r="BC56" s="450">
        <v>0</v>
      </c>
      <c r="BD56" s="449">
        <v>0</v>
      </c>
      <c r="BE56" s="450">
        <v>0</v>
      </c>
      <c r="BF56" s="450">
        <v>127409.14</v>
      </c>
      <c r="BG56" s="450">
        <v>11894</v>
      </c>
      <c r="BH56" s="450">
        <v>34057.1</v>
      </c>
      <c r="BI56" s="450">
        <v>324515</v>
      </c>
      <c r="BJ56" s="450">
        <v>339947</v>
      </c>
      <c r="BK56" s="467">
        <f t="shared" si="20"/>
        <v>15432</v>
      </c>
      <c r="BL56" s="459">
        <v>147342.70000000001</v>
      </c>
      <c r="BM56" s="450">
        <v>210635.43</v>
      </c>
      <c r="BN56" s="211">
        <v>0.18229999999999999</v>
      </c>
      <c r="BO56" s="450">
        <v>88542.399999999994</v>
      </c>
      <c r="BP56" s="211">
        <v>5.45E-2</v>
      </c>
      <c r="BQ56" s="449">
        <v>41650</v>
      </c>
      <c r="BR56" s="405">
        <v>1</v>
      </c>
      <c r="BS56" s="405">
        <v>1</v>
      </c>
      <c r="BT56" s="405">
        <v>0</v>
      </c>
      <c r="BU56" s="405">
        <v>1</v>
      </c>
      <c r="BV56" s="405">
        <v>0</v>
      </c>
      <c r="BW56" s="405">
        <v>0</v>
      </c>
      <c r="BX56" s="405">
        <v>0</v>
      </c>
      <c r="BY56" s="450">
        <v>156686.94</v>
      </c>
      <c r="BZ56" s="211">
        <v>7.1000000000000004E-3</v>
      </c>
      <c r="CA56" s="450">
        <v>156457.04999999999</v>
      </c>
      <c r="CB56" s="211">
        <v>2.5000000000000001E-2</v>
      </c>
      <c r="CC56" s="450">
        <v>218215.3</v>
      </c>
      <c r="CD56" s="211">
        <v>2.6100000000000002E-2</v>
      </c>
      <c r="CE56" s="450">
        <v>182011.58</v>
      </c>
      <c r="CF56" s="211">
        <v>3.2899999999999999E-2</v>
      </c>
      <c r="CG56" s="450">
        <v>238969.16</v>
      </c>
      <c r="CH56" s="211">
        <v>5.2600000000000001E-2</v>
      </c>
      <c r="CI56" s="450">
        <v>201728.17</v>
      </c>
      <c r="CJ56" s="211">
        <v>3.5200000000000002E-2</v>
      </c>
      <c r="CK56" s="450">
        <v>235954.56</v>
      </c>
      <c r="CL56" s="469">
        <v>18.23</v>
      </c>
      <c r="CM56" s="211">
        <v>5.5899999999999998E-2</v>
      </c>
    </row>
    <row r="57" spans="1:91">
      <c r="A57" s="202">
        <v>13073023</v>
      </c>
      <c r="B57" s="202">
        <v>5356</v>
      </c>
      <c r="C57" s="202" t="s">
        <v>78</v>
      </c>
      <c r="D57" s="474">
        <v>692</v>
      </c>
      <c r="E57" s="474">
        <v>-44800</v>
      </c>
      <c r="F57" s="486">
        <v>19759.599999999999</v>
      </c>
      <c r="G57" s="440">
        <f t="shared" si="16"/>
        <v>64559.6</v>
      </c>
      <c r="H57" s="209">
        <v>30677.52</v>
      </c>
      <c r="I57" s="440">
        <f>F57-H57</f>
        <v>-10917.920000000002</v>
      </c>
      <c r="J57" s="362">
        <v>0</v>
      </c>
      <c r="K57" s="477">
        <v>0</v>
      </c>
      <c r="L57" s="478">
        <v>-113900</v>
      </c>
      <c r="M57" s="479">
        <v>-47004.28</v>
      </c>
      <c r="N57" s="339">
        <v>66895.72</v>
      </c>
      <c r="O57" s="340">
        <v>0</v>
      </c>
      <c r="P57" s="479">
        <v>-823449</v>
      </c>
      <c r="Q57" s="339">
        <v>-870453.28</v>
      </c>
      <c r="R57" s="340">
        <v>0</v>
      </c>
      <c r="S57" s="288">
        <v>0</v>
      </c>
      <c r="T57" s="486">
        <v>-1037446.04</v>
      </c>
      <c r="U57" s="440">
        <v>-995455.84</v>
      </c>
      <c r="V57" s="356">
        <v>0</v>
      </c>
      <c r="W57" s="480">
        <v>2016</v>
      </c>
      <c r="X57" s="480">
        <v>2016</v>
      </c>
      <c r="Y57" s="288">
        <v>702619.53</v>
      </c>
      <c r="Z57" s="288">
        <v>25564.51</v>
      </c>
      <c r="AA57" s="238">
        <f t="shared" si="0"/>
        <v>36.942933526011558</v>
      </c>
      <c r="AB57" s="487">
        <v>1</v>
      </c>
      <c r="AC57" s="487">
        <v>0</v>
      </c>
      <c r="AD57" s="487">
        <v>1</v>
      </c>
      <c r="AE57" s="487">
        <v>0</v>
      </c>
      <c r="AF57" s="487">
        <v>0</v>
      </c>
      <c r="AG57" s="448">
        <v>0</v>
      </c>
      <c r="AH57" s="628">
        <v>300</v>
      </c>
      <c r="AI57" s="247">
        <v>13100</v>
      </c>
      <c r="AJ57" s="448">
        <v>13603.32</v>
      </c>
      <c r="AK57" s="341">
        <f t="shared" si="2"/>
        <v>1</v>
      </c>
      <c r="AL57" s="628">
        <v>400</v>
      </c>
      <c r="AM57" s="247">
        <v>60000</v>
      </c>
      <c r="AN57" s="448">
        <v>60396.34</v>
      </c>
      <c r="AO57" s="341">
        <f t="shared" si="3"/>
        <v>0</v>
      </c>
      <c r="AP57" s="628">
        <v>351</v>
      </c>
      <c r="AQ57" s="247">
        <v>25000</v>
      </c>
      <c r="AR57" s="448">
        <v>19957.5</v>
      </c>
      <c r="AS57" s="247">
        <v>2500</v>
      </c>
      <c r="AT57" s="448">
        <v>2211</v>
      </c>
      <c r="AU57" s="341">
        <f t="shared" si="4"/>
        <v>0</v>
      </c>
      <c r="AV57" s="449">
        <v>7000</v>
      </c>
      <c r="AW57" s="450">
        <v>6843.75</v>
      </c>
      <c r="AX57" s="449">
        <v>0</v>
      </c>
      <c r="AY57" s="450">
        <v>0</v>
      </c>
      <c r="AZ57" s="449">
        <v>0</v>
      </c>
      <c r="BA57" s="450">
        <v>0</v>
      </c>
      <c r="BB57" s="449">
        <v>0</v>
      </c>
      <c r="BC57" s="450">
        <v>0</v>
      </c>
      <c r="BD57" s="449">
        <v>0</v>
      </c>
      <c r="BE57" s="450">
        <v>0</v>
      </c>
      <c r="BF57" s="459">
        <v>186812.56</v>
      </c>
      <c r="BG57" s="459">
        <v>9093.6200000000008</v>
      </c>
      <c r="BH57" s="450">
        <v>44056.49</v>
      </c>
      <c r="BI57" s="459">
        <v>275702.75</v>
      </c>
      <c r="BJ57" s="450">
        <v>339312.65</v>
      </c>
      <c r="BK57" s="467">
        <v>339312.65</v>
      </c>
      <c r="BL57" s="459">
        <v>303081.08</v>
      </c>
      <c r="BM57" s="450">
        <v>256377.17</v>
      </c>
      <c r="BN57" s="211">
        <v>0.22523299999999999</v>
      </c>
      <c r="BO57" s="450">
        <v>133203.49</v>
      </c>
      <c r="BP57" s="211">
        <v>9.4000000000000004E-3</v>
      </c>
      <c r="BQ57" s="449">
        <v>8000</v>
      </c>
      <c r="BR57" s="405">
        <v>0</v>
      </c>
      <c r="BS57" s="405">
        <v>0</v>
      </c>
      <c r="BT57" s="405">
        <v>0</v>
      </c>
      <c r="BU57" s="405">
        <v>0</v>
      </c>
      <c r="BV57" s="405">
        <v>0</v>
      </c>
      <c r="BW57" s="405">
        <v>0</v>
      </c>
      <c r="BX57" s="405">
        <v>0</v>
      </c>
      <c r="BY57" s="450">
        <v>115625.22</v>
      </c>
      <c r="BZ57" s="211" t="s">
        <v>434</v>
      </c>
      <c r="CA57" s="450">
        <v>109956.04</v>
      </c>
      <c r="CB57" s="211">
        <v>9.2999999999999992E-3</v>
      </c>
      <c r="CC57" s="450">
        <v>106844</v>
      </c>
      <c r="CD57" s="211" t="s">
        <v>434</v>
      </c>
      <c r="CE57" s="450">
        <v>124538.31</v>
      </c>
      <c r="CF57" s="211">
        <v>0.56000000000000005</v>
      </c>
      <c r="CG57" s="450">
        <v>110564.58</v>
      </c>
      <c r="CH57" s="211">
        <v>0.85</v>
      </c>
      <c r="CI57" s="450">
        <v>118717.28</v>
      </c>
      <c r="CJ57" s="211">
        <v>4.1999999999999997E-3</v>
      </c>
      <c r="CK57" s="450">
        <v>117580.62</v>
      </c>
      <c r="CL57" s="450">
        <v>22.52</v>
      </c>
      <c r="CM57" s="211">
        <v>9.2999999999999992E-3</v>
      </c>
    </row>
    <row r="58" spans="1:91">
      <c r="A58" s="202">
        <v>13073090</v>
      </c>
      <c r="B58" s="202">
        <v>5356</v>
      </c>
      <c r="C58" s="202" t="s">
        <v>79</v>
      </c>
      <c r="D58" s="474">
        <v>5119</v>
      </c>
      <c r="E58" s="474">
        <v>-12700</v>
      </c>
      <c r="F58" s="288">
        <v>-69999.42</v>
      </c>
      <c r="G58" s="209">
        <f t="shared" si="16"/>
        <v>-57299.42</v>
      </c>
      <c r="H58" s="209">
        <v>140607.63</v>
      </c>
      <c r="I58" s="209">
        <f t="shared" ref="I58:I59" si="21">F58-H58</f>
        <v>-210607.05</v>
      </c>
      <c r="J58" s="362">
        <v>0</v>
      </c>
      <c r="K58" s="477">
        <v>1</v>
      </c>
      <c r="L58" s="478">
        <v>-479500</v>
      </c>
      <c r="M58" s="479">
        <v>-538303.49</v>
      </c>
      <c r="N58" s="339">
        <v>-58803.489999999991</v>
      </c>
      <c r="O58" s="340">
        <v>0</v>
      </c>
      <c r="P58" s="479">
        <v>-567</v>
      </c>
      <c r="Q58" s="339">
        <v>-538870.49</v>
      </c>
      <c r="R58" s="340">
        <v>0</v>
      </c>
      <c r="S58" s="288">
        <v>0</v>
      </c>
      <c r="T58" s="288">
        <v>-189017.13</v>
      </c>
      <c r="U58" s="209">
        <v>1307228.1000000001</v>
      </c>
      <c r="V58" s="356">
        <v>0</v>
      </c>
      <c r="W58" s="480">
        <v>2016</v>
      </c>
      <c r="X58" s="480">
        <v>2016</v>
      </c>
      <c r="Y58" s="288">
        <v>15547537.4</v>
      </c>
      <c r="Z58" s="486">
        <v>159910.44</v>
      </c>
      <c r="AA58" s="238">
        <f t="shared" si="0"/>
        <v>31.238609103340497</v>
      </c>
      <c r="AB58" s="487">
        <v>1</v>
      </c>
      <c r="AC58" s="487">
        <v>1</v>
      </c>
      <c r="AD58" s="487">
        <v>1</v>
      </c>
      <c r="AE58" s="487">
        <v>0</v>
      </c>
      <c r="AF58" s="487">
        <v>0</v>
      </c>
      <c r="AG58" s="448">
        <v>0</v>
      </c>
      <c r="AH58" s="628">
        <v>350</v>
      </c>
      <c r="AI58" s="247">
        <v>155000</v>
      </c>
      <c r="AJ58" s="448">
        <v>145274.75</v>
      </c>
      <c r="AK58" s="341">
        <f t="shared" si="2"/>
        <v>0</v>
      </c>
      <c r="AL58" s="628">
        <v>400</v>
      </c>
      <c r="AM58" s="247">
        <v>500000</v>
      </c>
      <c r="AN58" s="448">
        <v>517692.59</v>
      </c>
      <c r="AO58" s="341">
        <f t="shared" si="3"/>
        <v>0</v>
      </c>
      <c r="AP58" s="628">
        <v>350</v>
      </c>
      <c r="AQ58" s="247">
        <v>1300000</v>
      </c>
      <c r="AR58" s="448">
        <v>818402.09</v>
      </c>
      <c r="AS58" s="247">
        <v>130000</v>
      </c>
      <c r="AT58" s="448">
        <v>83840</v>
      </c>
      <c r="AU58" s="341">
        <f t="shared" si="4"/>
        <v>0</v>
      </c>
      <c r="AV58" s="449">
        <v>41500</v>
      </c>
      <c r="AW58" s="450">
        <v>43545.8</v>
      </c>
      <c r="AX58" s="449">
        <v>0</v>
      </c>
      <c r="AY58" s="450">
        <v>0</v>
      </c>
      <c r="AZ58" s="449">
        <v>0</v>
      </c>
      <c r="BA58" s="450">
        <v>0</v>
      </c>
      <c r="BB58" s="449">
        <v>0</v>
      </c>
      <c r="BC58" s="450">
        <v>0</v>
      </c>
      <c r="BD58" s="449">
        <v>0</v>
      </c>
      <c r="BE58" s="450">
        <v>0</v>
      </c>
      <c r="BF58" s="459">
        <v>1647140.58</v>
      </c>
      <c r="BG58" s="459">
        <v>100031.6</v>
      </c>
      <c r="BH58" s="450">
        <v>260894.56</v>
      </c>
      <c r="BI58" s="459">
        <v>3484510.86</v>
      </c>
      <c r="BJ58" s="450">
        <v>3550483.58</v>
      </c>
      <c r="BK58" s="467">
        <v>3550483.58</v>
      </c>
      <c r="BL58" s="459">
        <v>1205359.28</v>
      </c>
      <c r="BM58" s="450">
        <v>2054830.53</v>
      </c>
      <c r="BN58" s="211">
        <v>0.22523299999999999</v>
      </c>
      <c r="BO58" s="450">
        <v>1067610.74</v>
      </c>
      <c r="BP58" s="211">
        <v>1.1900000000000001E-2</v>
      </c>
      <c r="BQ58" s="449">
        <v>76600</v>
      </c>
      <c r="BR58" s="405">
        <v>1</v>
      </c>
      <c r="BS58" s="405">
        <v>1</v>
      </c>
      <c r="BT58" s="405">
        <v>1</v>
      </c>
      <c r="BU58" s="405">
        <v>1</v>
      </c>
      <c r="BV58" s="405">
        <v>1</v>
      </c>
      <c r="BW58" s="405">
        <v>1</v>
      </c>
      <c r="BX58" s="405">
        <v>0</v>
      </c>
      <c r="BY58" s="450">
        <v>941630.29</v>
      </c>
      <c r="BZ58" s="211" t="s">
        <v>434</v>
      </c>
      <c r="CA58" s="450">
        <v>861457.75</v>
      </c>
      <c r="CB58" s="211">
        <v>1.4E-2</v>
      </c>
      <c r="CC58" s="450">
        <v>821780</v>
      </c>
      <c r="CD58" s="211" t="s">
        <v>434</v>
      </c>
      <c r="CE58" s="450">
        <v>896727.41</v>
      </c>
      <c r="CF58" s="211">
        <v>1.88</v>
      </c>
      <c r="CG58" s="450">
        <v>902699.8</v>
      </c>
      <c r="CH58" s="211">
        <v>1.37</v>
      </c>
      <c r="CI58" s="450">
        <v>927811.35</v>
      </c>
      <c r="CJ58" s="211">
        <v>7.7000000000000002E-3</v>
      </c>
      <c r="CK58" s="450">
        <v>1031750.34</v>
      </c>
      <c r="CL58" s="450">
        <v>22.52</v>
      </c>
      <c r="CM58" s="211">
        <v>1.0800000000000001E-2</v>
      </c>
    </row>
    <row r="59" spans="1:91">
      <c r="A59" s="202">
        <v>13073102</v>
      </c>
      <c r="B59" s="202">
        <v>5356</v>
      </c>
      <c r="C59" s="202" t="s">
        <v>80</v>
      </c>
      <c r="D59" s="474">
        <v>1118</v>
      </c>
      <c r="E59" s="474">
        <v>-56100</v>
      </c>
      <c r="F59" s="486">
        <v>84710.67</v>
      </c>
      <c r="G59" s="440">
        <f>F59-E59</f>
        <v>140810.66999999998</v>
      </c>
      <c r="H59" s="209">
        <v>24056.55</v>
      </c>
      <c r="I59" s="440">
        <f t="shared" si="21"/>
        <v>60654.119999999995</v>
      </c>
      <c r="J59" s="362">
        <v>1</v>
      </c>
      <c r="K59" s="477">
        <v>0</v>
      </c>
      <c r="L59" s="478">
        <v>-256900</v>
      </c>
      <c r="M59" s="488">
        <v>-118887.09</v>
      </c>
      <c r="N59" s="483">
        <f>M59-L59</f>
        <v>138012.91</v>
      </c>
      <c r="O59" s="340">
        <v>0</v>
      </c>
      <c r="P59" s="479">
        <v>-1249907</v>
      </c>
      <c r="Q59" s="339">
        <v>-1375054.84</v>
      </c>
      <c r="R59" s="340">
        <v>0</v>
      </c>
      <c r="S59" s="288">
        <v>0</v>
      </c>
      <c r="T59" s="486">
        <v>-258719.52</v>
      </c>
      <c r="U59" s="440">
        <v>166076.14000000001</v>
      </c>
      <c r="V59" s="356">
        <v>0</v>
      </c>
      <c r="W59" s="480">
        <v>2016</v>
      </c>
      <c r="X59" s="480">
        <v>2016</v>
      </c>
      <c r="Y59" s="288">
        <v>4826001.5999999996</v>
      </c>
      <c r="Z59" s="288">
        <v>246434.92</v>
      </c>
      <c r="AA59" s="238">
        <f t="shared" si="0"/>
        <v>220.42479427549196</v>
      </c>
      <c r="AB59" s="487">
        <v>1</v>
      </c>
      <c r="AC59" s="487">
        <v>0</v>
      </c>
      <c r="AD59" s="487">
        <v>0</v>
      </c>
      <c r="AE59" s="487">
        <v>0</v>
      </c>
      <c r="AF59" s="487">
        <v>0</v>
      </c>
      <c r="AG59" s="448">
        <v>0</v>
      </c>
      <c r="AH59" s="628">
        <v>300</v>
      </c>
      <c r="AI59" s="247">
        <v>26500</v>
      </c>
      <c r="AJ59" s="448">
        <v>29342.95</v>
      </c>
      <c r="AK59" s="341">
        <f t="shared" si="2"/>
        <v>1</v>
      </c>
      <c r="AL59" s="628">
        <v>400</v>
      </c>
      <c r="AM59" s="247">
        <v>127500</v>
      </c>
      <c r="AN59" s="448">
        <v>127145.53</v>
      </c>
      <c r="AO59" s="341">
        <f t="shared" si="3"/>
        <v>0</v>
      </c>
      <c r="AP59" s="628">
        <v>350</v>
      </c>
      <c r="AQ59" s="247">
        <v>180000</v>
      </c>
      <c r="AR59" s="448">
        <v>152603.60999999999</v>
      </c>
      <c r="AS59" s="247">
        <v>18000</v>
      </c>
      <c r="AT59" s="448">
        <v>14532.4</v>
      </c>
      <c r="AU59" s="341">
        <f t="shared" si="4"/>
        <v>0</v>
      </c>
      <c r="AV59" s="449">
        <v>5000</v>
      </c>
      <c r="AW59" s="450">
        <v>5152.07</v>
      </c>
      <c r="AX59" s="449">
        <v>0</v>
      </c>
      <c r="AY59" s="450">
        <v>0</v>
      </c>
      <c r="AZ59" s="449">
        <v>0</v>
      </c>
      <c r="BA59" s="450">
        <v>0</v>
      </c>
      <c r="BB59" s="449">
        <v>0</v>
      </c>
      <c r="BC59" s="450">
        <v>0</v>
      </c>
      <c r="BD59" s="449">
        <v>0</v>
      </c>
      <c r="BE59" s="450">
        <v>0</v>
      </c>
      <c r="BF59" s="459">
        <v>340612.7</v>
      </c>
      <c r="BG59" s="459">
        <v>55553.2</v>
      </c>
      <c r="BH59" s="450">
        <v>65929.210000000006</v>
      </c>
      <c r="BI59" s="459">
        <v>632489.69999999995</v>
      </c>
      <c r="BJ59" s="450">
        <v>765370.84</v>
      </c>
      <c r="BK59" s="467">
        <v>765370.84</v>
      </c>
      <c r="BL59" s="459">
        <v>356884.8</v>
      </c>
      <c r="BM59" s="450">
        <v>435340.06</v>
      </c>
      <c r="BN59" s="211">
        <v>0.22523299999999999</v>
      </c>
      <c r="BO59" s="450">
        <v>226185.79</v>
      </c>
      <c r="BP59" s="211">
        <v>9.4999999999999998E-3</v>
      </c>
      <c r="BQ59" s="449">
        <v>16400</v>
      </c>
      <c r="BR59" s="405">
        <v>1</v>
      </c>
      <c r="BS59" s="405">
        <v>0</v>
      </c>
      <c r="BT59" s="405">
        <v>0</v>
      </c>
      <c r="BU59" s="405">
        <v>1</v>
      </c>
      <c r="BV59" s="405">
        <v>1</v>
      </c>
      <c r="BW59" s="405">
        <v>1</v>
      </c>
      <c r="BX59" s="405">
        <v>0</v>
      </c>
      <c r="BY59" s="450">
        <v>178340.95</v>
      </c>
      <c r="BZ59" s="211" t="s">
        <v>434</v>
      </c>
      <c r="CA59" s="450">
        <v>215181.93</v>
      </c>
      <c r="CB59" s="211">
        <v>1.06E-2</v>
      </c>
      <c r="CC59" s="450">
        <v>257976</v>
      </c>
      <c r="CD59" s="211" t="s">
        <v>434</v>
      </c>
      <c r="CE59" s="450">
        <v>127751.24</v>
      </c>
      <c r="CF59" s="211">
        <v>0.83</v>
      </c>
      <c r="CG59" s="450">
        <v>189753.55</v>
      </c>
      <c r="CH59" s="211">
        <v>0.83</v>
      </c>
      <c r="CI59" s="450">
        <v>213062.21</v>
      </c>
      <c r="CJ59" s="211">
        <v>2.7000000000000001E-3</v>
      </c>
      <c r="CK59" s="450">
        <v>208240.26</v>
      </c>
      <c r="CL59" s="450">
        <v>22.52</v>
      </c>
      <c r="CM59" s="211">
        <v>8.3999999999999995E-3</v>
      </c>
    </row>
    <row r="60" spans="1:91">
      <c r="A60" s="202">
        <v>13073006</v>
      </c>
      <c r="B60" s="202">
        <v>5357</v>
      </c>
      <c r="C60" s="202" t="s">
        <v>81</v>
      </c>
      <c r="D60" s="474">
        <v>914</v>
      </c>
      <c r="E60" s="474">
        <v>104300</v>
      </c>
      <c r="F60" s="288">
        <v>232814.54</v>
      </c>
      <c r="G60" s="209">
        <v>128514.54000000001</v>
      </c>
      <c r="H60" s="209">
        <v>85024.89</v>
      </c>
      <c r="I60" s="209">
        <v>147789.65000000002</v>
      </c>
      <c r="J60" s="362">
        <v>1</v>
      </c>
      <c r="K60" s="477">
        <v>1</v>
      </c>
      <c r="L60" s="478">
        <v>-74000</v>
      </c>
      <c r="M60" s="479">
        <v>236508.7</v>
      </c>
      <c r="N60" s="339">
        <v>310508.7</v>
      </c>
      <c r="O60" s="340">
        <v>1</v>
      </c>
      <c r="P60" s="479">
        <v>110181.03</v>
      </c>
      <c r="Q60" s="339">
        <v>349032</v>
      </c>
      <c r="R60" s="340">
        <v>1</v>
      </c>
      <c r="S60" s="288">
        <v>1120496.6599999999</v>
      </c>
      <c r="T60" s="288" t="s">
        <v>202</v>
      </c>
      <c r="U60" s="209">
        <v>1120496.6599999999</v>
      </c>
      <c r="V60" s="356">
        <v>0</v>
      </c>
      <c r="W60" s="480">
        <v>2013</v>
      </c>
      <c r="X60" s="480"/>
      <c r="Y60" s="288">
        <v>5949741</v>
      </c>
      <c r="Z60" s="288">
        <v>580527.97</v>
      </c>
      <c r="AA60" s="238">
        <f t="shared" si="0"/>
        <v>635.15095185995619</v>
      </c>
      <c r="AB60" s="489">
        <v>0</v>
      </c>
      <c r="AC60" s="489">
        <v>0</v>
      </c>
      <c r="AD60" s="489">
        <v>0</v>
      </c>
      <c r="AE60" s="489">
        <v>0</v>
      </c>
      <c r="AF60" s="489">
        <v>0</v>
      </c>
      <c r="AG60" s="448"/>
      <c r="AH60" s="628">
        <v>300</v>
      </c>
      <c r="AI60" s="247">
        <v>300</v>
      </c>
      <c r="AJ60" s="448">
        <v>383.66</v>
      </c>
      <c r="AK60" s="341">
        <f t="shared" si="2"/>
        <v>1</v>
      </c>
      <c r="AL60" s="628">
        <v>350</v>
      </c>
      <c r="AM60" s="247">
        <v>220000</v>
      </c>
      <c r="AN60" s="448">
        <v>234733.52</v>
      </c>
      <c r="AO60" s="341">
        <f t="shared" si="3"/>
        <v>1</v>
      </c>
      <c r="AP60" s="628">
        <v>400</v>
      </c>
      <c r="AQ60" s="247">
        <v>356000</v>
      </c>
      <c r="AR60" s="448">
        <v>409191.78</v>
      </c>
      <c r="AS60" s="247">
        <v>30700</v>
      </c>
      <c r="AT60" s="448">
        <v>28950.95</v>
      </c>
      <c r="AU60" s="341">
        <f t="shared" si="4"/>
        <v>0</v>
      </c>
      <c r="AV60" s="449">
        <v>1500</v>
      </c>
      <c r="AW60" s="450">
        <v>1737.5</v>
      </c>
      <c r="AX60" s="449">
        <v>0</v>
      </c>
      <c r="AY60" s="450">
        <v>0</v>
      </c>
      <c r="AZ60" s="449">
        <v>43000</v>
      </c>
      <c r="BA60" s="450">
        <v>68593.52</v>
      </c>
      <c r="BB60" s="449"/>
      <c r="BC60" s="450"/>
      <c r="BD60" s="449"/>
      <c r="BE60" s="450"/>
      <c r="BF60" s="450"/>
      <c r="BG60" s="450"/>
      <c r="BH60" s="450">
        <v>32183.17</v>
      </c>
      <c r="BI60" s="450"/>
      <c r="BJ60" s="450">
        <v>928659.22000000009</v>
      </c>
      <c r="BK60" s="245">
        <v>928659.22000000009</v>
      </c>
      <c r="BL60" s="450"/>
      <c r="BM60" s="450"/>
      <c r="BN60" s="490">
        <v>0.25881268299999999</v>
      </c>
      <c r="BO60" s="450">
        <v>226810.39872311562</v>
      </c>
      <c r="BP60" s="211">
        <v>2.2851E-2</v>
      </c>
      <c r="BQ60" s="449">
        <v>39700</v>
      </c>
      <c r="BR60" s="405">
        <v>0</v>
      </c>
      <c r="BS60" s="405">
        <v>1</v>
      </c>
      <c r="BT60" s="405">
        <v>0</v>
      </c>
      <c r="BU60" s="405">
        <v>1</v>
      </c>
      <c r="BV60" s="405">
        <v>1</v>
      </c>
      <c r="BW60" s="405">
        <v>1</v>
      </c>
      <c r="BX60" s="405">
        <v>1</v>
      </c>
      <c r="BY60" s="450">
        <v>143649.16</v>
      </c>
      <c r="BZ60" s="211">
        <v>2.0428000000000002E-2</v>
      </c>
      <c r="CA60" s="450">
        <v>138646.98000000001</v>
      </c>
      <c r="CB60" s="211">
        <v>2.2072999999999999E-2</v>
      </c>
      <c r="CC60" s="450">
        <v>153069.99</v>
      </c>
      <c r="CD60" s="211">
        <v>1.5486E-2</v>
      </c>
      <c r="CE60" s="450">
        <v>141719.15</v>
      </c>
      <c r="CF60" s="211">
        <v>5.8932999999999999E-2</v>
      </c>
      <c r="CG60" s="450">
        <v>156882</v>
      </c>
      <c r="CH60" s="211">
        <v>4.9798000000000002E-2</v>
      </c>
      <c r="CI60" s="450">
        <v>209190.82</v>
      </c>
      <c r="CJ60" s="211">
        <v>4.1659000000000002E-2</v>
      </c>
      <c r="CK60" s="450">
        <v>200563.57</v>
      </c>
      <c r="CL60" s="491">
        <v>24.396000699999998</v>
      </c>
      <c r="CM60" s="211">
        <v>5.1277999999999997E-2</v>
      </c>
    </row>
    <row r="61" spans="1:91">
      <c r="A61" s="387">
        <v>13073026</v>
      </c>
      <c r="B61" s="387">
        <v>5357</v>
      </c>
      <c r="C61" s="387" t="s">
        <v>83</v>
      </c>
      <c r="D61" s="206"/>
      <c r="E61" s="206"/>
      <c r="F61" s="206"/>
      <c r="G61" s="209"/>
      <c r="H61" s="209"/>
      <c r="I61" s="209"/>
      <c r="J61" s="362"/>
      <c r="K61" s="389"/>
      <c r="L61" s="392"/>
      <c r="M61" s="331"/>
      <c r="N61" s="339"/>
      <c r="O61" s="340"/>
      <c r="P61" s="331"/>
      <c r="Q61" s="339"/>
      <c r="R61" s="340"/>
      <c r="S61" s="206"/>
      <c r="T61" s="288"/>
      <c r="U61" s="209"/>
      <c r="V61" s="356"/>
      <c r="W61" s="447">
        <v>2017</v>
      </c>
      <c r="X61" s="447">
        <v>2017</v>
      </c>
      <c r="Y61" s="206"/>
      <c r="Z61" s="206"/>
      <c r="AA61" s="238"/>
      <c r="AB61" s="389"/>
      <c r="AC61" s="389"/>
      <c r="AD61" s="389"/>
      <c r="AE61" s="389"/>
      <c r="AF61" s="389"/>
      <c r="AG61" s="448"/>
      <c r="AH61" s="208"/>
      <c r="AI61" s="247"/>
      <c r="AJ61" s="448"/>
      <c r="AK61" s="341"/>
      <c r="AL61" s="208"/>
      <c r="AM61" s="247"/>
      <c r="AN61" s="448"/>
      <c r="AO61" s="341">
        <f t="shared" si="3"/>
        <v>1</v>
      </c>
      <c r="AP61" s="208"/>
      <c r="AQ61" s="247"/>
      <c r="AR61" s="448"/>
      <c r="AS61" s="247"/>
      <c r="AT61" s="448"/>
      <c r="AU61" s="341">
        <f t="shared" si="4"/>
        <v>1</v>
      </c>
      <c r="AV61" s="449"/>
      <c r="AW61" s="450"/>
      <c r="AX61" s="449"/>
      <c r="AY61" s="450"/>
      <c r="AZ61" s="449"/>
      <c r="BA61" s="450"/>
      <c r="BB61" s="449"/>
      <c r="BC61" s="450"/>
      <c r="BD61" s="449"/>
      <c r="BE61" s="450"/>
      <c r="BF61" s="450"/>
      <c r="BG61" s="450"/>
      <c r="BH61" s="450"/>
      <c r="BI61" s="450"/>
      <c r="BJ61" s="450"/>
      <c r="BK61" s="245">
        <v>0</v>
      </c>
      <c r="BL61" s="450"/>
      <c r="BM61" s="450"/>
      <c r="BN61" s="211"/>
      <c r="BO61" s="450"/>
      <c r="BP61" s="211"/>
      <c r="BQ61" s="449"/>
      <c r="BR61" s="405">
        <v>0</v>
      </c>
      <c r="BS61" s="405">
        <v>1</v>
      </c>
      <c r="BT61" s="405">
        <v>0</v>
      </c>
      <c r="BU61" s="405">
        <v>0</v>
      </c>
      <c r="BV61" s="405">
        <v>1</v>
      </c>
      <c r="BW61" s="405">
        <v>1</v>
      </c>
      <c r="BX61" s="405"/>
      <c r="BY61" s="450">
        <v>67867.8</v>
      </c>
      <c r="BZ61" s="211">
        <v>2.8660000000000001E-3</v>
      </c>
      <c r="CA61" s="450">
        <v>59852.74</v>
      </c>
      <c r="CB61" s="211">
        <v>2.9429999999999999E-3</v>
      </c>
      <c r="CC61" s="450">
        <v>74829.37</v>
      </c>
      <c r="CD61" s="211">
        <v>2.8110000000000001E-3</v>
      </c>
      <c r="CE61" s="450">
        <v>66768.820000000007</v>
      </c>
      <c r="CF61" s="211">
        <v>2.0140000000000002E-3</v>
      </c>
      <c r="CG61" s="450">
        <v>65652.240000000005</v>
      </c>
      <c r="CH61" s="211">
        <v>2.0839999999999999E-3</v>
      </c>
      <c r="CI61" s="450">
        <v>76543.45</v>
      </c>
      <c r="CJ61" s="211">
        <v>1.673E-3</v>
      </c>
      <c r="CK61" s="450"/>
      <c r="CL61" s="450"/>
      <c r="CM61" s="211"/>
    </row>
    <row r="62" spans="1:91">
      <c r="A62" s="202">
        <v>13073031</v>
      </c>
      <c r="B62" s="202">
        <v>5357</v>
      </c>
      <c r="C62" s="202" t="s">
        <v>84</v>
      </c>
      <c r="D62" s="474">
        <v>1255</v>
      </c>
      <c r="E62" s="474">
        <v>-215450</v>
      </c>
      <c r="F62" s="288">
        <v>-300403.19</v>
      </c>
      <c r="G62" s="209">
        <v>-84953.19</v>
      </c>
      <c r="H62" s="209">
        <v>52477.06</v>
      </c>
      <c r="I62" s="209">
        <v>-352880.25</v>
      </c>
      <c r="J62" s="362">
        <v>0</v>
      </c>
      <c r="K62" s="477">
        <v>0</v>
      </c>
      <c r="L62" s="478">
        <v>394450</v>
      </c>
      <c r="M62" s="479">
        <v>-105687.2</v>
      </c>
      <c r="N62" s="339">
        <v>-500137.2</v>
      </c>
      <c r="O62" s="340">
        <v>0</v>
      </c>
      <c r="P62" s="479">
        <v>103706.01</v>
      </c>
      <c r="Q62" s="339">
        <v>3570.86</v>
      </c>
      <c r="R62" s="340">
        <v>0</v>
      </c>
      <c r="S62" s="288" t="s">
        <v>202</v>
      </c>
      <c r="T62" s="288">
        <v>873824.73</v>
      </c>
      <c r="U62" s="209">
        <v>-873824.73</v>
      </c>
      <c r="V62" s="356">
        <v>0</v>
      </c>
      <c r="W62" s="480">
        <v>2012</v>
      </c>
      <c r="X62" s="480"/>
      <c r="Y62" s="288">
        <v>10492789</v>
      </c>
      <c r="Z62" s="288">
        <v>574842.49</v>
      </c>
      <c r="AA62" s="238">
        <f t="shared" si="0"/>
        <v>458.0418247011952</v>
      </c>
      <c r="AB62" s="489">
        <v>1</v>
      </c>
      <c r="AC62" s="489">
        <v>1</v>
      </c>
      <c r="AD62" s="489">
        <v>0</v>
      </c>
      <c r="AE62" s="489">
        <v>0</v>
      </c>
      <c r="AF62" s="489">
        <v>0</v>
      </c>
      <c r="AG62" s="448"/>
      <c r="AH62" s="628">
        <v>300</v>
      </c>
      <c r="AI62" s="247">
        <v>800</v>
      </c>
      <c r="AJ62" s="448">
        <v>901.14</v>
      </c>
      <c r="AK62" s="341">
        <f t="shared" si="2"/>
        <v>1</v>
      </c>
      <c r="AL62" s="628">
        <v>400</v>
      </c>
      <c r="AM62" s="247">
        <v>300000</v>
      </c>
      <c r="AN62" s="448">
        <v>301626.99</v>
      </c>
      <c r="AO62" s="341">
        <f t="shared" si="3"/>
        <v>0</v>
      </c>
      <c r="AP62" s="628">
        <v>400</v>
      </c>
      <c r="AQ62" s="247">
        <v>650000</v>
      </c>
      <c r="AR62" s="448">
        <v>568166.44999999995</v>
      </c>
      <c r="AS62" s="247">
        <v>51700</v>
      </c>
      <c r="AT62" s="448">
        <v>82753.63</v>
      </c>
      <c r="AU62" s="341">
        <f t="shared" si="4"/>
        <v>0</v>
      </c>
      <c r="AV62" s="449">
        <v>3500</v>
      </c>
      <c r="AW62" s="450">
        <v>3985.81</v>
      </c>
      <c r="AX62" s="449">
        <v>0</v>
      </c>
      <c r="AY62" s="450">
        <v>0</v>
      </c>
      <c r="AZ62" s="449">
        <v>40000</v>
      </c>
      <c r="BA62" s="450">
        <v>40338.400000000001</v>
      </c>
      <c r="BB62" s="449"/>
      <c r="BC62" s="450"/>
      <c r="BD62" s="449"/>
      <c r="BE62" s="450"/>
      <c r="BF62" s="450"/>
      <c r="BG62" s="450"/>
      <c r="BH62" s="450">
        <v>40619.68</v>
      </c>
      <c r="BI62" s="450"/>
      <c r="BJ62" s="450">
        <v>1297217.1599999999</v>
      </c>
      <c r="BK62" s="245">
        <v>1297217.1599999999</v>
      </c>
      <c r="BL62" s="450"/>
      <c r="BM62" s="450"/>
      <c r="BN62" s="490">
        <v>0.25881268299999999</v>
      </c>
      <c r="BO62" s="450">
        <v>326302.65516926331</v>
      </c>
      <c r="BP62" s="211">
        <v>3.0689000000000001E-2</v>
      </c>
      <c r="BQ62" s="449">
        <v>79900</v>
      </c>
      <c r="BR62" s="405">
        <v>0</v>
      </c>
      <c r="BS62" s="405">
        <v>1</v>
      </c>
      <c r="BT62" s="405">
        <v>1</v>
      </c>
      <c r="BU62" s="405">
        <v>1</v>
      </c>
      <c r="BV62" s="405">
        <v>0</v>
      </c>
      <c r="BW62" s="405">
        <v>1</v>
      </c>
      <c r="BX62" s="405">
        <v>0</v>
      </c>
      <c r="BY62" s="450">
        <v>232728.61</v>
      </c>
      <c r="BZ62" s="211">
        <v>1.1051999999999999E-2</v>
      </c>
      <c r="CA62" s="450">
        <v>221035.64</v>
      </c>
      <c r="CB62" s="211">
        <v>1.0938E-2</v>
      </c>
      <c r="CC62" s="450">
        <v>218283.22</v>
      </c>
      <c r="CD62" s="211">
        <v>3.0169000000000001E-2</v>
      </c>
      <c r="CE62" s="450">
        <v>237728.76</v>
      </c>
      <c r="CF62" s="211">
        <v>3.6688999999999999E-2</v>
      </c>
      <c r="CG62" s="450">
        <v>228742.65</v>
      </c>
      <c r="CH62" s="211">
        <v>2.2679999999999999E-2</v>
      </c>
      <c r="CI62" s="450">
        <v>274497.73</v>
      </c>
      <c r="CJ62" s="211">
        <v>1.0315E-2</v>
      </c>
      <c r="CK62" s="450">
        <v>302344.14</v>
      </c>
      <c r="CL62" s="491">
        <v>24.396000699999998</v>
      </c>
      <c r="CM62" s="211">
        <v>3.9877000000000003E-2</v>
      </c>
    </row>
    <row r="63" spans="1:91">
      <c r="A63" s="202">
        <v>13073048</v>
      </c>
      <c r="B63" s="202">
        <v>5357</v>
      </c>
      <c r="C63" s="202" t="s">
        <v>85</v>
      </c>
      <c r="D63" s="474">
        <v>435</v>
      </c>
      <c r="E63" s="474">
        <v>-151500</v>
      </c>
      <c r="F63" s="288">
        <v>-20835.88</v>
      </c>
      <c r="G63" s="209">
        <v>130664.12</v>
      </c>
      <c r="H63" s="209">
        <v>6007.89</v>
      </c>
      <c r="I63" s="209">
        <v>-26843.77</v>
      </c>
      <c r="J63" s="362">
        <v>0</v>
      </c>
      <c r="K63" s="477">
        <v>0</v>
      </c>
      <c r="L63" s="478">
        <v>-240700</v>
      </c>
      <c r="M63" s="479">
        <v>-22104.400000000001</v>
      </c>
      <c r="N63" s="339">
        <v>218595.6</v>
      </c>
      <c r="O63" s="340">
        <v>0</v>
      </c>
      <c r="P63" s="479">
        <v>9162.89</v>
      </c>
      <c r="Q63" s="339">
        <v>-14108.76</v>
      </c>
      <c r="R63" s="340">
        <v>0</v>
      </c>
      <c r="S63" s="288" t="s">
        <v>202</v>
      </c>
      <c r="T63" s="288">
        <v>70479.81</v>
      </c>
      <c r="U63" s="209">
        <v>-70479.81</v>
      </c>
      <c r="V63" s="356">
        <v>0</v>
      </c>
      <c r="W63" s="480">
        <v>2013</v>
      </c>
      <c r="X63" s="480"/>
      <c r="Y63" s="288">
        <v>1062771</v>
      </c>
      <c r="Z63" s="288">
        <v>78317.340000000011</v>
      </c>
      <c r="AA63" s="238">
        <f t="shared" si="0"/>
        <v>180.03986206896553</v>
      </c>
      <c r="AB63" s="489">
        <v>1</v>
      </c>
      <c r="AC63" s="489">
        <v>1</v>
      </c>
      <c r="AD63" s="489">
        <v>0</v>
      </c>
      <c r="AE63" s="489">
        <v>0</v>
      </c>
      <c r="AF63" s="489">
        <v>0</v>
      </c>
      <c r="AG63" s="448"/>
      <c r="AH63" s="628">
        <v>350</v>
      </c>
      <c r="AI63" s="247">
        <v>9700</v>
      </c>
      <c r="AJ63" s="448">
        <v>10374.56</v>
      </c>
      <c r="AK63" s="341">
        <f t="shared" si="2"/>
        <v>0</v>
      </c>
      <c r="AL63" s="628">
        <v>400</v>
      </c>
      <c r="AM63" s="247">
        <v>50000</v>
      </c>
      <c r="AN63" s="448">
        <v>50231.18</v>
      </c>
      <c r="AO63" s="341">
        <f t="shared" si="3"/>
        <v>0</v>
      </c>
      <c r="AP63" s="628">
        <v>400</v>
      </c>
      <c r="AQ63" s="247">
        <v>30000</v>
      </c>
      <c r="AR63" s="448">
        <v>51692.86</v>
      </c>
      <c r="AS63" s="247">
        <v>2200</v>
      </c>
      <c r="AT63" s="448">
        <v>7022.76</v>
      </c>
      <c r="AU63" s="341">
        <f t="shared" si="4"/>
        <v>0</v>
      </c>
      <c r="AV63" s="449">
        <v>1200</v>
      </c>
      <c r="AW63" s="450">
        <v>1595.34</v>
      </c>
      <c r="AX63" s="449">
        <v>0</v>
      </c>
      <c r="AY63" s="450">
        <v>0</v>
      </c>
      <c r="AZ63" s="449">
        <v>20000</v>
      </c>
      <c r="BA63" s="450">
        <v>32279.87</v>
      </c>
      <c r="BB63" s="449">
        <v>5800</v>
      </c>
      <c r="BC63" s="450">
        <v>5740</v>
      </c>
      <c r="BD63" s="449">
        <v>45000</v>
      </c>
      <c r="BE63" s="450">
        <v>45378</v>
      </c>
      <c r="BF63" s="450"/>
      <c r="BG63" s="450"/>
      <c r="BH63" s="450">
        <v>19998.78</v>
      </c>
      <c r="BI63" s="450"/>
      <c r="BJ63" s="450">
        <v>216620.22000000003</v>
      </c>
      <c r="BK63" s="245">
        <v>216620.22000000003</v>
      </c>
      <c r="BL63" s="450"/>
      <c r="BM63" s="450"/>
      <c r="BN63" s="490">
        <v>0.25881268299999999</v>
      </c>
      <c r="BO63" s="450">
        <v>89464.336476043973</v>
      </c>
      <c r="BP63" s="211">
        <v>3.261E-3</v>
      </c>
      <c r="BQ63" s="449">
        <v>3100</v>
      </c>
      <c r="BR63" s="405">
        <v>0</v>
      </c>
      <c r="BS63" s="405">
        <v>0</v>
      </c>
      <c r="BT63" s="405">
        <v>0</v>
      </c>
      <c r="BU63" s="405">
        <v>0</v>
      </c>
      <c r="BV63" s="405">
        <v>1</v>
      </c>
      <c r="BW63" s="405">
        <v>0</v>
      </c>
      <c r="BX63" s="405">
        <v>0</v>
      </c>
      <c r="BY63" s="450">
        <v>51784.99</v>
      </c>
      <c r="BZ63" s="211">
        <v>4.7019999999999996E-3</v>
      </c>
      <c r="CA63" s="450">
        <v>55822.16</v>
      </c>
      <c r="CB63" s="211">
        <v>1.0225E-2</v>
      </c>
      <c r="CC63" s="450">
        <v>58285.98</v>
      </c>
      <c r="CD63" s="211">
        <v>7.7270000000000004E-3</v>
      </c>
      <c r="CE63" s="450">
        <v>56899.9</v>
      </c>
      <c r="CF63" s="211">
        <v>8.0440000000000008E-3</v>
      </c>
      <c r="CG63" s="450">
        <v>59700.47</v>
      </c>
      <c r="CH63" s="211">
        <v>6.96E-3</v>
      </c>
      <c r="CI63" s="450">
        <v>68221.83</v>
      </c>
      <c r="CJ63" s="211">
        <v>2.0114E-2</v>
      </c>
      <c r="CK63" s="450">
        <v>80489.2</v>
      </c>
      <c r="CL63" s="491">
        <v>24.396000699999998</v>
      </c>
      <c r="CM63" s="211">
        <v>1.9643999999999998E-2</v>
      </c>
    </row>
    <row r="64" spans="1:91">
      <c r="A64" s="387">
        <v>13073056</v>
      </c>
      <c r="B64" s="387">
        <v>5357</v>
      </c>
      <c r="C64" s="387" t="s">
        <v>86</v>
      </c>
      <c r="D64" s="206"/>
      <c r="E64" s="206"/>
      <c r="F64" s="206"/>
      <c r="G64" s="209"/>
      <c r="H64" s="209"/>
      <c r="I64" s="209"/>
      <c r="J64" s="362"/>
      <c r="K64" s="389"/>
      <c r="L64" s="392"/>
      <c r="M64" s="331"/>
      <c r="N64" s="339"/>
      <c r="O64" s="340"/>
      <c r="P64" s="331"/>
      <c r="Q64" s="339"/>
      <c r="R64" s="340"/>
      <c r="S64" s="206"/>
      <c r="T64" s="206"/>
      <c r="U64" s="209"/>
      <c r="V64" s="356"/>
      <c r="W64" s="447">
        <v>2017</v>
      </c>
      <c r="X64" s="447">
        <v>2017</v>
      </c>
      <c r="Y64" s="206"/>
      <c r="Z64" s="206"/>
      <c r="AA64" s="238"/>
      <c r="AB64" s="389"/>
      <c r="AC64" s="389"/>
      <c r="AD64" s="389"/>
      <c r="AE64" s="389"/>
      <c r="AF64" s="389"/>
      <c r="AG64" s="448"/>
      <c r="AH64" s="208"/>
      <c r="AI64" s="247"/>
      <c r="AJ64" s="448"/>
      <c r="AK64" s="341"/>
      <c r="AL64" s="208"/>
      <c r="AM64" s="247"/>
      <c r="AN64" s="448"/>
      <c r="AO64" s="341">
        <f t="shared" si="3"/>
        <v>1</v>
      </c>
      <c r="AP64" s="208"/>
      <c r="AQ64" s="247"/>
      <c r="AR64" s="448"/>
      <c r="AS64" s="247"/>
      <c r="AT64" s="448"/>
      <c r="AU64" s="341">
        <f t="shared" si="4"/>
        <v>1</v>
      </c>
      <c r="AV64" s="449"/>
      <c r="AW64" s="450"/>
      <c r="AX64" s="449"/>
      <c r="AY64" s="450"/>
      <c r="AZ64" s="449"/>
      <c r="BA64" s="450"/>
      <c r="BB64" s="449"/>
      <c r="BC64" s="450"/>
      <c r="BD64" s="449"/>
      <c r="BE64" s="450"/>
      <c r="BF64" s="450"/>
      <c r="BG64" s="450"/>
      <c r="BH64" s="450"/>
      <c r="BI64" s="450"/>
      <c r="BJ64" s="450"/>
      <c r="BK64" s="245">
        <v>0</v>
      </c>
      <c r="BL64" s="450"/>
      <c r="BM64" s="450"/>
      <c r="BN64" s="211"/>
      <c r="BO64" s="450"/>
      <c r="BP64" s="211"/>
      <c r="BQ64" s="449"/>
      <c r="BR64" s="405">
        <v>0</v>
      </c>
      <c r="BS64" s="405">
        <v>1</v>
      </c>
      <c r="BT64" s="405">
        <v>0</v>
      </c>
      <c r="BU64" s="405">
        <v>0</v>
      </c>
      <c r="BV64" s="405">
        <v>1</v>
      </c>
      <c r="BW64" s="405">
        <v>1</v>
      </c>
      <c r="BX64" s="405"/>
      <c r="BY64" s="450">
        <v>89568.45</v>
      </c>
      <c r="BZ64" s="211">
        <v>3.2650000000000001E-3</v>
      </c>
      <c r="CA64" s="450">
        <v>97147.04</v>
      </c>
      <c r="CB64" s="211">
        <v>2.3579999999999999E-3</v>
      </c>
      <c r="CC64" s="450">
        <v>109663.1</v>
      </c>
      <c r="CD64" s="211">
        <v>3.627E-3</v>
      </c>
      <c r="CE64" s="450">
        <v>90142.46</v>
      </c>
      <c r="CF64" s="211">
        <v>4.6639999999999997E-3</v>
      </c>
      <c r="CG64" s="450">
        <v>108018.17</v>
      </c>
      <c r="CH64" s="211">
        <v>4.1240000000000001E-3</v>
      </c>
      <c r="CI64" s="450">
        <v>111780.86</v>
      </c>
      <c r="CJ64" s="211">
        <v>5.1289999999999999E-3</v>
      </c>
      <c r="CK64" s="450"/>
      <c r="CL64" s="450"/>
      <c r="CM64" s="211"/>
    </row>
    <row r="65" spans="1:91">
      <c r="A65" s="202">
        <v>13073084</v>
      </c>
      <c r="B65" s="202">
        <v>5357</v>
      </c>
      <c r="C65" s="202" t="s">
        <v>87</v>
      </c>
      <c r="D65" s="474">
        <v>2623</v>
      </c>
      <c r="E65" s="474">
        <v>-373200</v>
      </c>
      <c r="F65" s="288">
        <v>126987.61</v>
      </c>
      <c r="G65" s="209">
        <v>500187.61</v>
      </c>
      <c r="H65" s="209">
        <v>94338.95</v>
      </c>
      <c r="I65" s="209">
        <v>32648.660000000003</v>
      </c>
      <c r="J65" s="362">
        <v>1</v>
      </c>
      <c r="K65" s="477">
        <v>0</v>
      </c>
      <c r="L65" s="478">
        <v>-696500</v>
      </c>
      <c r="M65" s="479">
        <v>-37001.879999999997</v>
      </c>
      <c r="N65" s="339">
        <v>659498.12</v>
      </c>
      <c r="O65" s="340">
        <v>0</v>
      </c>
      <c r="P65" s="479">
        <v>525671.63</v>
      </c>
      <c r="Q65" s="339">
        <v>479965.42</v>
      </c>
      <c r="R65" s="340">
        <v>1</v>
      </c>
      <c r="S65" s="288" t="s">
        <v>202</v>
      </c>
      <c r="T65" s="288">
        <v>1603367.92</v>
      </c>
      <c r="U65" s="209">
        <v>-1603367.92</v>
      </c>
      <c r="V65" s="356">
        <v>0</v>
      </c>
      <c r="W65" s="480">
        <v>2012</v>
      </c>
      <c r="X65" s="480"/>
      <c r="Y65" s="288">
        <v>8138359</v>
      </c>
      <c r="Z65" s="288">
        <v>1637373.7999999998</v>
      </c>
      <c r="AA65" s="238">
        <f t="shared" si="0"/>
        <v>624.23705680518481</v>
      </c>
      <c r="AB65" s="489">
        <v>1</v>
      </c>
      <c r="AC65" s="489">
        <v>1</v>
      </c>
      <c r="AD65" s="489">
        <v>0</v>
      </c>
      <c r="AE65" s="489">
        <v>1</v>
      </c>
      <c r="AF65" s="489">
        <v>0</v>
      </c>
      <c r="AG65" s="448"/>
      <c r="AH65" s="628">
        <v>400</v>
      </c>
      <c r="AI65" s="247">
        <v>6500</v>
      </c>
      <c r="AJ65" s="448">
        <v>5224.4799999999996</v>
      </c>
      <c r="AK65" s="341">
        <f t="shared" si="2"/>
        <v>0</v>
      </c>
      <c r="AL65" s="628">
        <v>400</v>
      </c>
      <c r="AM65" s="247">
        <v>540000</v>
      </c>
      <c r="AN65" s="448">
        <v>632807.30000000005</v>
      </c>
      <c r="AO65" s="341">
        <f t="shared" si="3"/>
        <v>0</v>
      </c>
      <c r="AP65" s="628">
        <v>400</v>
      </c>
      <c r="AQ65" s="247">
        <v>1100000</v>
      </c>
      <c r="AR65" s="448">
        <v>1352809.73</v>
      </c>
      <c r="AS65" s="247">
        <v>96300</v>
      </c>
      <c r="AT65" s="448">
        <v>126316.49</v>
      </c>
      <c r="AU65" s="341">
        <f t="shared" si="4"/>
        <v>0</v>
      </c>
      <c r="AV65" s="449">
        <v>7000</v>
      </c>
      <c r="AW65" s="450">
        <v>7665</v>
      </c>
      <c r="AX65" s="449">
        <v>800</v>
      </c>
      <c r="AY65" s="450">
        <v>30</v>
      </c>
      <c r="AZ65" s="449">
        <v>50000</v>
      </c>
      <c r="BA65" s="450">
        <v>124685.56</v>
      </c>
      <c r="BB65" s="449"/>
      <c r="BC65" s="450"/>
      <c r="BD65" s="449"/>
      <c r="BE65" s="450"/>
      <c r="BF65" s="450"/>
      <c r="BG65" s="450"/>
      <c r="BH65" s="450">
        <v>134976.59</v>
      </c>
      <c r="BI65" s="450"/>
      <c r="BJ65" s="450">
        <v>2807347.6799999997</v>
      </c>
      <c r="BK65" s="245">
        <v>2807347.6799999997</v>
      </c>
      <c r="BL65" s="450"/>
      <c r="BM65" s="450"/>
      <c r="BN65" s="490">
        <v>0.25881268299999999</v>
      </c>
      <c r="BO65" s="450">
        <v>659770.07359623665</v>
      </c>
      <c r="BP65" s="211">
        <v>2.2572999999999999E-2</v>
      </c>
      <c r="BQ65" s="449">
        <v>142000</v>
      </c>
      <c r="BR65" s="405">
        <v>0</v>
      </c>
      <c r="BS65" s="405">
        <v>0</v>
      </c>
      <c r="BT65" s="405">
        <v>1</v>
      </c>
      <c r="BU65" s="405">
        <v>1</v>
      </c>
      <c r="BV65" s="405">
        <v>0</v>
      </c>
      <c r="BW65" s="405">
        <v>0</v>
      </c>
      <c r="BX65" s="405">
        <v>0</v>
      </c>
      <c r="BY65" s="450">
        <v>399989.16</v>
      </c>
      <c r="BZ65" s="211">
        <v>2.4046000000000001E-2</v>
      </c>
      <c r="CA65" s="450">
        <v>433804.43</v>
      </c>
      <c r="CB65" s="211">
        <v>2.2988999999999999E-2</v>
      </c>
      <c r="CC65" s="450">
        <v>397182.63</v>
      </c>
      <c r="CD65" s="211">
        <v>2.8839E-2</v>
      </c>
      <c r="CE65" s="450">
        <v>414894.69</v>
      </c>
      <c r="CF65" s="211">
        <v>2.8930999999999998E-2</v>
      </c>
      <c r="CG65" s="450">
        <v>468189.82</v>
      </c>
      <c r="CH65" s="211">
        <v>2.3361E-2</v>
      </c>
      <c r="CI65" s="450">
        <v>555577.91</v>
      </c>
      <c r="CJ65" s="211">
        <v>4.0659000000000001E-2</v>
      </c>
      <c r="CK65" s="450">
        <v>586689.37</v>
      </c>
      <c r="CL65" s="491">
        <v>24.396000699999998</v>
      </c>
      <c r="CM65" s="211">
        <v>4.9341999999999997E-2</v>
      </c>
    </row>
    <row r="66" spans="1:91">
      <c r="A66" s="387">
        <v>13073091</v>
      </c>
      <c r="B66" s="387">
        <v>5357</v>
      </c>
      <c r="C66" s="387" t="s">
        <v>88</v>
      </c>
      <c r="D66" s="206"/>
      <c r="E66" s="206"/>
      <c r="F66" s="206"/>
      <c r="G66" s="209"/>
      <c r="H66" s="209"/>
      <c r="I66" s="209"/>
      <c r="J66" s="362"/>
      <c r="K66" s="389"/>
      <c r="L66" s="392"/>
      <c r="M66" s="331"/>
      <c r="N66" s="339"/>
      <c r="O66" s="340"/>
      <c r="P66" s="331"/>
      <c r="Q66" s="339"/>
      <c r="R66" s="340"/>
      <c r="S66" s="206"/>
      <c r="T66" s="206"/>
      <c r="U66" s="209"/>
      <c r="V66" s="356"/>
      <c r="W66" s="447">
        <v>2017</v>
      </c>
      <c r="X66" s="447">
        <v>2017</v>
      </c>
      <c r="Y66" s="206"/>
      <c r="Z66" s="206"/>
      <c r="AA66" s="238"/>
      <c r="AB66" s="389"/>
      <c r="AC66" s="389"/>
      <c r="AD66" s="389"/>
      <c r="AE66" s="389"/>
      <c r="AF66" s="389"/>
      <c r="AG66" s="448"/>
      <c r="AH66" s="208"/>
      <c r="AI66" s="247"/>
      <c r="AJ66" s="448"/>
      <c r="AK66" s="341"/>
      <c r="AL66" s="208"/>
      <c r="AM66" s="247"/>
      <c r="AN66" s="448"/>
      <c r="AO66" s="341">
        <f t="shared" si="3"/>
        <v>1</v>
      </c>
      <c r="AP66" s="208"/>
      <c r="AQ66" s="247"/>
      <c r="AR66" s="448"/>
      <c r="AS66" s="247"/>
      <c r="AT66" s="448"/>
      <c r="AU66" s="341">
        <f t="shared" si="4"/>
        <v>1</v>
      </c>
      <c r="AV66" s="449"/>
      <c r="AW66" s="450"/>
      <c r="AX66" s="449"/>
      <c r="AY66" s="450"/>
      <c r="AZ66" s="449"/>
      <c r="BA66" s="450"/>
      <c r="BB66" s="449"/>
      <c r="BC66" s="450"/>
      <c r="BD66" s="449"/>
      <c r="BE66" s="450"/>
      <c r="BF66" s="450"/>
      <c r="BG66" s="450"/>
      <c r="BH66" s="450"/>
      <c r="BI66" s="450"/>
      <c r="BJ66" s="450"/>
      <c r="BK66" s="245">
        <v>0</v>
      </c>
      <c r="BL66" s="450"/>
      <c r="BM66" s="450"/>
      <c r="BN66" s="211"/>
      <c r="BO66" s="450"/>
      <c r="BP66" s="211"/>
      <c r="BQ66" s="449"/>
      <c r="BR66" s="405">
        <v>0</v>
      </c>
      <c r="BS66" s="405">
        <v>1</v>
      </c>
      <c r="BT66" s="405">
        <v>1</v>
      </c>
      <c r="BU66" s="405">
        <v>1</v>
      </c>
      <c r="BV66" s="405">
        <v>1</v>
      </c>
      <c r="BW66" s="405">
        <v>1</v>
      </c>
      <c r="BX66" s="405"/>
      <c r="BY66" s="450">
        <v>68315.259999999995</v>
      </c>
      <c r="BZ66" s="211">
        <v>4.4250000000000001E-3</v>
      </c>
      <c r="CA66" s="450">
        <v>48466.82</v>
      </c>
      <c r="CB66" s="211">
        <v>1.3746E-2</v>
      </c>
      <c r="CC66" s="450">
        <v>61831.5</v>
      </c>
      <c r="CD66" s="211">
        <v>3.9880000000000002E-3</v>
      </c>
      <c r="CE66" s="450">
        <v>60066.48</v>
      </c>
      <c r="CF66" s="211">
        <v>8.2879999999999995E-2</v>
      </c>
      <c r="CG66" s="450">
        <v>65489.54</v>
      </c>
      <c r="CH66" s="211">
        <v>8.5905999999999996E-2</v>
      </c>
      <c r="CI66" s="450">
        <v>72452.69</v>
      </c>
      <c r="CJ66" s="211">
        <v>7.9898999999999998E-2</v>
      </c>
      <c r="CK66" s="450"/>
      <c r="CL66" s="450"/>
      <c r="CM66" s="211"/>
    </row>
    <row r="67" spans="1:91">
      <c r="A67" s="202">
        <v>13073106</v>
      </c>
      <c r="B67" s="202">
        <v>5357</v>
      </c>
      <c r="C67" s="202" t="s">
        <v>89</v>
      </c>
      <c r="D67" s="474">
        <v>649</v>
      </c>
      <c r="E67" s="474">
        <v>34800</v>
      </c>
      <c r="F67" s="288">
        <v>208430.16</v>
      </c>
      <c r="G67" s="209">
        <v>173630.16</v>
      </c>
      <c r="H67" s="209">
        <v>3086954</v>
      </c>
      <c r="I67" s="209">
        <v>-2878523.84</v>
      </c>
      <c r="J67" s="362">
        <v>0</v>
      </c>
      <c r="K67" s="477">
        <v>1</v>
      </c>
      <c r="L67" s="478">
        <v>-83000</v>
      </c>
      <c r="M67" s="479">
        <v>160710.07</v>
      </c>
      <c r="N67" s="339">
        <v>243710.07</v>
      </c>
      <c r="O67" s="340">
        <v>1</v>
      </c>
      <c r="P67" s="479">
        <v>80985.08</v>
      </c>
      <c r="Q67" s="339">
        <v>258972.72</v>
      </c>
      <c r="R67" s="340">
        <v>1</v>
      </c>
      <c r="S67" s="288">
        <v>992127.37</v>
      </c>
      <c r="T67" s="288" t="s">
        <v>202</v>
      </c>
      <c r="U67" s="209">
        <v>992127.37</v>
      </c>
      <c r="V67" s="356">
        <v>0</v>
      </c>
      <c r="W67" s="480">
        <v>2013</v>
      </c>
      <c r="X67" s="480"/>
      <c r="Y67" s="288">
        <v>2915400</v>
      </c>
      <c r="Z67" s="288">
        <v>629282.17999999993</v>
      </c>
      <c r="AA67" s="238">
        <f t="shared" si="0"/>
        <v>969.6181510015407</v>
      </c>
      <c r="AB67" s="489">
        <v>1</v>
      </c>
      <c r="AC67" s="489">
        <v>1</v>
      </c>
      <c r="AD67" s="489">
        <v>0</v>
      </c>
      <c r="AE67" s="489">
        <v>1</v>
      </c>
      <c r="AF67" s="489">
        <v>0</v>
      </c>
      <c r="AG67" s="448"/>
      <c r="AH67" s="628">
        <v>300</v>
      </c>
      <c r="AI67" s="247">
        <v>12000</v>
      </c>
      <c r="AJ67" s="448">
        <v>12063.91</v>
      </c>
      <c r="AK67" s="341">
        <f t="shared" si="2"/>
        <v>1</v>
      </c>
      <c r="AL67" s="628">
        <v>375</v>
      </c>
      <c r="AM67" s="247">
        <v>62500</v>
      </c>
      <c r="AN67" s="448">
        <v>63787.26</v>
      </c>
      <c r="AO67" s="341">
        <f t="shared" si="3"/>
        <v>1</v>
      </c>
      <c r="AP67" s="628">
        <v>350</v>
      </c>
      <c r="AQ67" s="247">
        <v>257200</v>
      </c>
      <c r="AR67" s="448">
        <v>326385.15000000002</v>
      </c>
      <c r="AS67" s="247">
        <v>21000</v>
      </c>
      <c r="AT67" s="448">
        <v>36040.400000000001</v>
      </c>
      <c r="AU67" s="341">
        <f t="shared" si="4"/>
        <v>0</v>
      </c>
      <c r="AV67" s="449">
        <v>3800</v>
      </c>
      <c r="AW67" s="450">
        <v>5193.3500000000004</v>
      </c>
      <c r="AX67" s="449">
        <v>0</v>
      </c>
      <c r="AY67" s="450">
        <v>0</v>
      </c>
      <c r="AZ67" s="449">
        <v>10000</v>
      </c>
      <c r="BA67" s="450">
        <v>18189.37</v>
      </c>
      <c r="BB67" s="449"/>
      <c r="BC67" s="450"/>
      <c r="BD67" s="449"/>
      <c r="BE67" s="450"/>
      <c r="BF67" s="450"/>
      <c r="BG67" s="450"/>
      <c r="BH67" s="450">
        <v>31242.400000000001</v>
      </c>
      <c r="BI67" s="450"/>
      <c r="BJ67" s="450">
        <v>578538.48</v>
      </c>
      <c r="BK67" s="245">
        <v>578538.48</v>
      </c>
      <c r="BL67" s="450"/>
      <c r="BM67" s="450"/>
      <c r="BN67" s="490">
        <v>0.25881268299999999</v>
      </c>
      <c r="BO67" s="450">
        <v>159065.75457369158</v>
      </c>
      <c r="BP67" s="211">
        <v>5.6600000000000001E-3</v>
      </c>
      <c r="BQ67" s="449">
        <v>7500</v>
      </c>
      <c r="BR67" s="405">
        <v>0</v>
      </c>
      <c r="BS67" s="405">
        <v>0</v>
      </c>
      <c r="BT67" s="405">
        <v>0</v>
      </c>
      <c r="BU67" s="405">
        <v>1</v>
      </c>
      <c r="BV67" s="405">
        <v>1</v>
      </c>
      <c r="BW67" s="405">
        <v>0</v>
      </c>
      <c r="BX67" s="405">
        <v>1</v>
      </c>
      <c r="BY67" s="450">
        <v>92496.58</v>
      </c>
      <c r="BZ67" s="211">
        <v>2.3865999999999998E-2</v>
      </c>
      <c r="CA67" s="450">
        <v>98824.19</v>
      </c>
      <c r="CB67" s="211">
        <v>2.8188999999999999E-2</v>
      </c>
      <c r="CC67" s="450">
        <v>99676</v>
      </c>
      <c r="CD67" s="211">
        <v>1.7739000000000001E-2</v>
      </c>
      <c r="CE67" s="450">
        <v>101179.58</v>
      </c>
      <c r="CF67" s="211">
        <v>1.3912000000000001E-2</v>
      </c>
      <c r="CG67" s="450">
        <v>114659.24</v>
      </c>
      <c r="CH67" s="211">
        <v>9.8490000000000001E-3</v>
      </c>
      <c r="CI67" s="450">
        <v>172834.71</v>
      </c>
      <c r="CJ67" s="211">
        <v>3.0542E-2</v>
      </c>
      <c r="CK67" s="450">
        <v>136164.85999999999</v>
      </c>
      <c r="CL67" s="491">
        <v>24.396000699999998</v>
      </c>
      <c r="CM67" s="211">
        <v>3.5097999999999997E-2</v>
      </c>
    </row>
    <row r="68" spans="1:91">
      <c r="A68" s="202">
        <v>13073107</v>
      </c>
      <c r="B68" s="202">
        <v>5357</v>
      </c>
      <c r="C68" s="202" t="s">
        <v>318</v>
      </c>
      <c r="D68" s="474">
        <v>1339</v>
      </c>
      <c r="E68" s="206">
        <v>-113400</v>
      </c>
      <c r="F68" s="207">
        <v>260993.62</v>
      </c>
      <c r="G68" s="209">
        <v>374393.62</v>
      </c>
      <c r="H68" s="209">
        <v>11506.91</v>
      </c>
      <c r="I68" s="209">
        <v>249486.71</v>
      </c>
      <c r="J68" s="362">
        <v>1</v>
      </c>
      <c r="K68" s="477">
        <v>1</v>
      </c>
      <c r="L68" s="478">
        <v>-275500</v>
      </c>
      <c r="M68" s="479">
        <v>250827.44</v>
      </c>
      <c r="N68" s="339">
        <v>526327.43999999994</v>
      </c>
      <c r="O68" s="340">
        <v>1</v>
      </c>
      <c r="P68" s="479">
        <v>52373.34</v>
      </c>
      <c r="Q68" s="339">
        <v>303177.65999999997</v>
      </c>
      <c r="R68" s="340">
        <v>1</v>
      </c>
      <c r="S68" s="288">
        <v>1493129.65</v>
      </c>
      <c r="T68" s="288" t="s">
        <v>202</v>
      </c>
      <c r="U68" s="209">
        <v>1493129.65</v>
      </c>
      <c r="V68" s="356">
        <v>0</v>
      </c>
      <c r="W68" s="480"/>
      <c r="X68" s="480"/>
      <c r="Y68" s="288">
        <v>3966957</v>
      </c>
      <c r="Z68" s="288">
        <v>191681.02</v>
      </c>
      <c r="AA68" s="238">
        <f t="shared" si="0"/>
        <v>143.15236743838685</v>
      </c>
      <c r="AB68" s="487">
        <v>0</v>
      </c>
      <c r="AC68" s="487">
        <v>0</v>
      </c>
      <c r="AD68" s="487">
        <v>0</v>
      </c>
      <c r="AE68" s="487">
        <v>0</v>
      </c>
      <c r="AF68" s="487">
        <v>0</v>
      </c>
      <c r="AG68" s="448"/>
      <c r="AH68" s="628">
        <v>368</v>
      </c>
      <c r="AI68" s="247">
        <v>8500</v>
      </c>
      <c r="AJ68" s="448">
        <v>9008.59</v>
      </c>
      <c r="AK68" s="341">
        <f t="shared" si="2"/>
        <v>0</v>
      </c>
      <c r="AL68" s="628">
        <v>409</v>
      </c>
      <c r="AM68" s="247">
        <v>285000</v>
      </c>
      <c r="AN68" s="448">
        <v>294746.53999999998</v>
      </c>
      <c r="AO68" s="341">
        <f t="shared" si="3"/>
        <v>0</v>
      </c>
      <c r="AP68" s="628">
        <v>370</v>
      </c>
      <c r="AQ68" s="247">
        <v>264800</v>
      </c>
      <c r="AR68" s="448">
        <v>381384.76</v>
      </c>
      <c r="AS68" s="247">
        <v>23100</v>
      </c>
      <c r="AT68" s="448">
        <v>31889.31</v>
      </c>
      <c r="AU68" s="341">
        <f t="shared" si="4"/>
        <v>0</v>
      </c>
      <c r="AV68" s="449">
        <v>2400</v>
      </c>
      <c r="AW68" s="450">
        <v>3949.43</v>
      </c>
      <c r="AX68" s="449">
        <v>0</v>
      </c>
      <c r="AY68" s="450">
        <v>0</v>
      </c>
      <c r="AZ68" s="449">
        <v>50000</v>
      </c>
      <c r="BA68" s="450">
        <v>135908.5</v>
      </c>
      <c r="BB68" s="449"/>
      <c r="BC68" s="450"/>
      <c r="BD68" s="449"/>
      <c r="BE68" s="450"/>
      <c r="BF68" s="450"/>
      <c r="BG68" s="450"/>
      <c r="BH68" s="450">
        <v>61551.63</v>
      </c>
      <c r="BI68" s="450"/>
      <c r="BJ68" s="450">
        <v>1094979.0599999998</v>
      </c>
      <c r="BK68" s="245">
        <v>1094979.0599999998</v>
      </c>
      <c r="BL68" s="450"/>
      <c r="BM68" s="450"/>
      <c r="BN68" s="490">
        <v>0.25881268299999999</v>
      </c>
      <c r="BO68" s="450">
        <v>330486.78146164858</v>
      </c>
      <c r="BP68" s="211">
        <v>3.0590000000000001E-3</v>
      </c>
      <c r="BQ68" s="449">
        <v>7800</v>
      </c>
      <c r="BR68" s="405"/>
      <c r="BS68" s="405"/>
      <c r="BT68" s="405"/>
      <c r="BU68" s="405"/>
      <c r="BV68" s="405"/>
      <c r="BW68" s="405"/>
      <c r="BX68" s="405">
        <v>1</v>
      </c>
      <c r="BY68" s="450"/>
      <c r="BZ68" s="211"/>
      <c r="CA68" s="450"/>
      <c r="CB68" s="211"/>
      <c r="CC68" s="450"/>
      <c r="CD68" s="211"/>
      <c r="CE68" s="450"/>
      <c r="CF68" s="211"/>
      <c r="CG68" s="450"/>
      <c r="CH68" s="211"/>
      <c r="CI68" s="450"/>
      <c r="CJ68" s="211"/>
      <c r="CK68" s="450">
        <v>302948.86</v>
      </c>
      <c r="CL68" s="491">
        <v>24.396000699999998</v>
      </c>
      <c r="CM68" s="211">
        <v>2.6719999999999999E-3</v>
      </c>
    </row>
    <row r="69" spans="1:91">
      <c r="A69" s="202">
        <v>13073036</v>
      </c>
      <c r="B69" s="202">
        <v>5358</v>
      </c>
      <c r="C69" s="202" t="s">
        <v>90</v>
      </c>
      <c r="D69" s="206">
        <v>322</v>
      </c>
      <c r="E69" s="206">
        <v>-21100</v>
      </c>
      <c r="F69" s="207">
        <v>-21100</v>
      </c>
      <c r="G69" s="209">
        <v>0</v>
      </c>
      <c r="H69" s="209">
        <v>2400</v>
      </c>
      <c r="I69" s="209">
        <v>-23500</v>
      </c>
      <c r="J69" s="362">
        <v>0</v>
      </c>
      <c r="K69" s="389">
        <v>0</v>
      </c>
      <c r="L69" s="392">
        <v>-42900</v>
      </c>
      <c r="M69" s="331">
        <v>-42900</v>
      </c>
      <c r="N69" s="339">
        <v>0</v>
      </c>
      <c r="O69" s="340">
        <v>0</v>
      </c>
      <c r="P69" s="331">
        <v>-44816</v>
      </c>
      <c r="Q69" s="339">
        <v>-87716</v>
      </c>
      <c r="R69" s="340">
        <v>0</v>
      </c>
      <c r="S69" s="330">
        <v>185491</v>
      </c>
      <c r="T69" s="330">
        <v>0</v>
      </c>
      <c r="U69" s="209">
        <v>185491</v>
      </c>
      <c r="V69" s="356">
        <v>0</v>
      </c>
      <c r="W69" s="471">
        <v>2015</v>
      </c>
      <c r="X69" s="471">
        <v>2015</v>
      </c>
      <c r="Y69" s="330">
        <v>1124439</v>
      </c>
      <c r="Z69" s="207">
        <v>92700</v>
      </c>
      <c r="AA69" s="238">
        <f t="shared" si="0"/>
        <v>287.88819875776397</v>
      </c>
      <c r="AB69" s="389"/>
      <c r="AC69" s="389">
        <v>0</v>
      </c>
      <c r="AD69" s="389">
        <v>0</v>
      </c>
      <c r="AE69" s="389">
        <v>0</v>
      </c>
      <c r="AF69" s="389"/>
      <c r="AG69" s="448"/>
      <c r="AH69" s="208">
        <v>307</v>
      </c>
      <c r="AI69" s="247">
        <v>17400</v>
      </c>
      <c r="AJ69" s="448">
        <v>19443.62</v>
      </c>
      <c r="AK69" s="341">
        <f t="shared" si="2"/>
        <v>0</v>
      </c>
      <c r="AL69" s="208">
        <v>396</v>
      </c>
      <c r="AM69" s="247">
        <v>27000</v>
      </c>
      <c r="AN69" s="448">
        <v>26309.21</v>
      </c>
      <c r="AO69" s="341">
        <f t="shared" si="3"/>
        <v>0</v>
      </c>
      <c r="AP69" s="208">
        <v>348</v>
      </c>
      <c r="AQ69" s="247">
        <v>10000</v>
      </c>
      <c r="AR69" s="448">
        <v>25314.080000000002</v>
      </c>
      <c r="AS69" s="247">
        <v>600</v>
      </c>
      <c r="AT69" s="448">
        <v>2901.99</v>
      </c>
      <c r="AU69" s="341">
        <f t="shared" si="4"/>
        <v>0</v>
      </c>
      <c r="AV69" s="449">
        <v>2200</v>
      </c>
      <c r="AW69" s="450">
        <v>2034.01</v>
      </c>
      <c r="AX69" s="449">
        <v>0</v>
      </c>
      <c r="AY69" s="450">
        <v>0</v>
      </c>
      <c r="AZ69" s="449">
        <v>0</v>
      </c>
      <c r="BA69" s="450">
        <v>0</v>
      </c>
      <c r="BB69" s="449">
        <v>0</v>
      </c>
      <c r="BC69" s="450">
        <v>0</v>
      </c>
      <c r="BD69" s="449">
        <v>0</v>
      </c>
      <c r="BE69" s="450">
        <v>0</v>
      </c>
      <c r="BF69" s="450"/>
      <c r="BG69" s="450"/>
      <c r="BH69" s="450">
        <v>14700</v>
      </c>
      <c r="BI69" s="450"/>
      <c r="BJ69" s="450">
        <v>73100.92</v>
      </c>
      <c r="BK69" s="245">
        <v>73100.92</v>
      </c>
      <c r="BL69" s="450"/>
      <c r="BM69" s="450"/>
      <c r="BN69" s="211">
        <v>2.9899999999999999E-2</v>
      </c>
      <c r="BO69" s="450">
        <v>50700</v>
      </c>
      <c r="BP69" s="211">
        <v>2.7467507629704985E-2</v>
      </c>
      <c r="BQ69" s="449">
        <v>13500.28</v>
      </c>
      <c r="BR69" s="405">
        <v>0</v>
      </c>
      <c r="BS69" s="405">
        <v>1</v>
      </c>
      <c r="BT69" s="405">
        <v>1</v>
      </c>
      <c r="BU69" s="405">
        <v>1</v>
      </c>
      <c r="BV69" s="405">
        <v>0</v>
      </c>
      <c r="BW69" s="405">
        <v>1</v>
      </c>
      <c r="BX69" s="405">
        <v>0</v>
      </c>
      <c r="BY69" s="450">
        <v>37400</v>
      </c>
      <c r="BZ69" s="211" t="s">
        <v>202</v>
      </c>
      <c r="CA69" s="450">
        <v>39200</v>
      </c>
      <c r="CB69" s="211">
        <v>5.0299999999999997E-2</v>
      </c>
      <c r="CC69" s="450">
        <v>45500</v>
      </c>
      <c r="CD69" s="211" t="s">
        <v>202</v>
      </c>
      <c r="CE69" s="450">
        <v>41300</v>
      </c>
      <c r="CF69" s="211">
        <v>3.0800000000000001E-2</v>
      </c>
      <c r="CG69" s="450">
        <v>45000</v>
      </c>
      <c r="CH69" s="211">
        <v>2.01E-2</v>
      </c>
      <c r="CI69" s="450">
        <v>43800</v>
      </c>
      <c r="CJ69" s="211">
        <v>0.1293</v>
      </c>
      <c r="CK69" s="450">
        <v>46900</v>
      </c>
      <c r="CL69" s="450">
        <v>17.89</v>
      </c>
      <c r="CM69" s="211" t="s">
        <v>202</v>
      </c>
    </row>
    <row r="70" spans="1:91">
      <c r="A70" s="202">
        <v>13073041</v>
      </c>
      <c r="B70" s="202">
        <v>5358</v>
      </c>
      <c r="C70" s="202" t="s">
        <v>91</v>
      </c>
      <c r="D70" s="206">
        <v>483</v>
      </c>
      <c r="E70" s="206">
        <v>11200</v>
      </c>
      <c r="F70" s="207">
        <v>11200</v>
      </c>
      <c r="G70" s="209">
        <v>0</v>
      </c>
      <c r="H70" s="209">
        <v>28500</v>
      </c>
      <c r="I70" s="209">
        <v>-17300</v>
      </c>
      <c r="J70" s="362">
        <v>0</v>
      </c>
      <c r="K70" s="389">
        <v>0</v>
      </c>
      <c r="L70" s="392">
        <v>-9300</v>
      </c>
      <c r="M70" s="331">
        <v>-9300</v>
      </c>
      <c r="N70" s="339">
        <v>0</v>
      </c>
      <c r="O70" s="340">
        <v>0</v>
      </c>
      <c r="P70" s="331">
        <v>-527061</v>
      </c>
      <c r="Q70" s="339">
        <v>-536361</v>
      </c>
      <c r="R70" s="340">
        <v>0</v>
      </c>
      <c r="S70" s="330">
        <v>-204525</v>
      </c>
      <c r="T70" s="465" t="s">
        <v>202</v>
      </c>
      <c r="U70" s="209">
        <v>-204525</v>
      </c>
      <c r="V70" s="356">
        <v>0</v>
      </c>
      <c r="W70" s="471">
        <v>2016</v>
      </c>
      <c r="X70" s="471">
        <v>2016</v>
      </c>
      <c r="Y70" s="330">
        <v>395989</v>
      </c>
      <c r="Z70" s="207">
        <v>238589</v>
      </c>
      <c r="AA70" s="238">
        <f t="shared" si="0"/>
        <v>493.97308488612839</v>
      </c>
      <c r="AB70" s="389"/>
      <c r="AC70" s="389">
        <v>0</v>
      </c>
      <c r="AD70" s="389">
        <v>0</v>
      </c>
      <c r="AE70" s="389">
        <v>0</v>
      </c>
      <c r="AF70" s="389"/>
      <c r="AG70" s="448"/>
      <c r="AH70" s="208">
        <v>325</v>
      </c>
      <c r="AI70" s="247">
        <v>19800</v>
      </c>
      <c r="AJ70" s="448">
        <v>21080.62</v>
      </c>
      <c r="AK70" s="341">
        <f t="shared" si="2"/>
        <v>0</v>
      </c>
      <c r="AL70" s="208">
        <v>410</v>
      </c>
      <c r="AM70" s="247">
        <v>32900</v>
      </c>
      <c r="AN70" s="448">
        <v>32024.95</v>
      </c>
      <c r="AO70" s="341">
        <f t="shared" si="3"/>
        <v>0</v>
      </c>
      <c r="AP70" s="208">
        <v>366</v>
      </c>
      <c r="AQ70" s="247">
        <v>30000</v>
      </c>
      <c r="AR70" s="448">
        <v>-6295.82</v>
      </c>
      <c r="AS70" s="247">
        <v>2900</v>
      </c>
      <c r="AT70" s="448">
        <v>2899.73</v>
      </c>
      <c r="AU70" s="341">
        <f t="shared" si="4"/>
        <v>0</v>
      </c>
      <c r="AV70" s="449">
        <v>4700</v>
      </c>
      <c r="AW70" s="450">
        <v>3967.8</v>
      </c>
      <c r="AX70" s="449">
        <v>0</v>
      </c>
      <c r="AY70" s="450">
        <v>0</v>
      </c>
      <c r="AZ70" s="449">
        <v>0</v>
      </c>
      <c r="BA70" s="450">
        <v>0</v>
      </c>
      <c r="BB70" s="449">
        <v>0</v>
      </c>
      <c r="BC70" s="450">
        <v>0</v>
      </c>
      <c r="BD70" s="449">
        <v>0</v>
      </c>
      <c r="BE70" s="450">
        <v>0</v>
      </c>
      <c r="BF70" s="450"/>
      <c r="BG70" s="450"/>
      <c r="BH70" s="450">
        <v>27500</v>
      </c>
      <c r="BI70" s="450"/>
      <c r="BJ70" s="450">
        <v>50777.55</v>
      </c>
      <c r="BK70" s="245">
        <v>50777.55</v>
      </c>
      <c r="BL70" s="450"/>
      <c r="BM70" s="450"/>
      <c r="BN70" s="211">
        <v>4.2000000000000003E-2</v>
      </c>
      <c r="BO70" s="450">
        <v>71200</v>
      </c>
      <c r="BP70" s="211">
        <v>4.4255620463798905E-2</v>
      </c>
      <c r="BQ70" s="449">
        <v>25200</v>
      </c>
      <c r="BR70" s="405">
        <v>0</v>
      </c>
      <c r="BS70" s="405">
        <v>1</v>
      </c>
      <c r="BT70" s="405">
        <v>0</v>
      </c>
      <c r="BU70" s="405">
        <v>1</v>
      </c>
      <c r="BV70" s="405">
        <v>1</v>
      </c>
      <c r="BW70" s="405">
        <v>0</v>
      </c>
      <c r="BX70" s="405">
        <v>0</v>
      </c>
      <c r="BY70" s="450">
        <v>53800</v>
      </c>
      <c r="BZ70" s="211" t="s">
        <v>202</v>
      </c>
      <c r="CA70" s="450">
        <v>53900</v>
      </c>
      <c r="CB70" s="211">
        <v>2.7E-2</v>
      </c>
      <c r="CC70" s="450">
        <v>62900</v>
      </c>
      <c r="CD70" s="211" t="s">
        <v>202</v>
      </c>
      <c r="CE70" s="450">
        <v>60700</v>
      </c>
      <c r="CF70" s="211">
        <v>0.04</v>
      </c>
      <c r="CG70" s="450">
        <v>65700</v>
      </c>
      <c r="CH70" s="211">
        <v>2.29E-2</v>
      </c>
      <c r="CI70" s="450">
        <v>78600</v>
      </c>
      <c r="CJ70" s="211">
        <v>2.0299999999999999E-2</v>
      </c>
      <c r="CK70" s="450">
        <v>76900</v>
      </c>
      <c r="CL70" s="450">
        <v>17.89</v>
      </c>
      <c r="CM70" s="211" t="s">
        <v>202</v>
      </c>
    </row>
    <row r="71" spans="1:91">
      <c r="A71" s="202">
        <v>13073047</v>
      </c>
      <c r="B71" s="202">
        <v>5358</v>
      </c>
      <c r="C71" s="202" t="s">
        <v>92</v>
      </c>
      <c r="D71" s="206">
        <v>311</v>
      </c>
      <c r="E71" s="206">
        <v>-21500</v>
      </c>
      <c r="F71" s="207">
        <v>-21500</v>
      </c>
      <c r="G71" s="209">
        <v>0</v>
      </c>
      <c r="H71" s="209">
        <v>0</v>
      </c>
      <c r="I71" s="209">
        <v>-21500</v>
      </c>
      <c r="J71" s="362">
        <v>0</v>
      </c>
      <c r="K71" s="389">
        <v>0</v>
      </c>
      <c r="L71" s="392">
        <v>-28000</v>
      </c>
      <c r="M71" s="331">
        <v>-28000</v>
      </c>
      <c r="N71" s="339">
        <v>0</v>
      </c>
      <c r="O71" s="340">
        <v>0</v>
      </c>
      <c r="P71" s="331">
        <v>-312410</v>
      </c>
      <c r="Q71" s="339">
        <v>-340410</v>
      </c>
      <c r="R71" s="340">
        <v>0</v>
      </c>
      <c r="S71" s="330">
        <v>72582</v>
      </c>
      <c r="T71" s="465" t="s">
        <v>202</v>
      </c>
      <c r="U71" s="209">
        <v>72582</v>
      </c>
      <c r="V71" s="356">
        <v>0</v>
      </c>
      <c r="W71" s="471">
        <v>2015</v>
      </c>
      <c r="X71" s="471">
        <v>2015</v>
      </c>
      <c r="Y71" s="330">
        <v>250270</v>
      </c>
      <c r="Z71" s="207">
        <v>0</v>
      </c>
      <c r="AA71" s="238">
        <f t="shared" ref="AA71:AA111" si="22">Z71/D71</f>
        <v>0</v>
      </c>
      <c r="AB71" s="389"/>
      <c r="AC71" s="389">
        <v>0</v>
      </c>
      <c r="AD71" s="389">
        <v>0</v>
      </c>
      <c r="AE71" s="389">
        <v>0</v>
      </c>
      <c r="AF71" s="389"/>
      <c r="AG71" s="448"/>
      <c r="AH71" s="208"/>
      <c r="AI71" s="247">
        <v>13900</v>
      </c>
      <c r="AJ71" s="448">
        <v>14018.03</v>
      </c>
      <c r="AK71" s="341"/>
      <c r="AL71" s="208"/>
      <c r="AM71" s="247">
        <v>38000</v>
      </c>
      <c r="AN71" s="448">
        <v>24231.85</v>
      </c>
      <c r="AO71" s="341">
        <f t="shared" si="3"/>
        <v>1</v>
      </c>
      <c r="AP71" s="208"/>
      <c r="AQ71" s="247">
        <v>12500</v>
      </c>
      <c r="AR71" s="448">
        <v>10954.18</v>
      </c>
      <c r="AS71" s="247">
        <v>1300</v>
      </c>
      <c r="AT71" s="448">
        <v>664.5</v>
      </c>
      <c r="AU71" s="341">
        <f t="shared" si="4"/>
        <v>1</v>
      </c>
      <c r="AV71" s="449">
        <v>3000</v>
      </c>
      <c r="AW71" s="450">
        <v>2841.92</v>
      </c>
      <c r="AX71" s="449">
        <v>0</v>
      </c>
      <c r="AY71" s="450">
        <v>0</v>
      </c>
      <c r="AZ71" s="449">
        <v>0</v>
      </c>
      <c r="BA71" s="450">
        <v>0</v>
      </c>
      <c r="BB71" s="449">
        <v>0</v>
      </c>
      <c r="BC71" s="450">
        <v>0</v>
      </c>
      <c r="BD71" s="449">
        <v>0</v>
      </c>
      <c r="BE71" s="450">
        <v>0</v>
      </c>
      <c r="BF71" s="450"/>
      <c r="BG71" s="450"/>
      <c r="BH71" s="450">
        <v>13100</v>
      </c>
      <c r="BI71" s="450"/>
      <c r="BJ71" s="450">
        <v>52045.979999999996</v>
      </c>
      <c r="BK71" s="245">
        <v>52045.979999999996</v>
      </c>
      <c r="BL71" s="450"/>
      <c r="BM71" s="450"/>
      <c r="BN71" s="211">
        <v>2.8299999999999999E-2</v>
      </c>
      <c r="BO71" s="450">
        <v>48000</v>
      </c>
      <c r="BP71" s="211">
        <v>5.32384133611691E-2</v>
      </c>
      <c r="BQ71" s="449">
        <v>20400.96</v>
      </c>
      <c r="BR71" s="405">
        <v>0</v>
      </c>
      <c r="BS71" s="405">
        <v>0</v>
      </c>
      <c r="BT71" s="405">
        <v>0</v>
      </c>
      <c r="BU71" s="405">
        <v>0</v>
      </c>
      <c r="BV71" s="405">
        <v>0</v>
      </c>
      <c r="BW71" s="405">
        <v>0</v>
      </c>
      <c r="BX71" s="405">
        <v>0</v>
      </c>
      <c r="BY71" s="450">
        <v>36400</v>
      </c>
      <c r="BZ71" s="211" t="s">
        <v>202</v>
      </c>
      <c r="CA71" s="450">
        <v>38500</v>
      </c>
      <c r="CB71" s="211">
        <v>5.1200000000000002E-2</v>
      </c>
      <c r="CC71" s="450">
        <v>38000</v>
      </c>
      <c r="CD71" s="211" t="s">
        <v>202</v>
      </c>
      <c r="CE71" s="450">
        <v>39400</v>
      </c>
      <c r="CF71" s="211">
        <v>4.1500000000000002E-2</v>
      </c>
      <c r="CG71" s="450">
        <v>40200</v>
      </c>
      <c r="CH71" s="211">
        <v>4.24E-2</v>
      </c>
      <c r="CI71" s="450">
        <v>43900</v>
      </c>
      <c r="CJ71" s="211">
        <v>4.7100000000000003E-2</v>
      </c>
      <c r="CK71" s="450">
        <v>43500</v>
      </c>
      <c r="CL71" s="450">
        <v>17.89</v>
      </c>
      <c r="CM71" s="211" t="s">
        <v>202</v>
      </c>
    </row>
    <row r="72" spans="1:91">
      <c r="A72" s="202">
        <v>13073054</v>
      </c>
      <c r="B72" s="202">
        <v>5358</v>
      </c>
      <c r="C72" s="202" t="s">
        <v>93</v>
      </c>
      <c r="D72" s="206">
        <v>822</v>
      </c>
      <c r="E72" s="206">
        <v>-395800</v>
      </c>
      <c r="F72" s="207">
        <v>-395800</v>
      </c>
      <c r="G72" s="209">
        <v>0</v>
      </c>
      <c r="H72" s="209">
        <v>0</v>
      </c>
      <c r="I72" s="209">
        <v>-395800</v>
      </c>
      <c r="J72" s="362">
        <v>0</v>
      </c>
      <c r="K72" s="389">
        <v>1</v>
      </c>
      <c r="L72" s="392">
        <v>-175300</v>
      </c>
      <c r="M72" s="331">
        <v>-175300</v>
      </c>
      <c r="N72" s="339">
        <v>0</v>
      </c>
      <c r="O72" s="340">
        <v>0</v>
      </c>
      <c r="P72" s="331">
        <v>550322</v>
      </c>
      <c r="Q72" s="339">
        <v>375022</v>
      </c>
      <c r="R72" s="340">
        <v>1</v>
      </c>
      <c r="S72" s="330">
        <v>2175911</v>
      </c>
      <c r="T72" s="465" t="s">
        <v>202</v>
      </c>
      <c r="U72" s="209">
        <v>2175911</v>
      </c>
      <c r="V72" s="356">
        <v>0</v>
      </c>
      <c r="W72" s="471">
        <v>2014</v>
      </c>
      <c r="X72" s="471">
        <v>2014</v>
      </c>
      <c r="Y72" s="330">
        <v>6169649</v>
      </c>
      <c r="Z72" s="207">
        <v>0</v>
      </c>
      <c r="AA72" s="238">
        <f t="shared" si="22"/>
        <v>0</v>
      </c>
      <c r="AB72" s="389"/>
      <c r="AC72" s="389">
        <v>0</v>
      </c>
      <c r="AD72" s="389">
        <v>0</v>
      </c>
      <c r="AE72" s="389">
        <v>0</v>
      </c>
      <c r="AF72" s="389"/>
      <c r="AG72" s="448"/>
      <c r="AH72" s="208">
        <v>300</v>
      </c>
      <c r="AI72" s="247">
        <v>13700</v>
      </c>
      <c r="AJ72" s="448">
        <v>15345.32</v>
      </c>
      <c r="AK72" s="341">
        <f t="shared" ref="AK72:AK111" si="23">IF(AH72&lt;307,1,0)</f>
        <v>1</v>
      </c>
      <c r="AL72" s="208">
        <v>380</v>
      </c>
      <c r="AM72" s="247">
        <v>186400</v>
      </c>
      <c r="AN72" s="448">
        <v>186307.72</v>
      </c>
      <c r="AO72" s="341">
        <f t="shared" ref="AO72:AO111" si="24">IF(AL72&lt;396,1,0)</f>
        <v>1</v>
      </c>
      <c r="AP72" s="208">
        <v>350</v>
      </c>
      <c r="AQ72" s="247">
        <v>875000</v>
      </c>
      <c r="AR72" s="448">
        <v>859617.34</v>
      </c>
      <c r="AS72" s="247">
        <v>87500</v>
      </c>
      <c r="AT72" s="448">
        <v>98463</v>
      </c>
      <c r="AU72" s="341">
        <f t="shared" ref="AU72:AU111" si="25">IF(AP72&lt;348,1,0)</f>
        <v>0</v>
      </c>
      <c r="AV72" s="449">
        <v>3000</v>
      </c>
      <c r="AW72" s="450">
        <v>3163.46</v>
      </c>
      <c r="AX72" s="449">
        <v>0</v>
      </c>
      <c r="AY72" s="450">
        <v>0</v>
      </c>
      <c r="AZ72" s="449">
        <v>0</v>
      </c>
      <c r="BA72" s="450">
        <v>0</v>
      </c>
      <c r="BB72" s="449">
        <v>0</v>
      </c>
      <c r="BC72" s="450">
        <v>0</v>
      </c>
      <c r="BD72" s="449">
        <v>0</v>
      </c>
      <c r="BE72" s="450">
        <v>0</v>
      </c>
      <c r="BF72" s="450"/>
      <c r="BG72" s="450"/>
      <c r="BH72" s="450">
        <v>31900</v>
      </c>
      <c r="BI72" s="450"/>
      <c r="BJ72" s="450">
        <v>1064433.8399999999</v>
      </c>
      <c r="BK72" s="245">
        <v>1064433.8399999999</v>
      </c>
      <c r="BL72" s="450"/>
      <c r="BM72" s="450"/>
      <c r="BN72" s="211">
        <v>0.15190000000000001</v>
      </c>
      <c r="BO72" s="450">
        <v>257600</v>
      </c>
      <c r="BP72" s="211">
        <v>2.274684724689165E-2</v>
      </c>
      <c r="BQ72" s="449">
        <v>46103.31</v>
      </c>
      <c r="BR72" s="405">
        <v>1</v>
      </c>
      <c r="BS72" s="405">
        <v>1</v>
      </c>
      <c r="BT72" s="405">
        <v>1</v>
      </c>
      <c r="BU72" s="405">
        <v>1</v>
      </c>
      <c r="BV72" s="405">
        <v>1</v>
      </c>
      <c r="BW72" s="405">
        <v>1</v>
      </c>
      <c r="BX72" s="405">
        <v>0</v>
      </c>
      <c r="BY72" s="450">
        <v>198100</v>
      </c>
      <c r="BZ72" s="211" t="s">
        <v>202</v>
      </c>
      <c r="CA72" s="450">
        <v>227100</v>
      </c>
      <c r="CB72" s="211">
        <v>2.24E-2</v>
      </c>
      <c r="CC72" s="450">
        <v>210500</v>
      </c>
      <c r="CD72" s="211" t="s">
        <v>202</v>
      </c>
      <c r="CE72" s="450">
        <v>237400</v>
      </c>
      <c r="CF72" s="211">
        <v>2.1600000000000001E-2</v>
      </c>
      <c r="CG72" s="450">
        <v>228400</v>
      </c>
      <c r="CH72" s="211">
        <v>3.9600000000000003E-2</v>
      </c>
      <c r="CI72" s="450">
        <v>260100</v>
      </c>
      <c r="CJ72" s="211">
        <v>1.8100000000000002E-2</v>
      </c>
      <c r="CK72" s="450">
        <v>268500</v>
      </c>
      <c r="CL72" s="450">
        <v>17.89</v>
      </c>
      <c r="CM72" s="211" t="s">
        <v>202</v>
      </c>
    </row>
    <row r="73" spans="1:91">
      <c r="A73" s="202">
        <v>13073058</v>
      </c>
      <c r="B73" s="202">
        <v>5358</v>
      </c>
      <c r="C73" s="202" t="s">
        <v>94</v>
      </c>
      <c r="D73" s="206">
        <v>321</v>
      </c>
      <c r="E73" s="206">
        <v>-40700</v>
      </c>
      <c r="F73" s="207">
        <v>-40700</v>
      </c>
      <c r="G73" s="209">
        <v>0</v>
      </c>
      <c r="H73" s="209">
        <v>3100</v>
      </c>
      <c r="I73" s="209">
        <v>-43800</v>
      </c>
      <c r="J73" s="362">
        <v>0</v>
      </c>
      <c r="K73" s="389">
        <v>0</v>
      </c>
      <c r="L73" s="392">
        <v>-68500</v>
      </c>
      <c r="M73" s="331">
        <v>-68500</v>
      </c>
      <c r="N73" s="339">
        <v>0</v>
      </c>
      <c r="O73" s="340">
        <v>0</v>
      </c>
      <c r="P73" s="331">
        <v>-171041</v>
      </c>
      <c r="Q73" s="339">
        <v>-239541</v>
      </c>
      <c r="R73" s="340">
        <v>0</v>
      </c>
      <c r="S73" s="330">
        <v>11540</v>
      </c>
      <c r="T73" s="465" t="s">
        <v>202</v>
      </c>
      <c r="U73" s="209">
        <v>11540</v>
      </c>
      <c r="V73" s="356">
        <v>0</v>
      </c>
      <c r="W73" s="471">
        <v>2015</v>
      </c>
      <c r="X73" s="471">
        <v>2015</v>
      </c>
      <c r="Y73" s="330">
        <v>759262</v>
      </c>
      <c r="Z73" s="207">
        <v>3</v>
      </c>
      <c r="AA73" s="238">
        <f t="shared" si="22"/>
        <v>9.3457943925233638E-3</v>
      </c>
      <c r="AB73" s="389"/>
      <c r="AC73" s="389">
        <v>0</v>
      </c>
      <c r="AD73" s="389">
        <v>0</v>
      </c>
      <c r="AE73" s="389">
        <v>0</v>
      </c>
      <c r="AF73" s="389"/>
      <c r="AG73" s="448"/>
      <c r="AH73" s="208"/>
      <c r="AI73" s="247">
        <v>18100</v>
      </c>
      <c r="AJ73" s="448">
        <v>13734.25</v>
      </c>
      <c r="AK73" s="341"/>
      <c r="AL73" s="208"/>
      <c r="AM73" s="247">
        <v>24500</v>
      </c>
      <c r="AN73" s="448">
        <v>24377.119999999999</v>
      </c>
      <c r="AO73" s="341">
        <f t="shared" si="24"/>
        <v>1</v>
      </c>
      <c r="AP73" s="208"/>
      <c r="AQ73" s="247">
        <v>5000</v>
      </c>
      <c r="AR73" s="448">
        <v>6988.57</v>
      </c>
      <c r="AS73" s="247">
        <v>500</v>
      </c>
      <c r="AT73" s="448">
        <v>963.51</v>
      </c>
      <c r="AU73" s="341">
        <f t="shared" si="25"/>
        <v>1</v>
      </c>
      <c r="AV73" s="449">
        <v>2200</v>
      </c>
      <c r="AW73" s="450">
        <v>2508.6999999999998</v>
      </c>
      <c r="AX73" s="449">
        <v>0</v>
      </c>
      <c r="AY73" s="450">
        <v>0</v>
      </c>
      <c r="AZ73" s="449">
        <v>4100</v>
      </c>
      <c r="BA73" s="450">
        <v>3750</v>
      </c>
      <c r="BB73" s="449">
        <v>0</v>
      </c>
      <c r="BC73" s="450">
        <v>0</v>
      </c>
      <c r="BD73" s="449">
        <v>0</v>
      </c>
      <c r="BE73" s="450">
        <v>0</v>
      </c>
      <c r="BF73" s="450"/>
      <c r="BG73" s="450"/>
      <c r="BH73" s="450">
        <v>18700</v>
      </c>
      <c r="BI73" s="450"/>
      <c r="BJ73" s="450">
        <v>51358.639999999992</v>
      </c>
      <c r="BK73" s="245">
        <v>51358.639999999992</v>
      </c>
      <c r="BL73" s="450"/>
      <c r="BM73" s="450"/>
      <c r="BN73" s="211">
        <v>2.8899999999999999E-2</v>
      </c>
      <c r="BO73" s="450">
        <v>49100</v>
      </c>
      <c r="BP73" s="211">
        <v>7.9513374862587027E-2</v>
      </c>
      <c r="BQ73" s="449">
        <v>43398.400000000001</v>
      </c>
      <c r="BR73" s="405">
        <v>0</v>
      </c>
      <c r="BS73" s="405">
        <v>0</v>
      </c>
      <c r="BT73" s="405">
        <v>0</v>
      </c>
      <c r="BU73" s="405">
        <v>0</v>
      </c>
      <c r="BV73" s="405">
        <v>0</v>
      </c>
      <c r="BW73" s="405">
        <v>1</v>
      </c>
      <c r="BX73" s="405">
        <v>0</v>
      </c>
      <c r="BY73" s="450">
        <v>38400</v>
      </c>
      <c r="BZ73" s="211" t="s">
        <v>202</v>
      </c>
      <c r="CA73" s="450">
        <v>42200</v>
      </c>
      <c r="CB73" s="211">
        <v>2.4E-2</v>
      </c>
      <c r="CC73" s="450">
        <v>39400</v>
      </c>
      <c r="CD73" s="211" t="s">
        <v>202</v>
      </c>
      <c r="CE73" s="450">
        <v>39800</v>
      </c>
      <c r="CF73" s="211">
        <v>6.2E-2</v>
      </c>
      <c r="CG73" s="450">
        <v>42900</v>
      </c>
      <c r="CH73" s="211">
        <v>3.0499999999999999E-2</v>
      </c>
      <c r="CI73" s="450">
        <v>43200</v>
      </c>
      <c r="CJ73" s="211">
        <v>2.7300000000000001E-2</v>
      </c>
      <c r="CK73" s="450">
        <v>45200</v>
      </c>
      <c r="CL73" s="450">
        <v>17.89</v>
      </c>
      <c r="CM73" s="211" t="s">
        <v>202</v>
      </c>
    </row>
    <row r="74" spans="1:91">
      <c r="A74" s="202">
        <v>13073060</v>
      </c>
      <c r="B74" s="202">
        <v>5358</v>
      </c>
      <c r="C74" s="202" t="s">
        <v>95</v>
      </c>
      <c r="D74" s="206">
        <v>1848</v>
      </c>
      <c r="E74" s="206">
        <v>149100</v>
      </c>
      <c r="F74" s="207">
        <v>149100</v>
      </c>
      <c r="G74" s="209">
        <v>0</v>
      </c>
      <c r="H74" s="209">
        <v>16200</v>
      </c>
      <c r="I74" s="209">
        <v>132900</v>
      </c>
      <c r="J74" s="362">
        <v>1</v>
      </c>
      <c r="K74" s="389">
        <v>1</v>
      </c>
      <c r="L74" s="392">
        <v>4500</v>
      </c>
      <c r="M74" s="331">
        <v>4500</v>
      </c>
      <c r="N74" s="339">
        <v>0</v>
      </c>
      <c r="O74" s="340">
        <v>1</v>
      </c>
      <c r="P74" s="331">
        <v>-175374</v>
      </c>
      <c r="Q74" s="339">
        <v>-170874</v>
      </c>
      <c r="R74" s="340">
        <v>0</v>
      </c>
      <c r="S74" s="330">
        <v>1380387</v>
      </c>
      <c r="T74" s="465" t="s">
        <v>202</v>
      </c>
      <c r="U74" s="209">
        <v>1380387</v>
      </c>
      <c r="V74" s="356">
        <v>0</v>
      </c>
      <c r="W74" s="471">
        <v>2014</v>
      </c>
      <c r="X74" s="471">
        <v>2014</v>
      </c>
      <c r="Y74" s="330">
        <v>7511124</v>
      </c>
      <c r="Z74" s="207">
        <v>-60</v>
      </c>
      <c r="AA74" s="238">
        <f t="shared" si="22"/>
        <v>-3.2467532467532464E-2</v>
      </c>
      <c r="AB74" s="389"/>
      <c r="AC74" s="389">
        <v>0</v>
      </c>
      <c r="AD74" s="389">
        <v>0</v>
      </c>
      <c r="AE74" s="389">
        <v>0</v>
      </c>
      <c r="AF74" s="389"/>
      <c r="AG74" s="448"/>
      <c r="AH74" s="208">
        <v>321</v>
      </c>
      <c r="AI74" s="247">
        <v>41000</v>
      </c>
      <c r="AJ74" s="448">
        <v>53148.9</v>
      </c>
      <c r="AK74" s="341">
        <f t="shared" si="23"/>
        <v>0</v>
      </c>
      <c r="AL74" s="208">
        <v>370</v>
      </c>
      <c r="AM74" s="247">
        <v>147000</v>
      </c>
      <c r="AN74" s="448">
        <v>148976.62</v>
      </c>
      <c r="AO74" s="341">
        <f t="shared" si="24"/>
        <v>1</v>
      </c>
      <c r="AP74" s="208">
        <v>330</v>
      </c>
      <c r="AQ74" s="247">
        <v>400000</v>
      </c>
      <c r="AR74" s="448">
        <v>292101.03000000003</v>
      </c>
      <c r="AS74" s="247">
        <v>35400</v>
      </c>
      <c r="AT74" s="448">
        <v>38524.6</v>
      </c>
      <c r="AU74" s="341">
        <f t="shared" si="25"/>
        <v>1</v>
      </c>
      <c r="AV74" s="449">
        <v>11600</v>
      </c>
      <c r="AW74" s="450">
        <v>12545.33</v>
      </c>
      <c r="AX74" s="449">
        <v>0</v>
      </c>
      <c r="AY74" s="450">
        <v>0</v>
      </c>
      <c r="AZ74" s="449">
        <v>0</v>
      </c>
      <c r="BA74" s="450">
        <v>0</v>
      </c>
      <c r="BB74" s="449">
        <v>0</v>
      </c>
      <c r="BC74" s="450">
        <v>0</v>
      </c>
      <c r="BD74" s="449">
        <v>0</v>
      </c>
      <c r="BE74" s="450">
        <v>0</v>
      </c>
      <c r="BF74" s="450"/>
      <c r="BG74" s="450"/>
      <c r="BH74" s="450">
        <v>100000</v>
      </c>
      <c r="BI74" s="450"/>
      <c r="BJ74" s="450">
        <v>506771.88000000006</v>
      </c>
      <c r="BK74" s="245">
        <v>506771.88000000006</v>
      </c>
      <c r="BL74" s="450"/>
      <c r="BM74" s="450"/>
      <c r="BN74" s="211">
        <v>0.1774</v>
      </c>
      <c r="BO74" s="450">
        <v>300900</v>
      </c>
      <c r="BP74" s="211">
        <v>2.6914522256469068E-2</v>
      </c>
      <c r="BQ74" s="449">
        <v>75096.899999999994</v>
      </c>
      <c r="BR74" s="405">
        <v>1</v>
      </c>
      <c r="BS74" s="405">
        <v>1</v>
      </c>
      <c r="BT74" s="405">
        <v>0</v>
      </c>
      <c r="BU74" s="405">
        <v>1</v>
      </c>
      <c r="BV74" s="405">
        <v>1</v>
      </c>
      <c r="BW74" s="405">
        <v>1</v>
      </c>
      <c r="BX74" s="405">
        <v>0</v>
      </c>
      <c r="BY74" s="450">
        <v>230000</v>
      </c>
      <c r="BZ74" s="211" t="s">
        <v>202</v>
      </c>
      <c r="CA74" s="450">
        <v>235400</v>
      </c>
      <c r="CB74" s="211">
        <v>1.5299999999999999E-2</v>
      </c>
      <c r="CC74" s="450">
        <v>247000</v>
      </c>
      <c r="CD74" s="211" t="s">
        <v>202</v>
      </c>
      <c r="CE74" s="450">
        <v>252000</v>
      </c>
      <c r="CF74" s="211">
        <v>6.0299999999999999E-2</v>
      </c>
      <c r="CG74" s="450">
        <v>239600</v>
      </c>
      <c r="CH74" s="211">
        <v>4.2999999999999997E-2</v>
      </c>
      <c r="CI74" s="450">
        <v>306400</v>
      </c>
      <c r="CJ74" s="211">
        <v>1.4800000000000001E-2</v>
      </c>
      <c r="CK74" s="450">
        <v>268600</v>
      </c>
      <c r="CL74" s="450">
        <v>17.89</v>
      </c>
      <c r="CM74" s="211" t="s">
        <v>202</v>
      </c>
    </row>
    <row r="75" spans="1:91">
      <c r="A75" s="202">
        <v>13073061</v>
      </c>
      <c r="B75" s="202">
        <v>5358</v>
      </c>
      <c r="C75" s="202" t="s">
        <v>96</v>
      </c>
      <c r="D75" s="206">
        <v>818</v>
      </c>
      <c r="E75" s="206">
        <v>-205700</v>
      </c>
      <c r="F75" s="207">
        <v>-205700</v>
      </c>
      <c r="G75" s="209">
        <v>0</v>
      </c>
      <c r="H75" s="209">
        <v>0</v>
      </c>
      <c r="I75" s="209">
        <v>-205700</v>
      </c>
      <c r="J75" s="362">
        <v>0</v>
      </c>
      <c r="K75" s="389">
        <v>0</v>
      </c>
      <c r="L75" s="392">
        <v>-273900</v>
      </c>
      <c r="M75" s="331">
        <v>-273900</v>
      </c>
      <c r="N75" s="339">
        <v>0</v>
      </c>
      <c r="O75" s="340">
        <v>0</v>
      </c>
      <c r="P75" s="331">
        <v>-37345</v>
      </c>
      <c r="Q75" s="339">
        <v>-311245</v>
      </c>
      <c r="R75" s="340">
        <v>0</v>
      </c>
      <c r="S75" s="465" t="s">
        <v>202</v>
      </c>
      <c r="T75" s="465" t="s">
        <v>202</v>
      </c>
      <c r="U75" s="209">
        <v>0</v>
      </c>
      <c r="V75" s="356">
        <v>0</v>
      </c>
      <c r="W75" s="471">
        <v>2014</v>
      </c>
      <c r="X75" s="471">
        <v>2014</v>
      </c>
      <c r="Y75" s="330">
        <v>1283007</v>
      </c>
      <c r="Z75" s="207">
        <v>29000</v>
      </c>
      <c r="AA75" s="238">
        <f t="shared" si="22"/>
        <v>35.452322738386307</v>
      </c>
      <c r="AB75" s="389"/>
      <c r="AC75" s="389">
        <v>0</v>
      </c>
      <c r="AD75" s="389">
        <v>0</v>
      </c>
      <c r="AE75" s="389">
        <v>0</v>
      </c>
      <c r="AF75" s="389"/>
      <c r="AG75" s="448"/>
      <c r="AH75" s="208">
        <v>307</v>
      </c>
      <c r="AI75" s="247">
        <v>14400</v>
      </c>
      <c r="AJ75" s="448">
        <v>12705.91</v>
      </c>
      <c r="AK75" s="341">
        <f t="shared" si="23"/>
        <v>0</v>
      </c>
      <c r="AL75" s="208">
        <v>396</v>
      </c>
      <c r="AM75" s="247">
        <v>60100</v>
      </c>
      <c r="AN75" s="448">
        <v>62169.33</v>
      </c>
      <c r="AO75" s="341">
        <f t="shared" si="24"/>
        <v>0</v>
      </c>
      <c r="AP75" s="208">
        <v>348</v>
      </c>
      <c r="AQ75" s="247">
        <v>100000</v>
      </c>
      <c r="AR75" s="448">
        <v>88807.82</v>
      </c>
      <c r="AS75" s="247">
        <v>10100</v>
      </c>
      <c r="AT75" s="448">
        <v>14642.67</v>
      </c>
      <c r="AU75" s="341">
        <f t="shared" si="25"/>
        <v>0</v>
      </c>
      <c r="AV75" s="449">
        <v>8500</v>
      </c>
      <c r="AW75" s="450">
        <v>8897.0400000000009</v>
      </c>
      <c r="AX75" s="449">
        <v>0</v>
      </c>
      <c r="AY75" s="450">
        <v>0</v>
      </c>
      <c r="AZ75" s="449">
        <v>0</v>
      </c>
      <c r="BA75" s="450">
        <v>0</v>
      </c>
      <c r="BB75" s="449">
        <v>0</v>
      </c>
      <c r="BC75" s="450">
        <v>0</v>
      </c>
      <c r="BD75" s="449">
        <v>0</v>
      </c>
      <c r="BE75" s="450">
        <v>0</v>
      </c>
      <c r="BF75" s="450"/>
      <c r="BG75" s="450"/>
      <c r="BH75" s="450">
        <v>46500</v>
      </c>
      <c r="BI75" s="450"/>
      <c r="BJ75" s="450">
        <v>172580.1</v>
      </c>
      <c r="BK75" s="245">
        <v>172580.1</v>
      </c>
      <c r="BL75" s="450"/>
      <c r="BM75" s="450"/>
      <c r="BN75" s="211">
        <v>7.9200000000000007E-2</v>
      </c>
      <c r="BO75" s="450">
        <v>134300</v>
      </c>
      <c r="BP75" s="211">
        <v>6.0344194229415907E-2</v>
      </c>
      <c r="BQ75" s="449">
        <v>68599.28</v>
      </c>
      <c r="BR75" s="405">
        <v>1</v>
      </c>
      <c r="BS75" s="405">
        <v>0</v>
      </c>
      <c r="BT75" s="405">
        <v>1</v>
      </c>
      <c r="BU75" s="405">
        <v>1</v>
      </c>
      <c r="BV75" s="405">
        <v>1</v>
      </c>
      <c r="BW75" s="405">
        <v>1</v>
      </c>
      <c r="BX75" s="405">
        <v>0</v>
      </c>
      <c r="BY75" s="450">
        <v>81700</v>
      </c>
      <c r="BZ75" s="211" t="s">
        <v>202</v>
      </c>
      <c r="CA75" s="450">
        <v>89200</v>
      </c>
      <c r="CB75" s="211">
        <v>4.7800000000000002E-2</v>
      </c>
      <c r="CC75" s="450">
        <v>89900</v>
      </c>
      <c r="CD75" s="211" t="s">
        <v>202</v>
      </c>
      <c r="CE75" s="450">
        <v>98000</v>
      </c>
      <c r="CF75" s="211">
        <v>3.3300000000000003E-2</v>
      </c>
      <c r="CG75" s="450">
        <v>108000</v>
      </c>
      <c r="CH75" s="211">
        <v>4.5100000000000001E-2</v>
      </c>
      <c r="CI75" s="450">
        <v>115300</v>
      </c>
      <c r="CJ75" s="211">
        <v>3.8899999999999997E-2</v>
      </c>
      <c r="CK75" s="450">
        <v>133100</v>
      </c>
      <c r="CL75" s="450">
        <v>17.89</v>
      </c>
      <c r="CM75" s="211" t="s">
        <v>202</v>
      </c>
    </row>
    <row r="76" spans="1:91">
      <c r="A76" s="202">
        <v>13073087</v>
      </c>
      <c r="B76" s="202">
        <v>5358</v>
      </c>
      <c r="C76" s="202" t="s">
        <v>97</v>
      </c>
      <c r="D76" s="206">
        <v>2637</v>
      </c>
      <c r="E76" s="206">
        <v>-225700</v>
      </c>
      <c r="F76" s="207">
        <v>-225700</v>
      </c>
      <c r="G76" s="209">
        <v>0</v>
      </c>
      <c r="H76" s="209">
        <v>70000</v>
      </c>
      <c r="I76" s="209">
        <v>-295700</v>
      </c>
      <c r="J76" s="362">
        <v>0</v>
      </c>
      <c r="K76" s="389">
        <v>0</v>
      </c>
      <c r="L76" s="392">
        <v>-223700</v>
      </c>
      <c r="M76" s="331">
        <v>-223700</v>
      </c>
      <c r="N76" s="339">
        <v>0</v>
      </c>
      <c r="O76" s="340">
        <v>0</v>
      </c>
      <c r="P76" s="331">
        <v>-482116</v>
      </c>
      <c r="Q76" s="339">
        <v>-705816</v>
      </c>
      <c r="R76" s="340">
        <v>0</v>
      </c>
      <c r="S76" s="330">
        <v>-763029</v>
      </c>
      <c r="T76" s="465" t="s">
        <v>202</v>
      </c>
      <c r="U76" s="209">
        <v>-763029</v>
      </c>
      <c r="V76" s="356">
        <v>0</v>
      </c>
      <c r="W76" s="471">
        <v>2015</v>
      </c>
      <c r="X76" s="471">
        <v>2015</v>
      </c>
      <c r="Y76" s="330">
        <v>3951898</v>
      </c>
      <c r="Z76" s="207">
        <v>454073</v>
      </c>
      <c r="AA76" s="238">
        <f t="shared" si="22"/>
        <v>172.19302237390974</v>
      </c>
      <c r="AB76" s="389"/>
      <c r="AC76" s="389">
        <v>0</v>
      </c>
      <c r="AD76" s="389">
        <v>0</v>
      </c>
      <c r="AE76" s="389">
        <v>0</v>
      </c>
      <c r="AF76" s="389"/>
      <c r="AG76" s="448"/>
      <c r="AH76" s="208">
        <v>400</v>
      </c>
      <c r="AI76" s="247">
        <v>25100</v>
      </c>
      <c r="AJ76" s="448">
        <v>23835.5</v>
      </c>
      <c r="AK76" s="341">
        <f t="shared" si="23"/>
        <v>0</v>
      </c>
      <c r="AL76" s="208">
        <v>396</v>
      </c>
      <c r="AM76" s="247">
        <v>210000</v>
      </c>
      <c r="AN76" s="448">
        <v>201416.19</v>
      </c>
      <c r="AO76" s="341">
        <f t="shared" si="24"/>
        <v>0</v>
      </c>
      <c r="AP76" s="208">
        <v>348</v>
      </c>
      <c r="AQ76" s="247">
        <v>100000</v>
      </c>
      <c r="AR76" s="448">
        <v>212638.9</v>
      </c>
      <c r="AS76" s="247">
        <v>10100</v>
      </c>
      <c r="AT76" s="448">
        <v>20443.240000000002</v>
      </c>
      <c r="AU76" s="341">
        <f t="shared" si="25"/>
        <v>0</v>
      </c>
      <c r="AV76" s="449">
        <v>16500</v>
      </c>
      <c r="AW76" s="450">
        <v>15727.58</v>
      </c>
      <c r="AX76" s="449">
        <v>0</v>
      </c>
      <c r="AY76" s="450">
        <v>0</v>
      </c>
      <c r="AZ76" s="449">
        <v>0</v>
      </c>
      <c r="BA76" s="450">
        <v>0</v>
      </c>
      <c r="BB76" s="449">
        <v>0</v>
      </c>
      <c r="BC76" s="450">
        <v>0</v>
      </c>
      <c r="BD76" s="449">
        <v>0</v>
      </c>
      <c r="BE76" s="450">
        <v>0</v>
      </c>
      <c r="BF76" s="450"/>
      <c r="BG76" s="450"/>
      <c r="BH76" s="450">
        <v>116900</v>
      </c>
      <c r="BI76" s="450"/>
      <c r="BJ76" s="450">
        <v>453618.17</v>
      </c>
      <c r="BK76" s="245">
        <v>453618.17</v>
      </c>
      <c r="BL76" s="450"/>
      <c r="BM76" s="450"/>
      <c r="BN76" s="211">
        <v>0.2475</v>
      </c>
      <c r="BO76" s="450">
        <v>419800</v>
      </c>
      <c r="BP76" s="211">
        <v>4.7924697817066569E-2</v>
      </c>
      <c r="BQ76" s="449">
        <v>159387.96</v>
      </c>
      <c r="BR76" s="405">
        <v>1</v>
      </c>
      <c r="BS76" s="405">
        <v>1</v>
      </c>
      <c r="BT76" s="405">
        <v>0</v>
      </c>
      <c r="BU76" s="405">
        <v>0</v>
      </c>
      <c r="BV76" s="405">
        <v>1</v>
      </c>
      <c r="BW76" s="405">
        <v>0</v>
      </c>
      <c r="BX76" s="405">
        <v>0</v>
      </c>
      <c r="BY76" s="450">
        <v>301400</v>
      </c>
      <c r="BZ76" s="211" t="s">
        <v>202</v>
      </c>
      <c r="CA76" s="450">
        <v>317600</v>
      </c>
      <c r="CB76" s="211">
        <v>4.6399999999999997E-2</v>
      </c>
      <c r="CC76" s="450">
        <v>345900</v>
      </c>
      <c r="CD76" s="211" t="s">
        <v>202</v>
      </c>
      <c r="CE76" s="450">
        <v>350000</v>
      </c>
      <c r="CF76" s="211">
        <v>0.11</v>
      </c>
      <c r="CG76" s="450">
        <v>342600</v>
      </c>
      <c r="CH76" s="211">
        <v>8.3500000000000005E-2</v>
      </c>
      <c r="CI76" s="450">
        <v>397600</v>
      </c>
      <c r="CJ76" s="211">
        <v>5.5100000000000003E-2</v>
      </c>
      <c r="CK76" s="450">
        <v>404300</v>
      </c>
      <c r="CL76" s="450">
        <v>17.89</v>
      </c>
      <c r="CM76" s="211" t="s">
        <v>202</v>
      </c>
    </row>
    <row r="77" spans="1:91">
      <c r="A77" s="202">
        <v>13073099</v>
      </c>
      <c r="B77" s="202">
        <v>5358</v>
      </c>
      <c r="C77" s="202" t="s">
        <v>98</v>
      </c>
      <c r="D77" s="206">
        <v>891</v>
      </c>
      <c r="E77" s="206">
        <v>213300</v>
      </c>
      <c r="F77" s="207">
        <v>213300</v>
      </c>
      <c r="G77" s="209">
        <v>0</v>
      </c>
      <c r="H77" s="209">
        <v>106400</v>
      </c>
      <c r="I77" s="209">
        <v>106900</v>
      </c>
      <c r="J77" s="362">
        <v>1</v>
      </c>
      <c r="K77" s="389">
        <v>0</v>
      </c>
      <c r="L77" s="392">
        <v>201900</v>
      </c>
      <c r="M77" s="331">
        <v>201900</v>
      </c>
      <c r="N77" s="339">
        <v>0</v>
      </c>
      <c r="O77" s="340">
        <v>1</v>
      </c>
      <c r="P77" s="331">
        <v>1401374</v>
      </c>
      <c r="Q77" s="339">
        <v>1603274</v>
      </c>
      <c r="R77" s="340">
        <v>1</v>
      </c>
      <c r="S77" s="330">
        <v>-1433741</v>
      </c>
      <c r="T77" s="465" t="s">
        <v>202</v>
      </c>
      <c r="U77" s="209">
        <v>-1433741</v>
      </c>
      <c r="V77" s="356">
        <v>0</v>
      </c>
      <c r="W77" s="471">
        <v>2015</v>
      </c>
      <c r="X77" s="471">
        <v>2015</v>
      </c>
      <c r="Y77" s="330">
        <v>4640916</v>
      </c>
      <c r="Z77" s="207">
        <v>448240</v>
      </c>
      <c r="AA77" s="238">
        <f t="shared" si="22"/>
        <v>503.07519640852973</v>
      </c>
      <c r="AB77" s="389"/>
      <c r="AC77" s="389">
        <v>0</v>
      </c>
      <c r="AD77" s="389">
        <v>1</v>
      </c>
      <c r="AE77" s="389">
        <v>1</v>
      </c>
      <c r="AF77" s="389"/>
      <c r="AG77" s="448"/>
      <c r="AH77" s="208">
        <v>325</v>
      </c>
      <c r="AI77" s="247">
        <v>13000</v>
      </c>
      <c r="AJ77" s="448">
        <v>11274.81</v>
      </c>
      <c r="AK77" s="341">
        <f t="shared" si="23"/>
        <v>0</v>
      </c>
      <c r="AL77" s="208">
        <v>350</v>
      </c>
      <c r="AM77" s="247">
        <v>110600</v>
      </c>
      <c r="AN77" s="448">
        <v>110147.52</v>
      </c>
      <c r="AO77" s="341">
        <f t="shared" si="24"/>
        <v>1</v>
      </c>
      <c r="AP77" s="208">
        <v>400</v>
      </c>
      <c r="AQ77" s="247">
        <v>525000</v>
      </c>
      <c r="AR77" s="448">
        <v>717967.33</v>
      </c>
      <c r="AS77" s="247">
        <v>45900</v>
      </c>
      <c r="AT77" s="448">
        <v>50458.2</v>
      </c>
      <c r="AU77" s="341">
        <f t="shared" si="25"/>
        <v>0</v>
      </c>
      <c r="AV77" s="449">
        <v>4800</v>
      </c>
      <c r="AW77" s="450">
        <v>4610.84</v>
      </c>
      <c r="AX77" s="449">
        <v>0</v>
      </c>
      <c r="AY77" s="450">
        <v>0</v>
      </c>
      <c r="AZ77" s="449">
        <v>0</v>
      </c>
      <c r="BA77" s="450">
        <v>0</v>
      </c>
      <c r="BB77" s="449">
        <v>0</v>
      </c>
      <c r="BC77" s="450">
        <v>0</v>
      </c>
      <c r="BD77" s="449">
        <v>0</v>
      </c>
      <c r="BE77" s="450">
        <v>0</v>
      </c>
      <c r="BF77" s="450"/>
      <c r="BG77" s="450"/>
      <c r="BH77" s="450">
        <v>40300</v>
      </c>
      <c r="BI77" s="450"/>
      <c r="BJ77" s="450">
        <v>844000.49999999988</v>
      </c>
      <c r="BK77" s="245">
        <v>844000.49999999988</v>
      </c>
      <c r="BL77" s="450"/>
      <c r="BM77" s="450"/>
      <c r="BN77" s="211">
        <v>0.113</v>
      </c>
      <c r="BO77" s="450">
        <v>191700</v>
      </c>
      <c r="BP77" s="211">
        <v>0</v>
      </c>
      <c r="BQ77" s="449">
        <v>0</v>
      </c>
      <c r="BR77" s="405">
        <v>1</v>
      </c>
      <c r="BS77" s="405">
        <v>1</v>
      </c>
      <c r="BT77" s="405">
        <v>1</v>
      </c>
      <c r="BU77" s="405">
        <v>1</v>
      </c>
      <c r="BV77" s="405">
        <v>1</v>
      </c>
      <c r="BW77" s="405">
        <v>1</v>
      </c>
      <c r="BX77" s="405">
        <v>1</v>
      </c>
      <c r="BY77" s="450">
        <v>140300</v>
      </c>
      <c r="BZ77" s="211" t="s">
        <v>202</v>
      </c>
      <c r="CA77" s="450">
        <v>144400</v>
      </c>
      <c r="CB77" s="211">
        <v>2.3E-3</v>
      </c>
      <c r="CC77" s="450">
        <v>177400</v>
      </c>
      <c r="CD77" s="211" t="s">
        <v>202</v>
      </c>
      <c r="CE77" s="450">
        <v>150300</v>
      </c>
      <c r="CF77" s="211">
        <v>1.2999999999999999E-3</v>
      </c>
      <c r="CG77" s="450">
        <v>201000</v>
      </c>
      <c r="CH77" s="211">
        <v>7.0000000000000001E-3</v>
      </c>
      <c r="CI77" s="450">
        <v>172600</v>
      </c>
      <c r="CJ77" s="211">
        <v>9.1000000000000004E-3</v>
      </c>
      <c r="CK77" s="450">
        <v>193800</v>
      </c>
      <c r="CL77" s="450">
        <v>17.89</v>
      </c>
      <c r="CM77" s="211" t="s">
        <v>202</v>
      </c>
    </row>
    <row r="78" spans="1:91">
      <c r="A78" s="202">
        <v>13073104</v>
      </c>
      <c r="B78" s="202">
        <v>5358</v>
      </c>
      <c r="C78" s="202" t="s">
        <v>99</v>
      </c>
      <c r="D78" s="206">
        <v>1106</v>
      </c>
      <c r="E78" s="206">
        <v>-97100</v>
      </c>
      <c r="F78" s="207">
        <v>-97100</v>
      </c>
      <c r="G78" s="209">
        <v>0</v>
      </c>
      <c r="H78" s="209">
        <v>0</v>
      </c>
      <c r="I78" s="209">
        <v>-97100</v>
      </c>
      <c r="J78" s="362">
        <v>0</v>
      </c>
      <c r="K78" s="389">
        <v>1</v>
      </c>
      <c r="L78" s="392">
        <v>-10400</v>
      </c>
      <c r="M78" s="331">
        <v>-10400</v>
      </c>
      <c r="N78" s="339">
        <v>0</v>
      </c>
      <c r="O78" s="340">
        <v>0</v>
      </c>
      <c r="P78" s="331">
        <v>-95245</v>
      </c>
      <c r="Q78" s="339">
        <v>-105645</v>
      </c>
      <c r="R78" s="340">
        <v>0</v>
      </c>
      <c r="S78" s="330">
        <v>912657</v>
      </c>
      <c r="T78" s="465" t="s">
        <v>202</v>
      </c>
      <c r="U78" s="209">
        <v>912657</v>
      </c>
      <c r="V78" s="356">
        <v>0</v>
      </c>
      <c r="W78" s="471">
        <v>2014</v>
      </c>
      <c r="X78" s="471">
        <v>2014</v>
      </c>
      <c r="Y78" s="330">
        <v>2341510</v>
      </c>
      <c r="Z78" s="207">
        <v>0</v>
      </c>
      <c r="AA78" s="238">
        <f t="shared" si="22"/>
        <v>0</v>
      </c>
      <c r="AB78" s="389"/>
      <c r="AC78" s="389">
        <v>0</v>
      </c>
      <c r="AD78" s="389">
        <v>0</v>
      </c>
      <c r="AE78" s="389">
        <v>0</v>
      </c>
      <c r="AF78" s="389"/>
      <c r="AG78" s="448"/>
      <c r="AH78" s="208">
        <v>307</v>
      </c>
      <c r="AI78" s="247">
        <v>3200</v>
      </c>
      <c r="AJ78" s="448">
        <v>3343.22</v>
      </c>
      <c r="AK78" s="341">
        <f t="shared" si="23"/>
        <v>0</v>
      </c>
      <c r="AL78" s="208">
        <v>396</v>
      </c>
      <c r="AM78" s="247">
        <v>82000</v>
      </c>
      <c r="AN78" s="448">
        <v>80978.679999999993</v>
      </c>
      <c r="AO78" s="341">
        <f t="shared" si="24"/>
        <v>0</v>
      </c>
      <c r="AP78" s="208">
        <v>348</v>
      </c>
      <c r="AQ78" s="247">
        <v>126000</v>
      </c>
      <c r="AR78" s="448">
        <v>152418.48000000001</v>
      </c>
      <c r="AS78" s="247">
        <v>12700</v>
      </c>
      <c r="AT78" s="448">
        <v>16295.02</v>
      </c>
      <c r="AU78" s="341">
        <f t="shared" si="25"/>
        <v>0</v>
      </c>
      <c r="AV78" s="449">
        <v>7000</v>
      </c>
      <c r="AW78" s="450">
        <v>6817.07</v>
      </c>
      <c r="AX78" s="449">
        <v>0</v>
      </c>
      <c r="AY78" s="450">
        <v>0</v>
      </c>
      <c r="AZ78" s="449">
        <v>0</v>
      </c>
      <c r="BA78" s="450">
        <v>0</v>
      </c>
      <c r="BB78" s="449">
        <v>0</v>
      </c>
      <c r="BC78" s="450">
        <v>0</v>
      </c>
      <c r="BD78" s="449">
        <v>0</v>
      </c>
      <c r="BE78" s="450">
        <v>0</v>
      </c>
      <c r="BF78" s="450"/>
      <c r="BG78" s="450"/>
      <c r="BH78" s="450">
        <v>60300</v>
      </c>
      <c r="BI78" s="450"/>
      <c r="BJ78" s="450">
        <v>243557.45</v>
      </c>
      <c r="BK78" s="245">
        <v>243557.45</v>
      </c>
      <c r="BL78" s="450"/>
      <c r="BM78" s="450"/>
      <c r="BN78" s="211">
        <v>0.1019</v>
      </c>
      <c r="BO78" s="450">
        <v>172800</v>
      </c>
      <c r="BP78" s="211">
        <v>4.5697327852004116E-2</v>
      </c>
      <c r="BQ78" s="449">
        <v>57802.55</v>
      </c>
      <c r="BR78" s="405">
        <v>1</v>
      </c>
      <c r="BS78" s="405">
        <v>1</v>
      </c>
      <c r="BT78" s="405">
        <v>0</v>
      </c>
      <c r="BU78" s="405">
        <v>1</v>
      </c>
      <c r="BV78" s="405">
        <v>0</v>
      </c>
      <c r="BW78" s="405">
        <v>0</v>
      </c>
      <c r="BX78" s="405">
        <v>0</v>
      </c>
      <c r="BY78" s="450">
        <v>113100</v>
      </c>
      <c r="BZ78" s="211" t="s">
        <v>202</v>
      </c>
      <c r="CA78" s="450">
        <v>131400</v>
      </c>
      <c r="CB78" s="211">
        <v>2.7E-2</v>
      </c>
      <c r="CC78" s="450">
        <v>142800</v>
      </c>
      <c r="CD78" s="211" t="s">
        <v>202</v>
      </c>
      <c r="CE78" s="450">
        <v>140000</v>
      </c>
      <c r="CF78" s="211">
        <v>3.2099999999999997E-2</v>
      </c>
      <c r="CG78" s="450">
        <v>141700</v>
      </c>
      <c r="CH78" s="211">
        <v>2.5899999999999999E-2</v>
      </c>
      <c r="CI78" s="450">
        <v>155400</v>
      </c>
      <c r="CJ78" s="211">
        <v>3.4799999999999998E-2</v>
      </c>
      <c r="CK78" s="450">
        <v>154800</v>
      </c>
      <c r="CL78" s="450">
        <v>17.89</v>
      </c>
      <c r="CM78" s="211" t="s">
        <v>202</v>
      </c>
    </row>
    <row r="79" spans="1:91">
      <c r="A79" s="202">
        <v>13073004</v>
      </c>
      <c r="B79" s="202">
        <v>5359</v>
      </c>
      <c r="C79" s="202" t="s">
        <v>100</v>
      </c>
      <c r="D79" s="206">
        <v>907</v>
      </c>
      <c r="E79" s="206">
        <v>13000</v>
      </c>
      <c r="F79" s="207">
        <v>152034.22</v>
      </c>
      <c r="G79" s="209">
        <v>139034.22</v>
      </c>
      <c r="H79" s="209">
        <v>112655.08</v>
      </c>
      <c r="I79" s="209">
        <v>39379.14</v>
      </c>
      <c r="J79" s="362">
        <v>1</v>
      </c>
      <c r="K79" s="389">
        <v>0</v>
      </c>
      <c r="L79" s="392">
        <v>-69200</v>
      </c>
      <c r="M79" s="331">
        <v>43252.76</v>
      </c>
      <c r="N79" s="339">
        <v>112452.76000000001</v>
      </c>
      <c r="O79" s="340">
        <v>1</v>
      </c>
      <c r="P79" s="331">
        <v>-563702.1</v>
      </c>
      <c r="Q79" s="339">
        <v>-520449.33999999997</v>
      </c>
      <c r="R79" s="340">
        <v>0</v>
      </c>
      <c r="S79" s="207">
        <v>0</v>
      </c>
      <c r="T79" s="207">
        <v>-617335.46</v>
      </c>
      <c r="U79" s="209">
        <v>617335.46</v>
      </c>
      <c r="V79" s="356">
        <v>0</v>
      </c>
      <c r="W79" s="447">
        <v>2015</v>
      </c>
      <c r="X79" s="447">
        <v>2015</v>
      </c>
      <c r="Y79" s="207" t="s">
        <v>202</v>
      </c>
      <c r="Z79" s="207">
        <v>959759.79</v>
      </c>
      <c r="AA79" s="238">
        <f t="shared" si="22"/>
        <v>1058.169558985667</v>
      </c>
      <c r="AB79" s="388">
        <v>1</v>
      </c>
      <c r="AC79" s="388">
        <v>0</v>
      </c>
      <c r="AD79" s="388">
        <v>1</v>
      </c>
      <c r="AE79" s="388">
        <v>1</v>
      </c>
      <c r="AF79" s="388">
        <v>0</v>
      </c>
      <c r="AG79" s="448"/>
      <c r="AH79" s="208">
        <v>400</v>
      </c>
      <c r="AI79" s="247">
        <v>38900</v>
      </c>
      <c r="AJ79" s="448">
        <v>41560.800000000003</v>
      </c>
      <c r="AK79" s="341">
        <f t="shared" si="23"/>
        <v>0</v>
      </c>
      <c r="AL79" s="208">
        <v>400</v>
      </c>
      <c r="AM79" s="247">
        <v>109300</v>
      </c>
      <c r="AN79" s="448">
        <v>113612.08</v>
      </c>
      <c r="AO79" s="341">
        <f t="shared" si="24"/>
        <v>0</v>
      </c>
      <c r="AP79" s="208">
        <v>400</v>
      </c>
      <c r="AQ79" s="247">
        <v>240100</v>
      </c>
      <c r="AR79" s="448">
        <v>244974.55</v>
      </c>
      <c r="AS79" s="247">
        <v>20200</v>
      </c>
      <c r="AT79" s="448">
        <v>21435.31</v>
      </c>
      <c r="AU79" s="341">
        <f t="shared" si="25"/>
        <v>0</v>
      </c>
      <c r="AV79" s="449">
        <v>6000</v>
      </c>
      <c r="AW79" s="450">
        <v>6146.25</v>
      </c>
      <c r="AX79" s="449">
        <v>0</v>
      </c>
      <c r="AY79" s="450">
        <v>0</v>
      </c>
      <c r="AZ79" s="449">
        <v>17400</v>
      </c>
      <c r="BA79" s="450">
        <v>19875</v>
      </c>
      <c r="BB79" s="449">
        <v>0</v>
      </c>
      <c r="BC79" s="450">
        <v>0</v>
      </c>
      <c r="BD79" s="449">
        <v>0</v>
      </c>
      <c r="BE79" s="450">
        <v>0</v>
      </c>
      <c r="BF79" s="450"/>
      <c r="BG79" s="450"/>
      <c r="BH79" s="450">
        <v>35931.040000000001</v>
      </c>
      <c r="BI79" s="450"/>
      <c r="BJ79" s="450">
        <v>622423.9</v>
      </c>
      <c r="BK79" s="245">
        <v>622423.9</v>
      </c>
      <c r="BL79" s="450"/>
      <c r="BM79" s="450"/>
      <c r="BN79" s="211">
        <v>0.25585999999999998</v>
      </c>
      <c r="BO79" s="450">
        <v>228900</v>
      </c>
      <c r="BP79" s="211">
        <v>0</v>
      </c>
      <c r="BQ79" s="449">
        <v>0</v>
      </c>
      <c r="BR79" s="405">
        <v>0</v>
      </c>
      <c r="BS79" s="405">
        <v>0</v>
      </c>
      <c r="BT79" s="405">
        <v>0</v>
      </c>
      <c r="BU79" s="405">
        <v>0</v>
      </c>
      <c r="BV79" s="405">
        <v>0</v>
      </c>
      <c r="BW79" s="405">
        <v>0</v>
      </c>
      <c r="BX79" s="405">
        <v>1</v>
      </c>
      <c r="BY79" s="450">
        <v>183701.4</v>
      </c>
      <c r="BZ79" s="211"/>
      <c r="CA79" s="450">
        <v>189376.44</v>
      </c>
      <c r="CB79" s="211"/>
      <c r="CC79" s="450">
        <v>209736.67</v>
      </c>
      <c r="CD79" s="211"/>
      <c r="CE79" s="450">
        <v>203437.39</v>
      </c>
      <c r="CF79" s="211"/>
      <c r="CG79" s="450">
        <v>237304.8</v>
      </c>
      <c r="CH79" s="211"/>
      <c r="CI79" s="450">
        <v>249239.82</v>
      </c>
      <c r="CJ79" s="211"/>
      <c r="CK79" s="450">
        <v>210000</v>
      </c>
      <c r="CL79" s="469">
        <v>25.585999999999999</v>
      </c>
      <c r="CM79" s="211"/>
    </row>
    <row r="80" spans="1:91">
      <c r="A80" s="202">
        <v>13073013</v>
      </c>
      <c r="B80" s="202">
        <v>5359</v>
      </c>
      <c r="C80" s="202" t="s">
        <v>101</v>
      </c>
      <c r="D80" s="206">
        <v>629</v>
      </c>
      <c r="E80" s="206">
        <v>-724900</v>
      </c>
      <c r="F80" s="207">
        <v>326675.90000000002</v>
      </c>
      <c r="G80" s="209">
        <v>1051575.8999999999</v>
      </c>
      <c r="H80" s="209">
        <v>75439.77</v>
      </c>
      <c r="I80" s="209">
        <v>251236.13</v>
      </c>
      <c r="J80" s="362">
        <v>1</v>
      </c>
      <c r="K80" s="389">
        <v>1</v>
      </c>
      <c r="L80" s="392">
        <v>-35200</v>
      </c>
      <c r="M80" s="331">
        <v>295354.87</v>
      </c>
      <c r="N80" s="339">
        <v>330554.87</v>
      </c>
      <c r="O80" s="340">
        <v>1</v>
      </c>
      <c r="P80" s="331">
        <v>777222</v>
      </c>
      <c r="Q80" s="339">
        <v>1072576.8700000001</v>
      </c>
      <c r="R80" s="340">
        <v>1</v>
      </c>
      <c r="S80" s="207">
        <v>0</v>
      </c>
      <c r="T80" s="207">
        <v>-220209.87</v>
      </c>
      <c r="U80" s="209">
        <v>220209.87</v>
      </c>
      <c r="V80" s="356">
        <v>0</v>
      </c>
      <c r="W80" s="447">
        <v>2015</v>
      </c>
      <c r="X80" s="447">
        <v>2015</v>
      </c>
      <c r="Y80" s="207" t="s">
        <v>202</v>
      </c>
      <c r="Z80" s="207">
        <v>926376.85</v>
      </c>
      <c r="AA80" s="238">
        <f t="shared" si="22"/>
        <v>1472.7771860095388</v>
      </c>
      <c r="AB80" s="388">
        <v>0</v>
      </c>
      <c r="AC80" s="388">
        <v>0</v>
      </c>
      <c r="AD80" s="388">
        <v>0</v>
      </c>
      <c r="AE80" s="388">
        <v>0</v>
      </c>
      <c r="AF80" s="388">
        <v>0</v>
      </c>
      <c r="AG80" s="448"/>
      <c r="AH80" s="208">
        <v>400</v>
      </c>
      <c r="AI80" s="247">
        <v>20100</v>
      </c>
      <c r="AJ80" s="448">
        <v>20099</v>
      </c>
      <c r="AK80" s="341">
        <f t="shared" si="23"/>
        <v>0</v>
      </c>
      <c r="AL80" s="208">
        <v>400</v>
      </c>
      <c r="AM80" s="247">
        <v>207000</v>
      </c>
      <c r="AN80" s="448">
        <v>212735.48</v>
      </c>
      <c r="AO80" s="341">
        <f t="shared" si="24"/>
        <v>0</v>
      </c>
      <c r="AP80" s="208">
        <v>350</v>
      </c>
      <c r="AQ80" s="247">
        <v>460000</v>
      </c>
      <c r="AR80" s="448">
        <v>288103.82</v>
      </c>
      <c r="AS80" s="247">
        <v>46000</v>
      </c>
      <c r="AT80" s="448">
        <v>28276.3</v>
      </c>
      <c r="AU80" s="341">
        <f t="shared" si="25"/>
        <v>0</v>
      </c>
      <c r="AV80" s="449">
        <v>4000</v>
      </c>
      <c r="AW80" s="450">
        <v>3895</v>
      </c>
      <c r="AX80" s="449">
        <v>0</v>
      </c>
      <c r="AY80" s="450">
        <v>0</v>
      </c>
      <c r="AZ80" s="449">
        <v>60500</v>
      </c>
      <c r="BA80" s="450">
        <v>64051.09</v>
      </c>
      <c r="BB80" s="449">
        <v>33000</v>
      </c>
      <c r="BC80" s="450">
        <v>32929</v>
      </c>
      <c r="BD80" s="449">
        <v>457000</v>
      </c>
      <c r="BE80" s="450">
        <v>473853.05</v>
      </c>
      <c r="BF80" s="450"/>
      <c r="BG80" s="450"/>
      <c r="BH80" s="450">
        <v>19998.78</v>
      </c>
      <c r="BI80" s="450"/>
      <c r="BJ80" s="450">
        <v>809726.67</v>
      </c>
      <c r="BK80" s="245">
        <v>809726.67</v>
      </c>
      <c r="BL80" s="450"/>
      <c r="BM80" s="450"/>
      <c r="BN80" s="211">
        <v>0.25585999999999998</v>
      </c>
      <c r="BO80" s="450">
        <v>224900.02</v>
      </c>
      <c r="BP80" s="211">
        <v>2.9999999999999997E-4</v>
      </c>
      <c r="BQ80" s="449">
        <v>500</v>
      </c>
      <c r="BR80" s="405">
        <v>1</v>
      </c>
      <c r="BS80" s="405">
        <v>1</v>
      </c>
      <c r="BT80" s="405">
        <v>0</v>
      </c>
      <c r="BU80" s="405">
        <v>1</v>
      </c>
      <c r="BV80" s="405">
        <v>1</v>
      </c>
      <c r="BW80" s="405">
        <v>1</v>
      </c>
      <c r="BX80" s="405">
        <v>1</v>
      </c>
      <c r="BY80" s="450">
        <v>138324.48000000001</v>
      </c>
      <c r="BZ80" s="211"/>
      <c r="CA80" s="450">
        <v>170968.2</v>
      </c>
      <c r="CB80" s="211"/>
      <c r="CC80" s="450">
        <v>238371.76</v>
      </c>
      <c r="CD80" s="211"/>
      <c r="CE80" s="450">
        <v>195346.8</v>
      </c>
      <c r="CF80" s="211"/>
      <c r="CG80" s="450">
        <v>190021.68</v>
      </c>
      <c r="CH80" s="211"/>
      <c r="CI80" s="450">
        <v>214006.06</v>
      </c>
      <c r="CJ80" s="211"/>
      <c r="CK80" s="450">
        <v>217700.04</v>
      </c>
      <c r="CL80" s="469">
        <v>25.585999999999999</v>
      </c>
      <c r="CM80" s="211"/>
    </row>
    <row r="81" spans="1:91">
      <c r="A81" s="202">
        <v>13073019</v>
      </c>
      <c r="B81" s="202">
        <v>5359</v>
      </c>
      <c r="C81" s="202" t="s">
        <v>102</v>
      </c>
      <c r="D81" s="206">
        <v>1117</v>
      </c>
      <c r="E81" s="206">
        <v>161500</v>
      </c>
      <c r="F81" s="207">
        <v>229877.74</v>
      </c>
      <c r="G81" s="209">
        <v>68377.739999999991</v>
      </c>
      <c r="H81" s="209">
        <v>161420</v>
      </c>
      <c r="I81" s="209">
        <v>68457.739999999991</v>
      </c>
      <c r="J81" s="362">
        <v>1</v>
      </c>
      <c r="K81" s="389">
        <v>1</v>
      </c>
      <c r="L81" s="392">
        <v>119800</v>
      </c>
      <c r="M81" s="331">
        <v>242876.54</v>
      </c>
      <c r="N81" s="339">
        <v>123076.54000000001</v>
      </c>
      <c r="O81" s="340">
        <v>1</v>
      </c>
      <c r="P81" s="331">
        <v>2763669</v>
      </c>
      <c r="Q81" s="339">
        <v>3006545.54</v>
      </c>
      <c r="R81" s="340">
        <v>1</v>
      </c>
      <c r="S81" s="207">
        <v>1049356.82</v>
      </c>
      <c r="T81" s="207">
        <v>0</v>
      </c>
      <c r="U81" s="209">
        <v>1049356.82</v>
      </c>
      <c r="V81" s="356">
        <v>0</v>
      </c>
      <c r="W81" s="447">
        <v>2015</v>
      </c>
      <c r="X81" s="447">
        <v>2015</v>
      </c>
      <c r="Y81" s="207" t="s">
        <v>202</v>
      </c>
      <c r="Z81" s="207">
        <v>2146720.9700000002</v>
      </c>
      <c r="AA81" s="238">
        <f t="shared" si="22"/>
        <v>1921.8629991047451</v>
      </c>
      <c r="AB81" s="388">
        <v>0</v>
      </c>
      <c r="AC81" s="388">
        <v>0</v>
      </c>
      <c r="AD81" s="388">
        <v>1</v>
      </c>
      <c r="AE81" s="388">
        <v>1</v>
      </c>
      <c r="AF81" s="388">
        <v>0</v>
      </c>
      <c r="AG81" s="448"/>
      <c r="AH81" s="208">
        <v>300</v>
      </c>
      <c r="AI81" s="247">
        <v>16400</v>
      </c>
      <c r="AJ81" s="448">
        <v>16440.150000000001</v>
      </c>
      <c r="AK81" s="341">
        <f t="shared" si="23"/>
        <v>1</v>
      </c>
      <c r="AL81" s="208">
        <v>350</v>
      </c>
      <c r="AM81" s="247">
        <v>187200</v>
      </c>
      <c r="AN81" s="448">
        <v>189625.51</v>
      </c>
      <c r="AO81" s="341">
        <f t="shared" si="24"/>
        <v>1</v>
      </c>
      <c r="AP81" s="208">
        <v>350</v>
      </c>
      <c r="AQ81" s="247">
        <v>500000</v>
      </c>
      <c r="AR81" s="448">
        <v>509799.24</v>
      </c>
      <c r="AS81" s="247">
        <v>50000</v>
      </c>
      <c r="AT81" s="448">
        <v>50980</v>
      </c>
      <c r="AU81" s="341">
        <f t="shared" si="25"/>
        <v>0</v>
      </c>
      <c r="AV81" s="449">
        <v>5200</v>
      </c>
      <c r="AW81" s="450">
        <v>5942.48</v>
      </c>
      <c r="AX81" s="449">
        <v>0</v>
      </c>
      <c r="AY81" s="450">
        <v>0</v>
      </c>
      <c r="AZ81" s="449">
        <v>44300</v>
      </c>
      <c r="BA81" s="450">
        <v>80834.41</v>
      </c>
      <c r="BB81" s="449">
        <v>39900</v>
      </c>
      <c r="BC81" s="450">
        <v>40536.199999999997</v>
      </c>
      <c r="BD81" s="449">
        <v>300000</v>
      </c>
      <c r="BE81" s="450">
        <v>296819.59999999998</v>
      </c>
      <c r="BF81" s="450"/>
      <c r="BG81" s="450"/>
      <c r="BH81" s="450">
        <v>39367.86</v>
      </c>
      <c r="BI81" s="450"/>
      <c r="BJ81" s="450">
        <v>1123818.3</v>
      </c>
      <c r="BK81" s="245">
        <v>1123818.3</v>
      </c>
      <c r="BL81" s="450"/>
      <c r="BM81" s="450"/>
      <c r="BN81" s="211">
        <v>0.25585999999999998</v>
      </c>
      <c r="BO81" s="450">
        <v>342000</v>
      </c>
      <c r="BP81" s="211">
        <v>8.9999999999999998E-4</v>
      </c>
      <c r="BQ81" s="449">
        <v>2000</v>
      </c>
      <c r="BR81" s="405">
        <v>0</v>
      </c>
      <c r="BS81" s="405">
        <v>0</v>
      </c>
      <c r="BT81" s="405">
        <v>1</v>
      </c>
      <c r="BU81" s="405">
        <v>1</v>
      </c>
      <c r="BV81" s="405">
        <v>1</v>
      </c>
      <c r="BW81" s="405">
        <v>1</v>
      </c>
      <c r="BX81" s="405">
        <v>1</v>
      </c>
      <c r="BY81" s="450">
        <v>241920.72</v>
      </c>
      <c r="BZ81" s="211"/>
      <c r="CA81" s="450">
        <v>228663.12</v>
      </c>
      <c r="CB81" s="211"/>
      <c r="CC81" s="450">
        <v>277117.61</v>
      </c>
      <c r="CD81" s="211"/>
      <c r="CE81" s="450">
        <v>261504.41</v>
      </c>
      <c r="CF81" s="211"/>
      <c r="CG81" s="450">
        <v>341113.41</v>
      </c>
      <c r="CH81" s="211"/>
      <c r="CI81" s="450">
        <v>351008.65</v>
      </c>
      <c r="CJ81" s="211"/>
      <c r="CK81" s="450">
        <v>297999.96000000002</v>
      </c>
      <c r="CL81" s="469">
        <v>25.585999999999999</v>
      </c>
      <c r="CM81" s="211"/>
    </row>
    <row r="82" spans="1:91">
      <c r="A82" s="202">
        <v>13073030</v>
      </c>
      <c r="B82" s="202">
        <v>5359</v>
      </c>
      <c r="C82" s="202" t="s">
        <v>103</v>
      </c>
      <c r="D82" s="206">
        <v>968</v>
      </c>
      <c r="E82" s="206">
        <v>-1136200</v>
      </c>
      <c r="F82" s="207">
        <v>600195.13</v>
      </c>
      <c r="G82" s="209">
        <v>1736395.13</v>
      </c>
      <c r="H82" s="209">
        <v>156573.72</v>
      </c>
      <c r="I82" s="209">
        <v>443621.41000000003</v>
      </c>
      <c r="J82" s="362">
        <v>1</v>
      </c>
      <c r="K82" s="389">
        <v>1</v>
      </c>
      <c r="L82" s="392">
        <v>-33700</v>
      </c>
      <c r="M82" s="331">
        <v>701918.1</v>
      </c>
      <c r="N82" s="339">
        <v>735618.1</v>
      </c>
      <c r="O82" s="340">
        <v>1</v>
      </c>
      <c r="P82" s="331">
        <v>-316026</v>
      </c>
      <c r="Q82" s="339">
        <v>385892.1</v>
      </c>
      <c r="R82" s="340">
        <v>1</v>
      </c>
      <c r="S82" s="207">
        <v>1651960.81</v>
      </c>
      <c r="T82" s="207">
        <v>0</v>
      </c>
      <c r="U82" s="209">
        <v>1651960.81</v>
      </c>
      <c r="V82" s="356">
        <v>0</v>
      </c>
      <c r="W82" s="447">
        <v>2015</v>
      </c>
      <c r="X82" s="447">
        <v>2013</v>
      </c>
      <c r="Y82" s="207" t="s">
        <v>202</v>
      </c>
      <c r="Z82" s="207">
        <v>366936.84</v>
      </c>
      <c r="AA82" s="238">
        <f t="shared" si="22"/>
        <v>379.06698347107442</v>
      </c>
      <c r="AB82" s="388">
        <v>0</v>
      </c>
      <c r="AC82" s="388">
        <v>0</v>
      </c>
      <c r="AD82" s="388">
        <v>0</v>
      </c>
      <c r="AE82" s="388">
        <v>0</v>
      </c>
      <c r="AF82" s="388">
        <v>0</v>
      </c>
      <c r="AG82" s="448"/>
      <c r="AH82" s="208">
        <v>300</v>
      </c>
      <c r="AI82" s="247">
        <v>10500</v>
      </c>
      <c r="AJ82" s="448">
        <v>10966.95</v>
      </c>
      <c r="AK82" s="341">
        <f t="shared" si="23"/>
        <v>1</v>
      </c>
      <c r="AL82" s="208">
        <v>350</v>
      </c>
      <c r="AM82" s="247">
        <v>201000</v>
      </c>
      <c r="AN82" s="448">
        <v>193581.16</v>
      </c>
      <c r="AO82" s="341">
        <f t="shared" si="24"/>
        <v>1</v>
      </c>
      <c r="AP82" s="208">
        <v>300</v>
      </c>
      <c r="AQ82" s="247">
        <v>250000</v>
      </c>
      <c r="AR82" s="448">
        <v>501947.67</v>
      </c>
      <c r="AS82" s="247">
        <v>29200</v>
      </c>
      <c r="AT82" s="448">
        <v>55747.87</v>
      </c>
      <c r="AU82" s="341">
        <f t="shared" si="25"/>
        <v>1</v>
      </c>
      <c r="AV82" s="449">
        <v>2800</v>
      </c>
      <c r="AW82" s="450">
        <v>2677.08</v>
      </c>
      <c r="AX82" s="449">
        <v>0</v>
      </c>
      <c r="AY82" s="450">
        <v>0</v>
      </c>
      <c r="AZ82" s="449">
        <v>79300</v>
      </c>
      <c r="BA82" s="450">
        <v>97829.62</v>
      </c>
      <c r="BB82" s="449">
        <v>24000</v>
      </c>
      <c r="BC82" s="450">
        <v>22545.75</v>
      </c>
      <c r="BD82" s="449">
        <v>420000</v>
      </c>
      <c r="BE82" s="450">
        <v>460381.02</v>
      </c>
      <c r="BF82" s="450"/>
      <c r="BG82" s="450"/>
      <c r="BH82" s="450">
        <v>30931.35</v>
      </c>
      <c r="BI82" s="450"/>
      <c r="BJ82" s="450">
        <v>1152726.8999999999</v>
      </c>
      <c r="BK82" s="245">
        <v>1152726.8999999999</v>
      </c>
      <c r="BL82" s="450"/>
      <c r="BM82" s="450"/>
      <c r="BN82" s="211">
        <v>0.25585999999999998</v>
      </c>
      <c r="BO82" s="450">
        <v>262400.02</v>
      </c>
      <c r="BP82" s="211">
        <v>0</v>
      </c>
      <c r="BQ82" s="449">
        <v>0</v>
      </c>
      <c r="BR82" s="405">
        <v>1</v>
      </c>
      <c r="BS82" s="405">
        <v>0</v>
      </c>
      <c r="BT82" s="405">
        <v>1</v>
      </c>
      <c r="BU82" s="405">
        <v>1</v>
      </c>
      <c r="BV82" s="405">
        <v>1</v>
      </c>
      <c r="BW82" s="405">
        <v>1</v>
      </c>
      <c r="BX82" s="405">
        <v>0</v>
      </c>
      <c r="BY82" s="450">
        <v>218031.12</v>
      </c>
      <c r="BZ82" s="211"/>
      <c r="CA82" s="450">
        <v>234968.4</v>
      </c>
      <c r="CB82" s="211"/>
      <c r="CC82" s="450">
        <v>230688.26</v>
      </c>
      <c r="CD82" s="211"/>
      <c r="CE82" s="450">
        <v>210474.58</v>
      </c>
      <c r="CF82" s="211"/>
      <c r="CG82" s="450">
        <v>261322.32</v>
      </c>
      <c r="CH82" s="211"/>
      <c r="CI82" s="450">
        <v>293067.36</v>
      </c>
      <c r="CJ82" s="211"/>
      <c r="CK82" s="450">
        <v>253800</v>
      </c>
      <c r="CL82" s="469">
        <v>25.585999999999999</v>
      </c>
      <c r="CM82" s="211"/>
    </row>
    <row r="83" spans="1:91">
      <c r="A83" s="202">
        <v>13073052</v>
      </c>
      <c r="B83" s="202">
        <v>5359</v>
      </c>
      <c r="C83" s="202" t="s">
        <v>104</v>
      </c>
      <c r="D83" s="206">
        <v>436</v>
      </c>
      <c r="E83" s="206">
        <v>34500</v>
      </c>
      <c r="F83" s="207">
        <v>216878.65</v>
      </c>
      <c r="G83" s="209">
        <v>182378.65</v>
      </c>
      <c r="H83" s="209">
        <v>275608.21999999997</v>
      </c>
      <c r="I83" s="209">
        <v>-58729.569999999978</v>
      </c>
      <c r="J83" s="362">
        <v>0</v>
      </c>
      <c r="K83" s="389">
        <v>1</v>
      </c>
      <c r="L83" s="392">
        <v>-67700</v>
      </c>
      <c r="M83" s="331">
        <v>213815.91</v>
      </c>
      <c r="N83" s="339">
        <v>281515.91000000003</v>
      </c>
      <c r="O83" s="340">
        <v>1</v>
      </c>
      <c r="P83" s="331">
        <v>498041.55</v>
      </c>
      <c r="Q83" s="339">
        <v>711857.46</v>
      </c>
      <c r="R83" s="340">
        <v>1</v>
      </c>
      <c r="S83" s="207">
        <v>297033.48</v>
      </c>
      <c r="T83" s="207">
        <v>0</v>
      </c>
      <c r="U83" s="209">
        <v>297033.48</v>
      </c>
      <c r="V83" s="356">
        <v>0</v>
      </c>
      <c r="W83" s="447">
        <v>2015</v>
      </c>
      <c r="X83" s="447">
        <v>2013</v>
      </c>
      <c r="Y83" s="207" t="s">
        <v>202</v>
      </c>
      <c r="Z83" s="207">
        <v>3701788.31</v>
      </c>
      <c r="AA83" s="238">
        <f t="shared" si="22"/>
        <v>8490.3401605504587</v>
      </c>
      <c r="AB83" s="388">
        <v>0</v>
      </c>
      <c r="AC83" s="388">
        <v>0</v>
      </c>
      <c r="AD83" s="388">
        <v>0</v>
      </c>
      <c r="AE83" s="388">
        <v>0</v>
      </c>
      <c r="AF83" s="388">
        <v>0</v>
      </c>
      <c r="AG83" s="448"/>
      <c r="AH83" s="208">
        <v>400</v>
      </c>
      <c r="AI83" s="247">
        <v>14600</v>
      </c>
      <c r="AJ83" s="448">
        <v>15149.4</v>
      </c>
      <c r="AK83" s="341">
        <f t="shared" si="23"/>
        <v>0</v>
      </c>
      <c r="AL83" s="208">
        <v>400</v>
      </c>
      <c r="AM83" s="247">
        <v>93900</v>
      </c>
      <c r="AN83" s="448">
        <v>93394.84</v>
      </c>
      <c r="AO83" s="341">
        <f t="shared" si="24"/>
        <v>0</v>
      </c>
      <c r="AP83" s="208">
        <v>400</v>
      </c>
      <c r="AQ83" s="247">
        <v>138000</v>
      </c>
      <c r="AR83" s="448">
        <v>72204.86</v>
      </c>
      <c r="AS83" s="247">
        <v>12000</v>
      </c>
      <c r="AT83" s="448">
        <v>6317.94</v>
      </c>
      <c r="AU83" s="341">
        <f t="shared" si="25"/>
        <v>0</v>
      </c>
      <c r="AV83" s="449">
        <v>2300</v>
      </c>
      <c r="AW83" s="450">
        <v>2093.75</v>
      </c>
      <c r="AX83" s="449">
        <v>0</v>
      </c>
      <c r="AY83" s="450">
        <v>0</v>
      </c>
      <c r="AZ83" s="449">
        <v>20500</v>
      </c>
      <c r="BA83" s="450">
        <v>18941.400000000001</v>
      </c>
      <c r="BB83" s="449">
        <v>9000</v>
      </c>
      <c r="BC83" s="450">
        <v>8870.08</v>
      </c>
      <c r="BD83" s="449">
        <v>101000</v>
      </c>
      <c r="BE83" s="450">
        <v>98384.08</v>
      </c>
      <c r="BF83" s="450"/>
      <c r="BG83" s="450"/>
      <c r="BH83" s="450">
        <v>16873.02</v>
      </c>
      <c r="BI83" s="450"/>
      <c r="BJ83" s="450">
        <v>366869.39</v>
      </c>
      <c r="BK83" s="245">
        <v>366869.39</v>
      </c>
      <c r="BL83" s="450"/>
      <c r="BM83" s="450"/>
      <c r="BN83" s="211">
        <v>0.25585999999999998</v>
      </c>
      <c r="BO83" s="450">
        <v>137799.98000000001</v>
      </c>
      <c r="BP83" s="211">
        <v>1E-3</v>
      </c>
      <c r="BQ83" s="449">
        <v>1500</v>
      </c>
      <c r="BR83" s="405">
        <v>1</v>
      </c>
      <c r="BS83" s="405">
        <v>1</v>
      </c>
      <c r="BT83" s="405">
        <v>1</v>
      </c>
      <c r="BU83" s="405">
        <v>1</v>
      </c>
      <c r="BV83" s="405">
        <v>1</v>
      </c>
      <c r="BW83" s="405">
        <v>0</v>
      </c>
      <c r="BX83" s="405">
        <v>0</v>
      </c>
      <c r="BY83" s="450">
        <v>121907.28</v>
      </c>
      <c r="BZ83" s="211"/>
      <c r="CA83" s="450">
        <v>115632.72</v>
      </c>
      <c r="CB83" s="211"/>
      <c r="CC83" s="450">
        <v>119665.59</v>
      </c>
      <c r="CD83" s="211"/>
      <c r="CE83" s="450">
        <v>111318.31</v>
      </c>
      <c r="CF83" s="211"/>
      <c r="CG83" s="450">
        <v>128814.24</v>
      </c>
      <c r="CH83" s="211"/>
      <c r="CI83" s="450">
        <v>165759.72</v>
      </c>
      <c r="CJ83" s="211"/>
      <c r="CK83" s="450">
        <v>148800</v>
      </c>
      <c r="CL83" s="469">
        <v>25.585999999999999</v>
      </c>
      <c r="CM83" s="211"/>
    </row>
    <row r="84" spans="1:91">
      <c r="A84" s="202">
        <v>13073071</v>
      </c>
      <c r="B84" s="202">
        <v>5359</v>
      </c>
      <c r="C84" s="202" t="s">
        <v>105</v>
      </c>
      <c r="D84" s="206">
        <v>183</v>
      </c>
      <c r="E84" s="206">
        <v>-6500</v>
      </c>
      <c r="F84" s="207">
        <v>278813.89</v>
      </c>
      <c r="G84" s="209">
        <v>285313.89</v>
      </c>
      <c r="H84" s="209">
        <v>143825.28</v>
      </c>
      <c r="I84" s="209">
        <v>134988.61000000002</v>
      </c>
      <c r="J84" s="362">
        <v>1</v>
      </c>
      <c r="K84" s="389">
        <v>1</v>
      </c>
      <c r="L84" s="392">
        <v>6600</v>
      </c>
      <c r="M84" s="331">
        <v>393113.79</v>
      </c>
      <c r="N84" s="339">
        <v>386513.79</v>
      </c>
      <c r="O84" s="340">
        <v>1</v>
      </c>
      <c r="P84" s="331">
        <v>1656541</v>
      </c>
      <c r="Q84" s="339">
        <v>2049654.79</v>
      </c>
      <c r="R84" s="340">
        <v>1</v>
      </c>
      <c r="S84" s="207">
        <v>674443.6</v>
      </c>
      <c r="T84" s="207">
        <v>0</v>
      </c>
      <c r="U84" s="209">
        <v>674443.6</v>
      </c>
      <c r="V84" s="356">
        <v>0</v>
      </c>
      <c r="W84" s="447">
        <v>2015</v>
      </c>
      <c r="X84" s="447">
        <v>2015</v>
      </c>
      <c r="Y84" s="207" t="s">
        <v>202</v>
      </c>
      <c r="Z84" s="207">
        <v>1001460.71</v>
      </c>
      <c r="AA84" s="238">
        <f t="shared" si="22"/>
        <v>5472.4628961748631</v>
      </c>
      <c r="AB84" s="388">
        <v>0</v>
      </c>
      <c r="AC84" s="388">
        <v>0</v>
      </c>
      <c r="AD84" s="388">
        <v>0</v>
      </c>
      <c r="AE84" s="388">
        <v>0</v>
      </c>
      <c r="AF84" s="388">
        <v>0</v>
      </c>
      <c r="AG84" s="448"/>
      <c r="AH84" s="208">
        <v>350</v>
      </c>
      <c r="AI84" s="247">
        <v>15600</v>
      </c>
      <c r="AJ84" s="448">
        <v>17093.78</v>
      </c>
      <c r="AK84" s="341">
        <f t="shared" si="23"/>
        <v>0</v>
      </c>
      <c r="AL84" s="208">
        <v>350</v>
      </c>
      <c r="AM84" s="247">
        <v>37500</v>
      </c>
      <c r="AN84" s="448">
        <v>38285.14</v>
      </c>
      <c r="AO84" s="341">
        <f t="shared" si="24"/>
        <v>1</v>
      </c>
      <c r="AP84" s="208">
        <v>400</v>
      </c>
      <c r="AQ84" s="247">
        <v>168000</v>
      </c>
      <c r="AR84" s="448">
        <v>186377.28</v>
      </c>
      <c r="AS84" s="247">
        <v>14700</v>
      </c>
      <c r="AT84" s="448">
        <v>1607.99</v>
      </c>
      <c r="AU84" s="341">
        <f t="shared" si="25"/>
        <v>0</v>
      </c>
      <c r="AV84" s="449">
        <v>600</v>
      </c>
      <c r="AW84" s="450">
        <v>624.16999999999996</v>
      </c>
      <c r="AX84" s="449">
        <v>0</v>
      </c>
      <c r="AY84" s="450">
        <v>0</v>
      </c>
      <c r="AZ84" s="449">
        <v>11800</v>
      </c>
      <c r="BA84" s="450">
        <v>15327.5</v>
      </c>
      <c r="BB84" s="449">
        <v>7600</v>
      </c>
      <c r="BC84" s="450">
        <v>7859</v>
      </c>
      <c r="BD84" s="449">
        <v>45000</v>
      </c>
      <c r="BE84" s="450">
        <v>48781.62</v>
      </c>
      <c r="BF84" s="450"/>
      <c r="BG84" s="450"/>
      <c r="BH84" s="450">
        <v>6251.52</v>
      </c>
      <c r="BI84" s="450"/>
      <c r="BJ84" s="450">
        <v>336496.91</v>
      </c>
      <c r="BK84" s="245">
        <v>336496.91</v>
      </c>
      <c r="BL84" s="450"/>
      <c r="BM84" s="450"/>
      <c r="BN84" s="211">
        <v>0.25585999999999998</v>
      </c>
      <c r="BO84" s="450">
        <v>88800</v>
      </c>
      <c r="BP84" s="211">
        <v>4.0000000000000002E-4</v>
      </c>
      <c r="BQ84" s="449">
        <v>500</v>
      </c>
      <c r="BR84" s="405">
        <v>1</v>
      </c>
      <c r="BS84" s="405">
        <v>0</v>
      </c>
      <c r="BT84" s="405">
        <v>1</v>
      </c>
      <c r="BU84" s="405">
        <v>1</v>
      </c>
      <c r="BV84" s="405">
        <v>1</v>
      </c>
      <c r="BW84" s="405">
        <v>1</v>
      </c>
      <c r="BX84" s="405">
        <v>1</v>
      </c>
      <c r="BY84" s="450">
        <v>76272.479999999996</v>
      </c>
      <c r="BZ84" s="211"/>
      <c r="CA84" s="450">
        <v>76139.28</v>
      </c>
      <c r="CB84" s="211"/>
      <c r="CC84" s="450">
        <v>84100.72</v>
      </c>
      <c r="CD84" s="211"/>
      <c r="CE84" s="450">
        <v>72702.080000000002</v>
      </c>
      <c r="CF84" s="211"/>
      <c r="CG84" s="450">
        <v>84970.2</v>
      </c>
      <c r="CH84" s="211"/>
      <c r="CI84" s="450">
        <v>95565.09</v>
      </c>
      <c r="CJ84" s="211"/>
      <c r="CK84" s="450">
        <v>87000</v>
      </c>
      <c r="CL84" s="469">
        <v>25.585999999999999</v>
      </c>
      <c r="CM84" s="211"/>
    </row>
    <row r="85" spans="1:91">
      <c r="A85" s="202">
        <v>13073078</v>
      </c>
      <c r="B85" s="202">
        <v>5359</v>
      </c>
      <c r="C85" s="202" t="s">
        <v>106</v>
      </c>
      <c r="D85" s="206">
        <v>2457</v>
      </c>
      <c r="E85" s="206">
        <v>50700</v>
      </c>
      <c r="F85" s="207">
        <v>330550.23</v>
      </c>
      <c r="G85" s="209">
        <v>279850.23</v>
      </c>
      <c r="H85" s="209">
        <v>129133.36</v>
      </c>
      <c r="I85" s="209">
        <v>201416.87</v>
      </c>
      <c r="J85" s="362">
        <v>1</v>
      </c>
      <c r="K85" s="389">
        <v>1</v>
      </c>
      <c r="L85" s="392">
        <v>67300</v>
      </c>
      <c r="M85" s="331">
        <v>1242046.51</v>
      </c>
      <c r="N85" s="339">
        <v>1174746.51</v>
      </c>
      <c r="O85" s="340">
        <v>1</v>
      </c>
      <c r="P85" s="331">
        <v>1723249</v>
      </c>
      <c r="Q85" s="339">
        <v>2965295.51</v>
      </c>
      <c r="R85" s="340">
        <v>1</v>
      </c>
      <c r="S85" s="207">
        <v>1751641.96</v>
      </c>
      <c r="T85" s="207" t="s">
        <v>202</v>
      </c>
      <c r="U85" s="209">
        <v>1751641.96</v>
      </c>
      <c r="V85" s="356">
        <v>0</v>
      </c>
      <c r="W85" s="447">
        <v>2015</v>
      </c>
      <c r="X85" s="447">
        <v>2013</v>
      </c>
      <c r="Y85" s="207" t="s">
        <v>202</v>
      </c>
      <c r="Z85" s="207">
        <v>885196.53</v>
      </c>
      <c r="AA85" s="238">
        <f t="shared" si="22"/>
        <v>360.27534798534799</v>
      </c>
      <c r="AB85" s="388">
        <v>0</v>
      </c>
      <c r="AC85" s="388">
        <v>0</v>
      </c>
      <c r="AD85" s="388">
        <v>1</v>
      </c>
      <c r="AE85" s="388">
        <v>1</v>
      </c>
      <c r="AF85" s="388">
        <v>0</v>
      </c>
      <c r="AG85" s="448"/>
      <c r="AH85" s="208">
        <v>400</v>
      </c>
      <c r="AI85" s="247">
        <v>35800</v>
      </c>
      <c r="AJ85" s="448">
        <v>34782.32</v>
      </c>
      <c r="AK85" s="341">
        <f t="shared" si="23"/>
        <v>0</v>
      </c>
      <c r="AL85" s="208">
        <v>400</v>
      </c>
      <c r="AM85" s="247">
        <v>302000</v>
      </c>
      <c r="AN85" s="448">
        <v>298839.33</v>
      </c>
      <c r="AO85" s="341">
        <f t="shared" si="24"/>
        <v>0</v>
      </c>
      <c r="AP85" s="208">
        <v>325</v>
      </c>
      <c r="AQ85" s="247">
        <v>1200000</v>
      </c>
      <c r="AR85" s="448">
        <v>1451202.17</v>
      </c>
      <c r="AS85" s="247">
        <v>129300</v>
      </c>
      <c r="AT85" s="448">
        <v>156283.39000000001</v>
      </c>
      <c r="AU85" s="341">
        <f t="shared" si="25"/>
        <v>1</v>
      </c>
      <c r="AV85" s="449">
        <v>14500</v>
      </c>
      <c r="AW85" s="450">
        <v>14592.5</v>
      </c>
      <c r="AX85" s="449">
        <v>0</v>
      </c>
      <c r="AY85" s="450">
        <v>0</v>
      </c>
      <c r="AZ85" s="449">
        <v>0</v>
      </c>
      <c r="BA85" s="450">
        <v>0</v>
      </c>
      <c r="BB85" s="449">
        <v>0</v>
      </c>
      <c r="BC85" s="450">
        <v>0</v>
      </c>
      <c r="BD85" s="449">
        <v>0</v>
      </c>
      <c r="BE85" s="450">
        <v>0</v>
      </c>
      <c r="BF85" s="450"/>
      <c r="BG85" s="450"/>
      <c r="BH85" s="450">
        <v>120607.21</v>
      </c>
      <c r="BI85" s="450"/>
      <c r="BJ85" s="450">
        <v>2538666.81</v>
      </c>
      <c r="BK85" s="245">
        <v>2538666.81</v>
      </c>
      <c r="BL85" s="450"/>
      <c r="BM85" s="450"/>
      <c r="BN85" s="211">
        <v>0.25585999999999998</v>
      </c>
      <c r="BO85" s="450">
        <v>639699.98</v>
      </c>
      <c r="BP85" s="211">
        <v>1E-4</v>
      </c>
      <c r="BQ85" s="449">
        <v>500</v>
      </c>
      <c r="BR85" s="405">
        <v>0</v>
      </c>
      <c r="BS85" s="405">
        <v>1</v>
      </c>
      <c r="BT85" s="405">
        <v>0</v>
      </c>
      <c r="BU85" s="405">
        <v>0</v>
      </c>
      <c r="BV85" s="405">
        <v>1</v>
      </c>
      <c r="BW85" s="405">
        <v>1</v>
      </c>
      <c r="BX85" s="405">
        <v>0</v>
      </c>
      <c r="BY85" s="450">
        <v>542940.34</v>
      </c>
      <c r="BZ85" s="211"/>
      <c r="CA85" s="450">
        <v>457205.76000000001</v>
      </c>
      <c r="CB85" s="211"/>
      <c r="CC85" s="450">
        <v>525641.05000000005</v>
      </c>
      <c r="CD85" s="211"/>
      <c r="CE85" s="450">
        <v>558180.89</v>
      </c>
      <c r="CF85" s="211"/>
      <c r="CG85" s="450">
        <v>498976.32</v>
      </c>
      <c r="CH85" s="211"/>
      <c r="CI85" s="450">
        <v>618129.31000000006</v>
      </c>
      <c r="CJ85" s="211"/>
      <c r="CK85" s="450">
        <v>714999.96</v>
      </c>
      <c r="CL85" s="469">
        <v>25.585999999999999</v>
      </c>
      <c r="CM85" s="211"/>
    </row>
    <row r="86" spans="1:91">
      <c r="A86" s="202">
        <v>13073101</v>
      </c>
      <c r="B86" s="202">
        <v>5359</v>
      </c>
      <c r="C86" s="202" t="s">
        <v>107</v>
      </c>
      <c r="D86" s="206">
        <v>1045</v>
      </c>
      <c r="E86" s="206">
        <v>49700</v>
      </c>
      <c r="F86" s="207">
        <v>319066.33</v>
      </c>
      <c r="G86" s="209">
        <v>269366.33</v>
      </c>
      <c r="H86" s="209">
        <v>325200.39</v>
      </c>
      <c r="I86" s="209">
        <v>-6134.0599999999977</v>
      </c>
      <c r="J86" s="362">
        <v>0</v>
      </c>
      <c r="K86" s="389">
        <v>0</v>
      </c>
      <c r="L86" s="392">
        <v>-481700</v>
      </c>
      <c r="M86" s="331">
        <v>358192.24</v>
      </c>
      <c r="N86" s="339">
        <v>839892.24</v>
      </c>
      <c r="O86" s="340">
        <v>1</v>
      </c>
      <c r="P86" s="331">
        <v>233380</v>
      </c>
      <c r="Q86" s="339">
        <v>591572.24</v>
      </c>
      <c r="R86" s="340">
        <v>1</v>
      </c>
      <c r="S86" s="207">
        <v>0</v>
      </c>
      <c r="T86" s="207">
        <v>-11784.6</v>
      </c>
      <c r="U86" s="209">
        <v>11784.6</v>
      </c>
      <c r="V86" s="356">
        <v>0</v>
      </c>
      <c r="W86" s="447">
        <v>2015</v>
      </c>
      <c r="X86" s="447">
        <v>2015</v>
      </c>
      <c r="Y86" s="207" t="s">
        <v>202</v>
      </c>
      <c r="Z86" s="207">
        <v>7708059.0899999999</v>
      </c>
      <c r="AA86" s="238">
        <f t="shared" si="22"/>
        <v>7376.1331004784688</v>
      </c>
      <c r="AB86" s="388">
        <v>0</v>
      </c>
      <c r="AC86" s="388">
        <v>0</v>
      </c>
      <c r="AD86" s="388">
        <v>1</v>
      </c>
      <c r="AE86" s="388">
        <v>0</v>
      </c>
      <c r="AF86" s="388">
        <v>0</v>
      </c>
      <c r="AG86" s="448"/>
      <c r="AH86" s="208">
        <v>400</v>
      </c>
      <c r="AI86" s="247">
        <v>44300</v>
      </c>
      <c r="AJ86" s="448">
        <v>43999.040000000001</v>
      </c>
      <c r="AK86" s="341">
        <f t="shared" si="23"/>
        <v>0</v>
      </c>
      <c r="AL86" s="208">
        <v>400</v>
      </c>
      <c r="AM86" s="247">
        <v>143000</v>
      </c>
      <c r="AN86" s="448">
        <v>157082.44</v>
      </c>
      <c r="AO86" s="341">
        <f t="shared" si="24"/>
        <v>0</v>
      </c>
      <c r="AP86" s="208">
        <v>375</v>
      </c>
      <c r="AQ86" s="247">
        <v>200000</v>
      </c>
      <c r="AR86" s="448">
        <v>29736.03</v>
      </c>
      <c r="AS86" s="247">
        <v>18700</v>
      </c>
      <c r="AT86" s="448">
        <v>27734.560000000001</v>
      </c>
      <c r="AU86" s="341">
        <f t="shared" si="25"/>
        <v>0</v>
      </c>
      <c r="AV86" s="449">
        <v>5300</v>
      </c>
      <c r="AW86" s="450">
        <v>4986.68</v>
      </c>
      <c r="AX86" s="449">
        <v>0</v>
      </c>
      <c r="AY86" s="450">
        <v>0</v>
      </c>
      <c r="AZ86" s="449">
        <v>29200</v>
      </c>
      <c r="BA86" s="450">
        <v>34312.5</v>
      </c>
      <c r="BB86" s="449">
        <v>18700</v>
      </c>
      <c r="BC86" s="450">
        <v>17189</v>
      </c>
      <c r="BD86" s="449">
        <v>18700</v>
      </c>
      <c r="BE86" s="450">
        <v>17189</v>
      </c>
      <c r="BF86" s="450"/>
      <c r="BG86" s="450"/>
      <c r="BH86" s="450">
        <v>39056.800000000003</v>
      </c>
      <c r="BI86" s="450"/>
      <c r="BJ86" s="450">
        <v>858476.95</v>
      </c>
      <c r="BK86" s="245">
        <v>858476.95</v>
      </c>
      <c r="BL86" s="450"/>
      <c r="BM86" s="450"/>
      <c r="BN86" s="211">
        <v>0.25585999999999998</v>
      </c>
      <c r="BO86" s="450">
        <v>219900</v>
      </c>
      <c r="BP86" s="211">
        <v>4.8999999999999998E-4</v>
      </c>
      <c r="BQ86" s="449">
        <v>1500</v>
      </c>
      <c r="BR86" s="405">
        <v>1</v>
      </c>
      <c r="BS86" s="405">
        <v>1</v>
      </c>
      <c r="BT86" s="405">
        <v>1</v>
      </c>
      <c r="BU86" s="405">
        <v>0</v>
      </c>
      <c r="BV86" s="405">
        <v>0</v>
      </c>
      <c r="BW86" s="405">
        <v>0</v>
      </c>
      <c r="BX86" s="405">
        <v>0</v>
      </c>
      <c r="BY86" s="450">
        <v>207701.76000000001</v>
      </c>
      <c r="BZ86" s="211"/>
      <c r="CA86" s="450">
        <v>218346.23999999999</v>
      </c>
      <c r="CB86" s="211"/>
      <c r="CC86" s="450">
        <v>268187.03999999998</v>
      </c>
      <c r="CD86" s="211"/>
      <c r="CE86" s="450">
        <v>259345.92000000001</v>
      </c>
      <c r="CF86" s="211"/>
      <c r="CG86" s="450">
        <v>265812.96000000002</v>
      </c>
      <c r="CH86" s="211"/>
      <c r="CI86" s="450">
        <v>282850.51</v>
      </c>
      <c r="CJ86" s="211"/>
      <c r="CK86" s="450">
        <v>269400</v>
      </c>
      <c r="CL86" s="469">
        <v>25.585999999999999</v>
      </c>
      <c r="CM86" s="211"/>
    </row>
    <row r="87" spans="1:91">
      <c r="A87" s="202">
        <v>13073007</v>
      </c>
      <c r="B87" s="202">
        <v>5360</v>
      </c>
      <c r="C87" s="202" t="s">
        <v>108</v>
      </c>
      <c r="D87" s="206">
        <v>1710</v>
      </c>
      <c r="E87" s="206" t="s">
        <v>202</v>
      </c>
      <c r="F87" s="207">
        <v>-3078.34</v>
      </c>
      <c r="G87" s="337">
        <v>0</v>
      </c>
      <c r="H87" s="209">
        <v>241324.69</v>
      </c>
      <c r="I87" s="209">
        <f>F87-H87</f>
        <v>-244403.03</v>
      </c>
      <c r="J87" s="340">
        <v>0</v>
      </c>
      <c r="K87" s="340">
        <v>0</v>
      </c>
      <c r="L87" s="206" t="s">
        <v>202</v>
      </c>
      <c r="M87" s="206" t="s">
        <v>202</v>
      </c>
      <c r="N87" s="206" t="s">
        <v>202</v>
      </c>
      <c r="O87" s="209"/>
      <c r="P87" s="206" t="s">
        <v>202</v>
      </c>
      <c r="Q87" s="206" t="s">
        <v>202</v>
      </c>
      <c r="R87" s="209"/>
      <c r="S87" s="206" t="s">
        <v>202</v>
      </c>
      <c r="T87" s="206" t="s">
        <v>202</v>
      </c>
      <c r="U87" s="206" t="s">
        <v>202</v>
      </c>
      <c r="V87" s="209"/>
      <c r="W87" s="356">
        <v>2013</v>
      </c>
      <c r="X87" s="356">
        <v>2013</v>
      </c>
      <c r="Y87" s="207" t="s">
        <v>202</v>
      </c>
      <c r="Z87" s="207">
        <v>681589.51</v>
      </c>
      <c r="AA87" s="238">
        <f t="shared" si="22"/>
        <v>398.59035672514619</v>
      </c>
      <c r="AB87" s="388">
        <v>1</v>
      </c>
      <c r="AC87" s="388">
        <v>1</v>
      </c>
      <c r="AD87" s="388"/>
      <c r="AE87" s="388"/>
      <c r="AF87" s="388"/>
      <c r="AG87" s="448"/>
      <c r="AH87" s="208">
        <v>400</v>
      </c>
      <c r="AI87" s="247"/>
      <c r="AJ87" s="448"/>
      <c r="AK87" s="341">
        <f t="shared" si="23"/>
        <v>0</v>
      </c>
      <c r="AL87" s="208">
        <v>400</v>
      </c>
      <c r="AM87" s="247"/>
      <c r="AN87" s="448"/>
      <c r="AO87" s="341">
        <f t="shared" si="24"/>
        <v>0</v>
      </c>
      <c r="AP87" s="208">
        <v>400</v>
      </c>
      <c r="AQ87" s="247"/>
      <c r="AR87" s="448"/>
      <c r="AS87" s="247"/>
      <c r="AT87" s="448"/>
      <c r="AU87" s="341">
        <f t="shared" si="25"/>
        <v>0</v>
      </c>
      <c r="AV87" s="449"/>
      <c r="AW87" s="450"/>
      <c r="AX87" s="449"/>
      <c r="AY87" s="450"/>
      <c r="AZ87" s="449">
        <v>0</v>
      </c>
      <c r="BA87" s="450">
        <v>0</v>
      </c>
      <c r="BB87" s="449">
        <v>0</v>
      </c>
      <c r="BC87" s="450">
        <v>0</v>
      </c>
      <c r="BD87" s="449"/>
      <c r="BE87" s="450"/>
      <c r="BF87" s="450"/>
      <c r="BG87" s="450"/>
      <c r="BH87" s="450"/>
      <c r="BI87" s="450"/>
      <c r="BJ87" s="450"/>
      <c r="BK87" s="245">
        <v>0</v>
      </c>
      <c r="BL87" s="450"/>
      <c r="BM87" s="450"/>
      <c r="BN87" s="211"/>
      <c r="BO87" s="450"/>
      <c r="BP87" s="211"/>
      <c r="BQ87" s="449"/>
      <c r="BR87" s="405"/>
      <c r="BS87" s="405"/>
      <c r="BT87" s="405"/>
      <c r="BU87" s="405"/>
      <c r="BV87" s="405"/>
      <c r="BW87" s="405"/>
      <c r="BX87" s="405"/>
      <c r="BY87" s="450"/>
      <c r="BZ87" s="211"/>
      <c r="CA87" s="450"/>
      <c r="CB87" s="211"/>
      <c r="CC87" s="450"/>
      <c r="CD87" s="211"/>
      <c r="CE87" s="450"/>
      <c r="CF87" s="211"/>
      <c r="CG87" s="450"/>
      <c r="CH87" s="211"/>
      <c r="CI87" s="450"/>
      <c r="CJ87" s="211"/>
      <c r="CK87" s="450"/>
      <c r="CL87" s="450">
        <v>23.7</v>
      </c>
      <c r="CM87" s="211"/>
    </row>
    <row r="88" spans="1:91">
      <c r="A88" s="202">
        <v>13073015</v>
      </c>
      <c r="B88" s="202">
        <v>5360</v>
      </c>
      <c r="C88" s="202" t="s">
        <v>109</v>
      </c>
      <c r="D88" s="206">
        <v>1009</v>
      </c>
      <c r="E88" s="206" t="s">
        <v>202</v>
      </c>
      <c r="F88" s="207">
        <v>36873.230000000003</v>
      </c>
      <c r="G88" s="337">
        <v>0</v>
      </c>
      <c r="H88" s="209">
        <v>117772.5</v>
      </c>
      <c r="I88" s="209">
        <f t="shared" ref="I88:I96" si="26">F88-H88</f>
        <v>-80899.26999999999</v>
      </c>
      <c r="J88" s="340">
        <v>0</v>
      </c>
      <c r="K88" s="340">
        <v>0</v>
      </c>
      <c r="L88" s="206" t="s">
        <v>202</v>
      </c>
      <c r="M88" s="206" t="s">
        <v>202</v>
      </c>
      <c r="N88" s="206" t="s">
        <v>202</v>
      </c>
      <c r="O88" s="209"/>
      <c r="P88" s="206" t="s">
        <v>202</v>
      </c>
      <c r="Q88" s="206" t="s">
        <v>202</v>
      </c>
      <c r="R88" s="209"/>
      <c r="S88" s="206" t="s">
        <v>202</v>
      </c>
      <c r="T88" s="206" t="s">
        <v>202</v>
      </c>
      <c r="U88" s="206" t="s">
        <v>202</v>
      </c>
      <c r="V88" s="209"/>
      <c r="W88" s="356">
        <v>2015</v>
      </c>
      <c r="X88" s="356">
        <v>2015</v>
      </c>
      <c r="Y88" s="207" t="s">
        <v>202</v>
      </c>
      <c r="Z88" s="207">
        <v>1484442.96</v>
      </c>
      <c r="AA88" s="238">
        <f t="shared" si="22"/>
        <v>1471.2021407333993</v>
      </c>
      <c r="AB88" s="388">
        <v>1</v>
      </c>
      <c r="AC88" s="388">
        <v>0</v>
      </c>
      <c r="AD88" s="388"/>
      <c r="AE88" s="388"/>
      <c r="AF88" s="388"/>
      <c r="AG88" s="448"/>
      <c r="AH88" s="208">
        <v>400</v>
      </c>
      <c r="AI88" s="247"/>
      <c r="AJ88" s="448"/>
      <c r="AK88" s="341">
        <f t="shared" si="23"/>
        <v>0</v>
      </c>
      <c r="AL88" s="208">
        <v>400</v>
      </c>
      <c r="AM88" s="247"/>
      <c r="AN88" s="448"/>
      <c r="AO88" s="341">
        <f t="shared" si="24"/>
        <v>0</v>
      </c>
      <c r="AP88" s="208">
        <v>400</v>
      </c>
      <c r="AQ88" s="247"/>
      <c r="AR88" s="448"/>
      <c r="AS88" s="247"/>
      <c r="AT88" s="448"/>
      <c r="AU88" s="341">
        <f t="shared" si="25"/>
        <v>0</v>
      </c>
      <c r="AV88" s="449"/>
      <c r="AW88" s="450"/>
      <c r="AX88" s="449">
        <v>0</v>
      </c>
      <c r="AY88" s="450">
        <v>0</v>
      </c>
      <c r="AZ88" s="449">
        <v>0</v>
      </c>
      <c r="BA88" s="450">
        <v>0</v>
      </c>
      <c r="BB88" s="449">
        <v>0</v>
      </c>
      <c r="BC88" s="450">
        <v>0</v>
      </c>
      <c r="BD88" s="449">
        <v>0</v>
      </c>
      <c r="BE88" s="450">
        <v>0</v>
      </c>
      <c r="BF88" s="450"/>
      <c r="BG88" s="450"/>
      <c r="BH88" s="450"/>
      <c r="BI88" s="450"/>
      <c r="BJ88" s="450"/>
      <c r="BK88" s="245">
        <v>0</v>
      </c>
      <c r="BL88" s="450"/>
      <c r="BM88" s="450"/>
      <c r="BN88" s="211"/>
      <c r="BO88" s="450"/>
      <c r="BP88" s="211"/>
      <c r="BQ88" s="449"/>
      <c r="BR88" s="405"/>
      <c r="BS88" s="405"/>
      <c r="BT88" s="405"/>
      <c r="BU88" s="405"/>
      <c r="BV88" s="405"/>
      <c r="BW88" s="405"/>
      <c r="BX88" s="405"/>
      <c r="BY88" s="450"/>
      <c r="BZ88" s="211"/>
      <c r="CA88" s="450"/>
      <c r="CB88" s="211"/>
      <c r="CC88" s="450"/>
      <c r="CD88" s="211"/>
      <c r="CE88" s="450"/>
      <c r="CF88" s="211"/>
      <c r="CG88" s="450"/>
      <c r="CH88" s="211"/>
      <c r="CI88" s="450"/>
      <c r="CJ88" s="211"/>
      <c r="CK88" s="450"/>
      <c r="CL88" s="450">
        <v>23.7</v>
      </c>
      <c r="CM88" s="211"/>
    </row>
    <row r="89" spans="1:91">
      <c r="A89" s="202">
        <v>13073016</v>
      </c>
      <c r="B89" s="202">
        <v>5360</v>
      </c>
      <c r="C89" s="202" t="s">
        <v>110</v>
      </c>
      <c r="D89" s="206">
        <v>470</v>
      </c>
      <c r="E89" s="206" t="s">
        <v>202</v>
      </c>
      <c r="F89" s="207">
        <v>-52972.01</v>
      </c>
      <c r="G89" s="337">
        <v>0</v>
      </c>
      <c r="H89" s="209">
        <v>5752.64</v>
      </c>
      <c r="I89" s="209">
        <f t="shared" si="26"/>
        <v>-58724.65</v>
      </c>
      <c r="J89" s="340">
        <v>0</v>
      </c>
      <c r="K89" s="340">
        <v>0</v>
      </c>
      <c r="L89" s="206" t="s">
        <v>202</v>
      </c>
      <c r="M89" s="206" t="s">
        <v>202</v>
      </c>
      <c r="N89" s="206" t="s">
        <v>202</v>
      </c>
      <c r="O89" s="209"/>
      <c r="P89" s="206" t="s">
        <v>202</v>
      </c>
      <c r="Q89" s="206" t="s">
        <v>202</v>
      </c>
      <c r="R89" s="209"/>
      <c r="S89" s="206" t="s">
        <v>202</v>
      </c>
      <c r="T89" s="206" t="s">
        <v>202</v>
      </c>
      <c r="U89" s="206" t="s">
        <v>202</v>
      </c>
      <c r="V89" s="209"/>
      <c r="W89" s="356">
        <v>2013</v>
      </c>
      <c r="X89" s="356">
        <v>2013</v>
      </c>
      <c r="Y89" s="207" t="s">
        <v>202</v>
      </c>
      <c r="Z89" s="207">
        <v>39752.06</v>
      </c>
      <c r="AA89" s="238">
        <f t="shared" si="22"/>
        <v>84.578851063829788</v>
      </c>
      <c r="AB89" s="388">
        <v>1</v>
      </c>
      <c r="AC89" s="388">
        <v>0</v>
      </c>
      <c r="AD89" s="388"/>
      <c r="AE89" s="388"/>
      <c r="AF89" s="388"/>
      <c r="AG89" s="448"/>
      <c r="AH89" s="208">
        <v>380</v>
      </c>
      <c r="AI89" s="247"/>
      <c r="AJ89" s="448"/>
      <c r="AK89" s="341">
        <f t="shared" si="23"/>
        <v>0</v>
      </c>
      <c r="AL89" s="208">
        <v>400</v>
      </c>
      <c r="AM89" s="247"/>
      <c r="AN89" s="448"/>
      <c r="AO89" s="341">
        <f t="shared" si="24"/>
        <v>0</v>
      </c>
      <c r="AP89" s="208">
        <v>400</v>
      </c>
      <c r="AQ89" s="247"/>
      <c r="AR89" s="448"/>
      <c r="AS89" s="247"/>
      <c r="AT89" s="448"/>
      <c r="AU89" s="341">
        <f t="shared" si="25"/>
        <v>0</v>
      </c>
      <c r="AV89" s="449"/>
      <c r="AW89" s="450"/>
      <c r="AX89" s="449">
        <v>0</v>
      </c>
      <c r="AY89" s="450">
        <v>0</v>
      </c>
      <c r="AZ89" s="449">
        <v>0</v>
      </c>
      <c r="BA89" s="450">
        <v>0</v>
      </c>
      <c r="BB89" s="449">
        <v>0</v>
      </c>
      <c r="BC89" s="450">
        <v>0</v>
      </c>
      <c r="BD89" s="449">
        <v>0</v>
      </c>
      <c r="BE89" s="450">
        <v>0</v>
      </c>
      <c r="BF89" s="450"/>
      <c r="BG89" s="450"/>
      <c r="BH89" s="450"/>
      <c r="BI89" s="450"/>
      <c r="BJ89" s="450"/>
      <c r="BK89" s="245">
        <v>0</v>
      </c>
      <c r="BL89" s="450"/>
      <c r="BM89" s="450"/>
      <c r="BN89" s="211"/>
      <c r="BO89" s="450"/>
      <c r="BP89" s="211"/>
      <c r="BQ89" s="449"/>
      <c r="BR89" s="405"/>
      <c r="BS89" s="405"/>
      <c r="BT89" s="405"/>
      <c r="BU89" s="405"/>
      <c r="BV89" s="405"/>
      <c r="BW89" s="405"/>
      <c r="BX89" s="405"/>
      <c r="BY89" s="450"/>
      <c r="BZ89" s="211"/>
      <c r="CA89" s="450"/>
      <c r="CB89" s="211"/>
      <c r="CC89" s="450"/>
      <c r="CD89" s="211"/>
      <c r="CE89" s="450"/>
      <c r="CF89" s="211"/>
      <c r="CG89" s="450"/>
      <c r="CH89" s="211"/>
      <c r="CI89" s="450"/>
      <c r="CJ89" s="211"/>
      <c r="CK89" s="450"/>
      <c r="CL89" s="450">
        <v>23.7</v>
      </c>
      <c r="CM89" s="211"/>
    </row>
    <row r="90" spans="1:91">
      <c r="A90" s="202">
        <v>13073020</v>
      </c>
      <c r="B90" s="202">
        <v>5360</v>
      </c>
      <c r="C90" s="202" t="s">
        <v>111</v>
      </c>
      <c r="D90" s="206">
        <v>234</v>
      </c>
      <c r="E90" s="206" t="s">
        <v>202</v>
      </c>
      <c r="F90" s="207">
        <v>-20887.93</v>
      </c>
      <c r="G90" s="337">
        <v>0</v>
      </c>
      <c r="H90" s="209">
        <v>2368.69</v>
      </c>
      <c r="I90" s="209">
        <f t="shared" si="26"/>
        <v>-23256.62</v>
      </c>
      <c r="J90" s="340">
        <v>0</v>
      </c>
      <c r="K90" s="340">
        <v>1</v>
      </c>
      <c r="L90" s="206" t="s">
        <v>202</v>
      </c>
      <c r="M90" s="206" t="s">
        <v>202</v>
      </c>
      <c r="N90" s="206" t="s">
        <v>202</v>
      </c>
      <c r="O90" s="209"/>
      <c r="P90" s="206" t="s">
        <v>202</v>
      </c>
      <c r="Q90" s="206" t="s">
        <v>202</v>
      </c>
      <c r="R90" s="209"/>
      <c r="S90" s="206" t="s">
        <v>202</v>
      </c>
      <c r="T90" s="206" t="s">
        <v>202</v>
      </c>
      <c r="U90" s="206" t="s">
        <v>202</v>
      </c>
      <c r="V90" s="209"/>
      <c r="W90" s="356">
        <v>2014</v>
      </c>
      <c r="X90" s="356">
        <v>2014</v>
      </c>
      <c r="Y90" s="207" t="s">
        <v>202</v>
      </c>
      <c r="Z90" s="207">
        <v>52363.34</v>
      </c>
      <c r="AA90" s="238">
        <f t="shared" si="22"/>
        <v>223.77495726495724</v>
      </c>
      <c r="AB90" s="388">
        <v>1</v>
      </c>
      <c r="AC90" s="388">
        <v>0</v>
      </c>
      <c r="AD90" s="388"/>
      <c r="AE90" s="388"/>
      <c r="AF90" s="388"/>
      <c r="AG90" s="448"/>
      <c r="AH90" s="208">
        <v>307</v>
      </c>
      <c r="AI90" s="247"/>
      <c r="AJ90" s="448"/>
      <c r="AK90" s="341">
        <f t="shared" si="23"/>
        <v>0</v>
      </c>
      <c r="AL90" s="208">
        <v>396</v>
      </c>
      <c r="AM90" s="247"/>
      <c r="AN90" s="448"/>
      <c r="AO90" s="341">
        <f t="shared" si="24"/>
        <v>0</v>
      </c>
      <c r="AP90" s="208">
        <v>351</v>
      </c>
      <c r="AQ90" s="247"/>
      <c r="AR90" s="448"/>
      <c r="AS90" s="247"/>
      <c r="AT90" s="448"/>
      <c r="AU90" s="341">
        <f t="shared" si="25"/>
        <v>0</v>
      </c>
      <c r="AV90" s="449"/>
      <c r="AW90" s="450"/>
      <c r="AX90" s="449">
        <v>0</v>
      </c>
      <c r="AY90" s="450">
        <v>0</v>
      </c>
      <c r="AZ90" s="449">
        <v>0</v>
      </c>
      <c r="BA90" s="450">
        <v>0</v>
      </c>
      <c r="BB90" s="449">
        <v>0</v>
      </c>
      <c r="BC90" s="450">
        <v>0</v>
      </c>
      <c r="BD90" s="449">
        <v>0</v>
      </c>
      <c r="BE90" s="450">
        <v>0</v>
      </c>
      <c r="BF90" s="450"/>
      <c r="BG90" s="450"/>
      <c r="BH90" s="450"/>
      <c r="BI90" s="450"/>
      <c r="BJ90" s="450"/>
      <c r="BK90" s="245">
        <v>0</v>
      </c>
      <c r="BL90" s="450"/>
      <c r="BM90" s="450"/>
      <c r="BN90" s="211"/>
      <c r="BO90" s="450"/>
      <c r="BP90" s="211"/>
      <c r="BQ90" s="449"/>
      <c r="BR90" s="405"/>
      <c r="BS90" s="405"/>
      <c r="BT90" s="405"/>
      <c r="BU90" s="405"/>
      <c r="BV90" s="405"/>
      <c r="BW90" s="405"/>
      <c r="BX90" s="405"/>
      <c r="BY90" s="450"/>
      <c r="BZ90" s="211"/>
      <c r="CA90" s="450"/>
      <c r="CB90" s="211"/>
      <c r="CC90" s="450"/>
      <c r="CD90" s="211"/>
      <c r="CE90" s="450"/>
      <c r="CF90" s="211"/>
      <c r="CG90" s="450"/>
      <c r="CH90" s="211"/>
      <c r="CI90" s="450"/>
      <c r="CJ90" s="211"/>
      <c r="CK90" s="450"/>
      <c r="CL90" s="450">
        <v>23.7</v>
      </c>
      <c r="CM90" s="211"/>
    </row>
    <row r="91" spans="1:91">
      <c r="A91" s="202">
        <v>13073022</v>
      </c>
      <c r="B91" s="202">
        <v>5360</v>
      </c>
      <c r="C91" s="202" t="s">
        <v>112</v>
      </c>
      <c r="D91" s="206">
        <v>769</v>
      </c>
      <c r="E91" s="206" t="s">
        <v>202</v>
      </c>
      <c r="F91" s="207">
        <v>42697.02</v>
      </c>
      <c r="G91" s="337">
        <v>0</v>
      </c>
      <c r="H91" s="209">
        <v>27167.48</v>
      </c>
      <c r="I91" s="209">
        <f t="shared" si="26"/>
        <v>15529.539999999997</v>
      </c>
      <c r="J91" s="340">
        <v>1</v>
      </c>
      <c r="K91" s="340">
        <v>1</v>
      </c>
      <c r="L91" s="206" t="s">
        <v>202</v>
      </c>
      <c r="M91" s="206" t="s">
        <v>202</v>
      </c>
      <c r="N91" s="206" t="s">
        <v>202</v>
      </c>
      <c r="O91" s="209"/>
      <c r="P91" s="206" t="s">
        <v>202</v>
      </c>
      <c r="Q91" s="206" t="s">
        <v>202</v>
      </c>
      <c r="R91" s="209"/>
      <c r="S91" s="206" t="s">
        <v>202</v>
      </c>
      <c r="T91" s="206" t="s">
        <v>202</v>
      </c>
      <c r="U91" s="206" t="s">
        <v>202</v>
      </c>
      <c r="V91" s="209"/>
      <c r="W91" s="356">
        <v>2013</v>
      </c>
      <c r="X91" s="356">
        <v>2013</v>
      </c>
      <c r="Y91" s="207" t="s">
        <v>202</v>
      </c>
      <c r="Z91" s="207">
        <v>80311.59</v>
      </c>
      <c r="AA91" s="238">
        <f t="shared" si="22"/>
        <v>104.43639791937581</v>
      </c>
      <c r="AB91" s="388">
        <v>0</v>
      </c>
      <c r="AC91" s="388">
        <v>0</v>
      </c>
      <c r="AD91" s="388"/>
      <c r="AE91" s="388"/>
      <c r="AF91" s="388"/>
      <c r="AG91" s="448"/>
      <c r="AH91" s="208">
        <v>400</v>
      </c>
      <c r="AI91" s="247"/>
      <c r="AJ91" s="448"/>
      <c r="AK91" s="341">
        <f t="shared" si="23"/>
        <v>0</v>
      </c>
      <c r="AL91" s="208">
        <v>400</v>
      </c>
      <c r="AM91" s="247"/>
      <c r="AN91" s="448"/>
      <c r="AO91" s="341">
        <f t="shared" si="24"/>
        <v>0</v>
      </c>
      <c r="AP91" s="208">
        <v>450</v>
      </c>
      <c r="AQ91" s="247"/>
      <c r="AR91" s="448"/>
      <c r="AS91" s="247"/>
      <c r="AT91" s="448"/>
      <c r="AU91" s="341">
        <f t="shared" si="25"/>
        <v>0</v>
      </c>
      <c r="AV91" s="449"/>
      <c r="AW91" s="450"/>
      <c r="AX91" s="449">
        <v>0</v>
      </c>
      <c r="AY91" s="450">
        <v>0</v>
      </c>
      <c r="AZ91" s="449"/>
      <c r="BA91" s="450"/>
      <c r="BB91" s="449">
        <v>0</v>
      </c>
      <c r="BC91" s="450">
        <v>0</v>
      </c>
      <c r="BD91" s="449">
        <v>0</v>
      </c>
      <c r="BE91" s="450">
        <v>0</v>
      </c>
      <c r="BF91" s="450"/>
      <c r="BG91" s="450"/>
      <c r="BH91" s="450"/>
      <c r="BI91" s="450"/>
      <c r="BJ91" s="450"/>
      <c r="BK91" s="245">
        <v>0</v>
      </c>
      <c r="BL91" s="450"/>
      <c r="BM91" s="450"/>
      <c r="BN91" s="211"/>
      <c r="BO91" s="450"/>
      <c r="BP91" s="211"/>
      <c r="BQ91" s="449"/>
      <c r="BR91" s="405"/>
      <c r="BS91" s="405"/>
      <c r="BT91" s="405"/>
      <c r="BU91" s="405"/>
      <c r="BV91" s="405"/>
      <c r="BW91" s="405"/>
      <c r="BX91" s="405"/>
      <c r="BY91" s="450"/>
      <c r="BZ91" s="211"/>
      <c r="CA91" s="450"/>
      <c r="CB91" s="211"/>
      <c r="CC91" s="450"/>
      <c r="CD91" s="211"/>
      <c r="CE91" s="450"/>
      <c r="CF91" s="211"/>
      <c r="CG91" s="450"/>
      <c r="CH91" s="211"/>
      <c r="CI91" s="450"/>
      <c r="CJ91" s="211"/>
      <c r="CK91" s="450"/>
      <c r="CL91" s="450">
        <v>23.7</v>
      </c>
      <c r="CM91" s="211"/>
    </row>
    <row r="92" spans="1:91">
      <c r="A92" s="202">
        <v>13073032</v>
      </c>
      <c r="B92" s="202">
        <v>5360</v>
      </c>
      <c r="C92" s="202" t="s">
        <v>113</v>
      </c>
      <c r="D92" s="206">
        <v>533</v>
      </c>
      <c r="E92" s="206" t="s">
        <v>202</v>
      </c>
      <c r="F92" s="207">
        <v>-51999.09</v>
      </c>
      <c r="G92" s="337">
        <v>0</v>
      </c>
      <c r="H92" s="209">
        <v>1809.61</v>
      </c>
      <c r="I92" s="209">
        <f t="shared" si="26"/>
        <v>-53808.7</v>
      </c>
      <c r="J92" s="340">
        <v>0</v>
      </c>
      <c r="K92" s="340">
        <v>1</v>
      </c>
      <c r="L92" s="206" t="s">
        <v>202</v>
      </c>
      <c r="M92" s="206" t="s">
        <v>202</v>
      </c>
      <c r="N92" s="206" t="s">
        <v>202</v>
      </c>
      <c r="O92" s="209"/>
      <c r="P92" s="206" t="s">
        <v>202</v>
      </c>
      <c r="Q92" s="206" t="s">
        <v>202</v>
      </c>
      <c r="R92" s="209"/>
      <c r="S92" s="206" t="s">
        <v>202</v>
      </c>
      <c r="T92" s="206" t="s">
        <v>202</v>
      </c>
      <c r="U92" s="206" t="s">
        <v>202</v>
      </c>
      <c r="V92" s="209"/>
      <c r="W92" s="356">
        <v>2014</v>
      </c>
      <c r="X92" s="356">
        <v>2014</v>
      </c>
      <c r="Y92" s="207" t="s">
        <v>202</v>
      </c>
      <c r="Z92" s="207">
        <v>0</v>
      </c>
      <c r="AA92" s="238">
        <f t="shared" si="22"/>
        <v>0</v>
      </c>
      <c r="AB92" s="388">
        <v>1</v>
      </c>
      <c r="AC92" s="388">
        <v>0</v>
      </c>
      <c r="AD92" s="388"/>
      <c r="AE92" s="388"/>
      <c r="AF92" s="388"/>
      <c r="AG92" s="448"/>
      <c r="AH92" s="208">
        <v>350</v>
      </c>
      <c r="AI92" s="247"/>
      <c r="AJ92" s="448"/>
      <c r="AK92" s="341">
        <f t="shared" si="23"/>
        <v>0</v>
      </c>
      <c r="AL92" s="208">
        <v>400</v>
      </c>
      <c r="AM92" s="247"/>
      <c r="AN92" s="448"/>
      <c r="AO92" s="341">
        <f t="shared" si="24"/>
        <v>0</v>
      </c>
      <c r="AP92" s="208">
        <v>380</v>
      </c>
      <c r="AQ92" s="247"/>
      <c r="AR92" s="448"/>
      <c r="AS92" s="247"/>
      <c r="AT92" s="448"/>
      <c r="AU92" s="341">
        <f t="shared" si="25"/>
        <v>0</v>
      </c>
      <c r="AV92" s="449"/>
      <c r="AW92" s="450"/>
      <c r="AX92" s="449">
        <v>0</v>
      </c>
      <c r="AY92" s="450">
        <v>0</v>
      </c>
      <c r="AZ92" s="449">
        <v>0</v>
      </c>
      <c r="BA92" s="450">
        <v>0</v>
      </c>
      <c r="BB92" s="449">
        <v>0</v>
      </c>
      <c r="BC92" s="450">
        <v>0</v>
      </c>
      <c r="BD92" s="449">
        <v>0</v>
      </c>
      <c r="BE92" s="450">
        <v>0</v>
      </c>
      <c r="BF92" s="450"/>
      <c r="BG92" s="450"/>
      <c r="BH92" s="450"/>
      <c r="BI92" s="450"/>
      <c r="BJ92" s="450"/>
      <c r="BK92" s="245">
        <v>0</v>
      </c>
      <c r="BL92" s="450"/>
      <c r="BM92" s="450"/>
      <c r="BN92" s="211"/>
      <c r="BO92" s="450"/>
      <c r="BP92" s="211"/>
      <c r="BQ92" s="449"/>
      <c r="BR92" s="405"/>
      <c r="BS92" s="405"/>
      <c r="BT92" s="405"/>
      <c r="BU92" s="405"/>
      <c r="BV92" s="405"/>
      <c r="BW92" s="405"/>
      <c r="BX92" s="405"/>
      <c r="BY92" s="450"/>
      <c r="BZ92" s="211"/>
      <c r="CA92" s="450"/>
      <c r="CB92" s="211"/>
      <c r="CC92" s="450"/>
      <c r="CD92" s="211"/>
      <c r="CE92" s="450"/>
      <c r="CF92" s="211"/>
      <c r="CG92" s="450"/>
      <c r="CH92" s="211"/>
      <c r="CI92" s="450"/>
      <c r="CJ92" s="211"/>
      <c r="CK92" s="450"/>
      <c r="CL92" s="450">
        <v>23.7</v>
      </c>
      <c r="CM92" s="211"/>
    </row>
    <row r="93" spans="1:91">
      <c r="A93" s="202">
        <v>13073033</v>
      </c>
      <c r="B93" s="202">
        <v>5360</v>
      </c>
      <c r="C93" s="202" t="s">
        <v>114</v>
      </c>
      <c r="D93" s="206">
        <v>563</v>
      </c>
      <c r="E93" s="206" t="s">
        <v>202</v>
      </c>
      <c r="F93" s="207">
        <v>68088.52</v>
      </c>
      <c r="G93" s="337">
        <v>0</v>
      </c>
      <c r="H93" s="209">
        <v>42797.77</v>
      </c>
      <c r="I93" s="209">
        <f t="shared" si="26"/>
        <v>25290.750000000007</v>
      </c>
      <c r="J93" s="340">
        <v>1</v>
      </c>
      <c r="K93" s="340">
        <v>0</v>
      </c>
      <c r="L93" s="206" t="s">
        <v>202</v>
      </c>
      <c r="M93" s="206" t="s">
        <v>202</v>
      </c>
      <c r="N93" s="206" t="s">
        <v>202</v>
      </c>
      <c r="O93" s="209"/>
      <c r="P93" s="206" t="s">
        <v>202</v>
      </c>
      <c r="Q93" s="206" t="s">
        <v>202</v>
      </c>
      <c r="R93" s="209"/>
      <c r="S93" s="206" t="s">
        <v>202</v>
      </c>
      <c r="T93" s="206" t="s">
        <v>202</v>
      </c>
      <c r="U93" s="206" t="s">
        <v>202</v>
      </c>
      <c r="V93" s="209"/>
      <c r="W93" s="356">
        <v>2014</v>
      </c>
      <c r="X93" s="356">
        <v>2014</v>
      </c>
      <c r="Y93" s="207" t="s">
        <v>202</v>
      </c>
      <c r="Z93" s="207">
        <v>22664.95</v>
      </c>
      <c r="AA93" s="238">
        <f t="shared" si="22"/>
        <v>40.257460035523977</v>
      </c>
      <c r="AB93" s="388">
        <v>1</v>
      </c>
      <c r="AC93" s="388">
        <v>0</v>
      </c>
      <c r="AD93" s="388"/>
      <c r="AE93" s="388"/>
      <c r="AF93" s="388"/>
      <c r="AG93" s="448"/>
      <c r="AH93" s="208">
        <v>400</v>
      </c>
      <c r="AI93" s="247"/>
      <c r="AJ93" s="448"/>
      <c r="AK93" s="341">
        <f t="shared" si="23"/>
        <v>0</v>
      </c>
      <c r="AL93" s="208">
        <v>400</v>
      </c>
      <c r="AM93" s="247"/>
      <c r="AN93" s="448"/>
      <c r="AO93" s="341">
        <f t="shared" si="24"/>
        <v>0</v>
      </c>
      <c r="AP93" s="208">
        <v>400</v>
      </c>
      <c r="AQ93" s="247"/>
      <c r="AR93" s="448"/>
      <c r="AS93" s="247"/>
      <c r="AT93" s="448"/>
      <c r="AU93" s="341">
        <f t="shared" si="25"/>
        <v>0</v>
      </c>
      <c r="AV93" s="449"/>
      <c r="AW93" s="450"/>
      <c r="AX93" s="449">
        <v>0</v>
      </c>
      <c r="AY93" s="450">
        <v>0</v>
      </c>
      <c r="AZ93" s="449">
        <v>0</v>
      </c>
      <c r="BA93" s="450">
        <v>0</v>
      </c>
      <c r="BB93" s="449">
        <v>0</v>
      </c>
      <c r="BC93" s="450">
        <v>0</v>
      </c>
      <c r="BD93" s="449">
        <v>0</v>
      </c>
      <c r="BE93" s="450">
        <v>0</v>
      </c>
      <c r="BF93" s="450"/>
      <c r="BG93" s="450"/>
      <c r="BH93" s="450"/>
      <c r="BI93" s="450"/>
      <c r="BJ93" s="450"/>
      <c r="BK93" s="245">
        <v>0</v>
      </c>
      <c r="BL93" s="450"/>
      <c r="BM93" s="450"/>
      <c r="BN93" s="211"/>
      <c r="BO93" s="450"/>
      <c r="BP93" s="211"/>
      <c r="BQ93" s="449"/>
      <c r="BR93" s="405"/>
      <c r="BS93" s="405"/>
      <c r="BT93" s="405"/>
      <c r="BU93" s="405"/>
      <c r="BV93" s="405"/>
      <c r="BW93" s="405"/>
      <c r="BX93" s="405"/>
      <c r="BY93" s="450"/>
      <c r="BZ93" s="211"/>
      <c r="CA93" s="450"/>
      <c r="CB93" s="211"/>
      <c r="CC93" s="450"/>
      <c r="CD93" s="211"/>
      <c r="CE93" s="450"/>
      <c r="CF93" s="211"/>
      <c r="CG93" s="450"/>
      <c r="CH93" s="211"/>
      <c r="CI93" s="450"/>
      <c r="CJ93" s="211"/>
      <c r="CK93" s="450"/>
      <c r="CL93" s="450">
        <v>23.7</v>
      </c>
      <c r="CM93" s="211"/>
    </row>
    <row r="94" spans="1:91">
      <c r="A94" s="202">
        <v>13073039</v>
      </c>
      <c r="B94" s="202">
        <v>5360</v>
      </c>
      <c r="C94" s="202" t="s">
        <v>115</v>
      </c>
      <c r="D94" s="206">
        <v>122</v>
      </c>
      <c r="E94" s="206" t="s">
        <v>202</v>
      </c>
      <c r="F94" s="207">
        <v>-7309.59</v>
      </c>
      <c r="G94" s="337">
        <v>0</v>
      </c>
      <c r="H94" s="209">
        <v>2961.97</v>
      </c>
      <c r="I94" s="209">
        <f t="shared" si="26"/>
        <v>-10271.56</v>
      </c>
      <c r="J94" s="340">
        <v>0</v>
      </c>
      <c r="K94" s="340">
        <v>0</v>
      </c>
      <c r="L94" s="206" t="s">
        <v>202</v>
      </c>
      <c r="M94" s="206" t="s">
        <v>202</v>
      </c>
      <c r="N94" s="206" t="s">
        <v>202</v>
      </c>
      <c r="O94" s="209"/>
      <c r="P94" s="206" t="s">
        <v>202</v>
      </c>
      <c r="Q94" s="206" t="s">
        <v>202</v>
      </c>
      <c r="R94" s="209"/>
      <c r="S94" s="206" t="s">
        <v>202</v>
      </c>
      <c r="T94" s="206" t="s">
        <v>202</v>
      </c>
      <c r="U94" s="206" t="s">
        <v>202</v>
      </c>
      <c r="V94" s="209"/>
      <c r="W94" s="356">
        <v>2014</v>
      </c>
      <c r="X94" s="356">
        <v>2014</v>
      </c>
      <c r="Y94" s="207" t="s">
        <v>202</v>
      </c>
      <c r="Z94" s="207">
        <v>73497.850000000006</v>
      </c>
      <c r="AA94" s="238">
        <f t="shared" si="22"/>
        <v>602.44139344262305</v>
      </c>
      <c r="AB94" s="388">
        <v>1</v>
      </c>
      <c r="AC94" s="388">
        <v>0</v>
      </c>
      <c r="AD94" s="388"/>
      <c r="AE94" s="388"/>
      <c r="AF94" s="388"/>
      <c r="AG94" s="448"/>
      <c r="AH94" s="208">
        <v>400</v>
      </c>
      <c r="AI94" s="247"/>
      <c r="AJ94" s="448"/>
      <c r="AK94" s="341">
        <f t="shared" si="23"/>
        <v>0</v>
      </c>
      <c r="AL94" s="208">
        <v>400</v>
      </c>
      <c r="AM94" s="247"/>
      <c r="AN94" s="448"/>
      <c r="AO94" s="341">
        <f t="shared" si="24"/>
        <v>0</v>
      </c>
      <c r="AP94" s="208">
        <v>400</v>
      </c>
      <c r="AQ94" s="247"/>
      <c r="AR94" s="448"/>
      <c r="AS94" s="247"/>
      <c r="AT94" s="448"/>
      <c r="AU94" s="341">
        <f t="shared" si="25"/>
        <v>0</v>
      </c>
      <c r="AV94" s="449"/>
      <c r="AW94" s="450"/>
      <c r="AX94" s="449">
        <v>0</v>
      </c>
      <c r="AY94" s="450">
        <v>0</v>
      </c>
      <c r="AZ94" s="449">
        <v>0</v>
      </c>
      <c r="BA94" s="450">
        <v>0</v>
      </c>
      <c r="BB94" s="449">
        <v>0</v>
      </c>
      <c r="BC94" s="450">
        <v>0</v>
      </c>
      <c r="BD94" s="449">
        <v>0</v>
      </c>
      <c r="BE94" s="450">
        <v>0</v>
      </c>
      <c r="BF94" s="450"/>
      <c r="BG94" s="450"/>
      <c r="BH94" s="450"/>
      <c r="BI94" s="450"/>
      <c r="BJ94" s="450"/>
      <c r="BK94" s="245">
        <v>0</v>
      </c>
      <c r="BL94" s="450"/>
      <c r="BM94" s="450"/>
      <c r="BN94" s="211"/>
      <c r="BO94" s="450"/>
      <c r="BP94" s="211"/>
      <c r="BQ94" s="449"/>
      <c r="BR94" s="405"/>
      <c r="BS94" s="405"/>
      <c r="BT94" s="405"/>
      <c r="BU94" s="405"/>
      <c r="BV94" s="405"/>
      <c r="BW94" s="405"/>
      <c r="BX94" s="405"/>
      <c r="BY94" s="450"/>
      <c r="BZ94" s="211"/>
      <c r="CA94" s="450"/>
      <c r="CB94" s="211"/>
      <c r="CC94" s="450"/>
      <c r="CD94" s="211"/>
      <c r="CE94" s="450"/>
      <c r="CF94" s="211"/>
      <c r="CG94" s="450"/>
      <c r="CH94" s="211"/>
      <c r="CI94" s="450"/>
      <c r="CJ94" s="211"/>
      <c r="CK94" s="450"/>
      <c r="CL94" s="450">
        <v>23.7</v>
      </c>
      <c r="CM94" s="211"/>
    </row>
    <row r="95" spans="1:91">
      <c r="A95" s="202">
        <v>13073050</v>
      </c>
      <c r="B95" s="202">
        <v>5360</v>
      </c>
      <c r="C95" s="202" t="s">
        <v>116</v>
      </c>
      <c r="D95" s="206">
        <v>644</v>
      </c>
      <c r="E95" s="206" t="s">
        <v>202</v>
      </c>
      <c r="F95" s="207">
        <v>-51510.35</v>
      </c>
      <c r="G95" s="337">
        <v>0</v>
      </c>
      <c r="H95" s="209">
        <v>0</v>
      </c>
      <c r="I95" s="209">
        <f t="shared" si="26"/>
        <v>-51510.35</v>
      </c>
      <c r="J95" s="340">
        <v>0</v>
      </c>
      <c r="K95" s="340">
        <v>0</v>
      </c>
      <c r="L95" s="206" t="s">
        <v>202</v>
      </c>
      <c r="M95" s="206" t="s">
        <v>202</v>
      </c>
      <c r="N95" s="206" t="s">
        <v>202</v>
      </c>
      <c r="O95" s="209"/>
      <c r="P95" s="206" t="s">
        <v>202</v>
      </c>
      <c r="Q95" s="206" t="s">
        <v>202</v>
      </c>
      <c r="R95" s="209"/>
      <c r="S95" s="206" t="s">
        <v>202</v>
      </c>
      <c r="T95" s="206" t="s">
        <v>202</v>
      </c>
      <c r="U95" s="206" t="s">
        <v>202</v>
      </c>
      <c r="V95" s="209"/>
      <c r="W95" s="356">
        <v>2013</v>
      </c>
      <c r="X95" s="356">
        <v>2013</v>
      </c>
      <c r="Y95" s="207" t="s">
        <v>202</v>
      </c>
      <c r="Z95" s="207">
        <v>0</v>
      </c>
      <c r="AA95" s="238">
        <f t="shared" si="22"/>
        <v>0</v>
      </c>
      <c r="AB95" s="388">
        <v>0</v>
      </c>
      <c r="AC95" s="388">
        <v>0</v>
      </c>
      <c r="AD95" s="388"/>
      <c r="AE95" s="388"/>
      <c r="AF95" s="388"/>
      <c r="AG95" s="448"/>
      <c r="AH95" s="208">
        <v>350</v>
      </c>
      <c r="AI95" s="247"/>
      <c r="AJ95" s="448"/>
      <c r="AK95" s="341">
        <f t="shared" si="23"/>
        <v>0</v>
      </c>
      <c r="AL95" s="208">
        <v>400</v>
      </c>
      <c r="AM95" s="247"/>
      <c r="AN95" s="448"/>
      <c r="AO95" s="341">
        <f t="shared" si="24"/>
        <v>0</v>
      </c>
      <c r="AP95" s="208">
        <v>350</v>
      </c>
      <c r="AQ95" s="247"/>
      <c r="AR95" s="448"/>
      <c r="AS95" s="247"/>
      <c r="AT95" s="448"/>
      <c r="AU95" s="341">
        <f t="shared" si="25"/>
        <v>0</v>
      </c>
      <c r="AV95" s="449"/>
      <c r="AW95" s="450"/>
      <c r="AX95" s="449">
        <v>0</v>
      </c>
      <c r="AY95" s="450">
        <v>0</v>
      </c>
      <c r="AZ95" s="449">
        <v>0</v>
      </c>
      <c r="BA95" s="450">
        <v>0</v>
      </c>
      <c r="BB95" s="449">
        <v>0</v>
      </c>
      <c r="BC95" s="450">
        <v>0</v>
      </c>
      <c r="BD95" s="449">
        <v>0</v>
      </c>
      <c r="BE95" s="450">
        <v>0</v>
      </c>
      <c r="BF95" s="450"/>
      <c r="BG95" s="450"/>
      <c r="BH95" s="450"/>
      <c r="BI95" s="450"/>
      <c r="BJ95" s="450"/>
      <c r="BK95" s="245">
        <v>0</v>
      </c>
      <c r="BL95" s="450"/>
      <c r="BM95" s="450"/>
      <c r="BN95" s="211"/>
      <c r="BO95" s="450"/>
      <c r="BP95" s="211"/>
      <c r="BQ95" s="449"/>
      <c r="BR95" s="405"/>
      <c r="BS95" s="405"/>
      <c r="BT95" s="405"/>
      <c r="BU95" s="405"/>
      <c r="BV95" s="405"/>
      <c r="BW95" s="405"/>
      <c r="BX95" s="405"/>
      <c r="BY95" s="450"/>
      <c r="BZ95" s="211"/>
      <c r="CA95" s="450"/>
      <c r="CB95" s="211"/>
      <c r="CC95" s="450"/>
      <c r="CD95" s="211"/>
      <c r="CE95" s="450"/>
      <c r="CF95" s="211"/>
      <c r="CG95" s="450"/>
      <c r="CH95" s="211"/>
      <c r="CI95" s="450"/>
      <c r="CJ95" s="211"/>
      <c r="CK95" s="450"/>
      <c r="CL95" s="450">
        <v>23.7</v>
      </c>
      <c r="CM95" s="211"/>
    </row>
    <row r="96" spans="1:91">
      <c r="A96" s="202">
        <v>13073093</v>
      </c>
      <c r="B96" s="202">
        <v>5360</v>
      </c>
      <c r="C96" s="202" t="s">
        <v>117</v>
      </c>
      <c r="D96" s="247">
        <v>2608</v>
      </c>
      <c r="E96" s="206" t="s">
        <v>202</v>
      </c>
      <c r="F96" s="207">
        <v>354564.53</v>
      </c>
      <c r="G96" s="337">
        <v>0</v>
      </c>
      <c r="H96" s="209">
        <v>223452.78</v>
      </c>
      <c r="I96" s="209">
        <f t="shared" si="26"/>
        <v>131111.75000000003</v>
      </c>
      <c r="J96" s="340">
        <v>1</v>
      </c>
      <c r="K96" s="340">
        <v>1</v>
      </c>
      <c r="L96" s="206" t="s">
        <v>202</v>
      </c>
      <c r="M96" s="206" t="s">
        <v>202</v>
      </c>
      <c r="N96" s="206" t="s">
        <v>202</v>
      </c>
      <c r="O96" s="209"/>
      <c r="P96" s="206" t="s">
        <v>202</v>
      </c>
      <c r="Q96" s="206" t="s">
        <v>202</v>
      </c>
      <c r="R96" s="209"/>
      <c r="S96" s="206" t="s">
        <v>202</v>
      </c>
      <c r="T96" s="206" t="s">
        <v>202</v>
      </c>
      <c r="U96" s="206" t="s">
        <v>202</v>
      </c>
      <c r="V96" s="209"/>
      <c r="W96" s="356">
        <v>2014</v>
      </c>
      <c r="X96" s="356">
        <v>2014</v>
      </c>
      <c r="Y96" s="207" t="s">
        <v>202</v>
      </c>
      <c r="Z96" s="207">
        <v>2449877.85</v>
      </c>
      <c r="AA96" s="238">
        <f t="shared" si="22"/>
        <v>939.37034125766877</v>
      </c>
      <c r="AB96" s="388">
        <v>0</v>
      </c>
      <c r="AC96" s="388">
        <v>0</v>
      </c>
      <c r="AD96" s="388"/>
      <c r="AE96" s="388"/>
      <c r="AF96" s="388"/>
      <c r="AG96" s="448"/>
      <c r="AH96" s="208">
        <v>400</v>
      </c>
      <c r="AI96" s="247"/>
      <c r="AJ96" s="448"/>
      <c r="AK96" s="341">
        <f t="shared" si="23"/>
        <v>0</v>
      </c>
      <c r="AL96" s="208">
        <v>390</v>
      </c>
      <c r="AM96" s="247"/>
      <c r="AN96" s="448"/>
      <c r="AO96" s="341">
        <f t="shared" si="24"/>
        <v>1</v>
      </c>
      <c r="AP96" s="208">
        <v>380</v>
      </c>
      <c r="AQ96" s="247"/>
      <c r="AR96" s="448"/>
      <c r="AS96" s="247"/>
      <c r="AT96" s="448"/>
      <c r="AU96" s="341">
        <f t="shared" si="25"/>
        <v>0</v>
      </c>
      <c r="AV96" s="449"/>
      <c r="AW96" s="450"/>
      <c r="AX96" s="449"/>
      <c r="AY96" s="450"/>
      <c r="AZ96" s="449"/>
      <c r="BA96" s="450"/>
      <c r="BB96" s="449">
        <v>0</v>
      </c>
      <c r="BC96" s="450">
        <v>0</v>
      </c>
      <c r="BD96" s="449">
        <v>0</v>
      </c>
      <c r="BE96" s="450">
        <v>0</v>
      </c>
      <c r="BF96" s="450"/>
      <c r="BG96" s="450"/>
      <c r="BH96" s="450"/>
      <c r="BI96" s="450"/>
      <c r="BJ96" s="450"/>
      <c r="BK96" s="245">
        <v>0</v>
      </c>
      <c r="BL96" s="450"/>
      <c r="BM96" s="450"/>
      <c r="BN96" s="211"/>
      <c r="BO96" s="450"/>
      <c r="BP96" s="211"/>
      <c r="BQ96" s="449"/>
      <c r="BR96" s="405"/>
      <c r="BS96" s="405"/>
      <c r="BT96" s="405"/>
      <c r="BU96" s="405"/>
      <c r="BV96" s="405"/>
      <c r="BW96" s="405"/>
      <c r="BX96" s="405"/>
      <c r="BY96" s="450"/>
      <c r="BZ96" s="211"/>
      <c r="CA96" s="450"/>
      <c r="CB96" s="211"/>
      <c r="CC96" s="450"/>
      <c r="CD96" s="211"/>
      <c r="CE96" s="450"/>
      <c r="CF96" s="211"/>
      <c r="CG96" s="450"/>
      <c r="CH96" s="211"/>
      <c r="CI96" s="450"/>
      <c r="CJ96" s="211"/>
      <c r="CK96" s="450"/>
      <c r="CL96" s="450">
        <v>23.7</v>
      </c>
      <c r="CM96" s="211"/>
    </row>
    <row r="97" spans="1:91">
      <c r="A97" s="202">
        <v>13073001</v>
      </c>
      <c r="B97" s="202">
        <v>5361</v>
      </c>
      <c r="C97" s="202" t="s">
        <v>118</v>
      </c>
      <c r="D97" s="206">
        <v>2118</v>
      </c>
      <c r="E97" s="206">
        <v>213100</v>
      </c>
      <c r="F97" s="207">
        <v>1103314.74</v>
      </c>
      <c r="G97" s="209">
        <v>890214.74</v>
      </c>
      <c r="H97" s="209">
        <v>306663.74</v>
      </c>
      <c r="I97" s="209">
        <v>796651</v>
      </c>
      <c r="J97" s="362">
        <v>1</v>
      </c>
      <c r="K97" s="389">
        <v>0</v>
      </c>
      <c r="L97" s="392">
        <v>74500</v>
      </c>
      <c r="M97" s="331">
        <v>1028595.37</v>
      </c>
      <c r="N97" s="339">
        <v>954095.37</v>
      </c>
      <c r="O97" s="340">
        <v>1</v>
      </c>
      <c r="P97" s="331">
        <v>1348002.09</v>
      </c>
      <c r="Q97" s="339">
        <v>2376597.46</v>
      </c>
      <c r="R97" s="340">
        <v>1</v>
      </c>
      <c r="S97" s="207">
        <v>-3621.31</v>
      </c>
      <c r="T97" s="207">
        <v>-3621.31</v>
      </c>
      <c r="U97" s="209">
        <v>0</v>
      </c>
      <c r="V97" s="356">
        <v>1</v>
      </c>
      <c r="W97" s="447">
        <v>2017</v>
      </c>
      <c r="X97" s="447">
        <v>2017</v>
      </c>
      <c r="Y97" s="207">
        <v>6299973.21</v>
      </c>
      <c r="Z97" s="207">
        <v>1046972.43</v>
      </c>
      <c r="AA97" s="238">
        <f t="shared" si="22"/>
        <v>494.32126062322948</v>
      </c>
      <c r="AB97" s="389">
        <v>0</v>
      </c>
      <c r="AC97" s="389">
        <v>0</v>
      </c>
      <c r="AD97" s="389">
        <v>0</v>
      </c>
      <c r="AE97" s="389">
        <v>0</v>
      </c>
      <c r="AF97" s="389">
        <v>0</v>
      </c>
      <c r="AG97" s="448">
        <v>0</v>
      </c>
      <c r="AH97" s="208">
        <v>307</v>
      </c>
      <c r="AI97" s="247">
        <v>63300</v>
      </c>
      <c r="AJ97" s="448">
        <v>65703.27</v>
      </c>
      <c r="AK97" s="341">
        <f t="shared" si="23"/>
        <v>0</v>
      </c>
      <c r="AL97" s="208">
        <v>340</v>
      </c>
      <c r="AM97" s="247">
        <v>182800</v>
      </c>
      <c r="AN97" s="448">
        <v>179470.96</v>
      </c>
      <c r="AO97" s="341">
        <f t="shared" si="24"/>
        <v>1</v>
      </c>
      <c r="AP97" s="208">
        <v>325</v>
      </c>
      <c r="AQ97" s="247">
        <v>650000</v>
      </c>
      <c r="AR97" s="448">
        <v>1537878.92</v>
      </c>
      <c r="AS97" s="247">
        <v>70000</v>
      </c>
      <c r="AT97" s="448">
        <v>86776.84</v>
      </c>
      <c r="AU97" s="341">
        <f t="shared" si="25"/>
        <v>1</v>
      </c>
      <c r="AV97" s="449">
        <v>9000</v>
      </c>
      <c r="AW97" s="450">
        <v>9296.27</v>
      </c>
      <c r="AX97" s="449">
        <v>0</v>
      </c>
      <c r="AY97" s="450">
        <v>0</v>
      </c>
      <c r="AZ97" s="449">
        <v>0</v>
      </c>
      <c r="BA97" s="450">
        <v>0</v>
      </c>
      <c r="BB97" s="449">
        <v>0</v>
      </c>
      <c r="BC97" s="450">
        <v>0</v>
      </c>
      <c r="BD97" s="449">
        <v>0</v>
      </c>
      <c r="BE97" s="450">
        <v>0</v>
      </c>
      <c r="BF97" s="450"/>
      <c r="BG97" s="450"/>
      <c r="BH97" s="450">
        <v>117792.51</v>
      </c>
      <c r="BI97" s="450">
        <v>1645028</v>
      </c>
      <c r="BJ97" s="450">
        <v>2590011.11</v>
      </c>
      <c r="BK97" s="245">
        <v>944983.10999999987</v>
      </c>
      <c r="BL97" s="450">
        <v>350120.84</v>
      </c>
      <c r="BM97" s="450">
        <v>864896.93</v>
      </c>
      <c r="BN97" s="211">
        <v>0.12323000000000001</v>
      </c>
      <c r="BO97" s="450">
        <v>232658.76</v>
      </c>
      <c r="BP97" s="211">
        <v>1E-3</v>
      </c>
      <c r="BQ97" s="449">
        <v>3700</v>
      </c>
      <c r="BR97" s="405">
        <v>0</v>
      </c>
      <c r="BS97" s="405">
        <v>1</v>
      </c>
      <c r="BT97" s="405">
        <v>0</v>
      </c>
      <c r="BU97" s="405">
        <v>1</v>
      </c>
      <c r="BV97" s="405">
        <v>1</v>
      </c>
      <c r="BW97" s="405">
        <v>0</v>
      </c>
      <c r="BX97" s="405">
        <v>0</v>
      </c>
      <c r="BY97" s="450">
        <v>190900.08</v>
      </c>
      <c r="BZ97" s="211">
        <v>8.0000000000000002E-3</v>
      </c>
      <c r="CA97" s="450">
        <v>195296.88</v>
      </c>
      <c r="CB97" s="211">
        <v>2E-3</v>
      </c>
      <c r="CC97" s="450">
        <v>205801.56</v>
      </c>
      <c r="CD97" s="211">
        <v>3.0000000000000001E-3</v>
      </c>
      <c r="CE97" s="450">
        <v>212509.44</v>
      </c>
      <c r="CF97" s="211">
        <v>2E-3</v>
      </c>
      <c r="CG97" s="450">
        <v>218255.28</v>
      </c>
      <c r="CH97" s="211">
        <v>1E-3</v>
      </c>
      <c r="CI97" s="450">
        <v>226588.32</v>
      </c>
      <c r="CJ97" s="211">
        <v>2E-3</v>
      </c>
      <c r="CK97" s="450">
        <v>228024.95999999999</v>
      </c>
      <c r="CL97" s="469">
        <v>12.323</v>
      </c>
      <c r="CM97" s="211">
        <v>1E-3</v>
      </c>
    </row>
    <row r="98" spans="1:91">
      <c r="A98" s="202">
        <v>13073075</v>
      </c>
      <c r="B98" s="202">
        <v>5361</v>
      </c>
      <c r="C98" s="202" t="s">
        <v>119</v>
      </c>
      <c r="D98" s="206">
        <v>15167</v>
      </c>
      <c r="E98" s="206">
        <v>-489400</v>
      </c>
      <c r="F98" s="207">
        <v>2041700</v>
      </c>
      <c r="G98" s="209">
        <v>2531100</v>
      </c>
      <c r="H98" s="209">
        <v>767900</v>
      </c>
      <c r="I98" s="209">
        <v>1273800</v>
      </c>
      <c r="J98" s="362">
        <v>1</v>
      </c>
      <c r="K98" s="389">
        <v>1</v>
      </c>
      <c r="L98" s="392">
        <v>-1979900</v>
      </c>
      <c r="M98" s="331">
        <v>2100000</v>
      </c>
      <c r="N98" s="339">
        <v>4079900</v>
      </c>
      <c r="O98" s="340">
        <v>1</v>
      </c>
      <c r="P98" s="331">
        <v>1121900</v>
      </c>
      <c r="Q98" s="339">
        <v>3221900</v>
      </c>
      <c r="R98" s="340">
        <v>1</v>
      </c>
      <c r="S98" s="207">
        <v>18239600</v>
      </c>
      <c r="T98" s="207">
        <v>0</v>
      </c>
      <c r="U98" s="209">
        <v>18239600</v>
      </c>
      <c r="V98" s="356">
        <v>1</v>
      </c>
      <c r="W98" s="447">
        <v>2016</v>
      </c>
      <c r="X98" s="447">
        <v>2016</v>
      </c>
      <c r="Y98" s="207">
        <v>99017585</v>
      </c>
      <c r="Z98" s="207">
        <v>7963200</v>
      </c>
      <c r="AA98" s="238">
        <f t="shared" si="22"/>
        <v>525.0346146238544</v>
      </c>
      <c r="AB98" s="389">
        <v>0</v>
      </c>
      <c r="AC98" s="389">
        <v>0</v>
      </c>
      <c r="AD98" s="389">
        <v>0</v>
      </c>
      <c r="AE98" s="389">
        <v>0</v>
      </c>
      <c r="AF98" s="389">
        <v>0</v>
      </c>
      <c r="AG98" s="448">
        <v>0</v>
      </c>
      <c r="AH98" s="208">
        <v>340</v>
      </c>
      <c r="AI98" s="247">
        <v>65000</v>
      </c>
      <c r="AJ98" s="448">
        <v>71200</v>
      </c>
      <c r="AK98" s="341">
        <f t="shared" si="23"/>
        <v>0</v>
      </c>
      <c r="AL98" s="208">
        <v>340</v>
      </c>
      <c r="AM98" s="247">
        <v>1235000</v>
      </c>
      <c r="AN98" s="448">
        <v>1279600</v>
      </c>
      <c r="AO98" s="341">
        <f t="shared" si="24"/>
        <v>1</v>
      </c>
      <c r="AP98" s="208">
        <v>320</v>
      </c>
      <c r="AQ98" s="247">
        <v>2800000</v>
      </c>
      <c r="AR98" s="448">
        <v>3566000</v>
      </c>
      <c r="AS98" s="247">
        <v>306300</v>
      </c>
      <c r="AT98" s="448">
        <v>427300</v>
      </c>
      <c r="AU98" s="341">
        <f t="shared" si="25"/>
        <v>1</v>
      </c>
      <c r="AV98" s="449">
        <v>56700</v>
      </c>
      <c r="AW98" s="450">
        <v>58200</v>
      </c>
      <c r="AX98" s="449">
        <v>79500</v>
      </c>
      <c r="AY98" s="450">
        <v>81600</v>
      </c>
      <c r="AZ98" s="449">
        <v>0</v>
      </c>
      <c r="BA98" s="450">
        <v>0</v>
      </c>
      <c r="BB98" s="449">
        <v>75000</v>
      </c>
      <c r="BC98" s="450">
        <v>77400</v>
      </c>
      <c r="BD98" s="449">
        <v>50000</v>
      </c>
      <c r="BE98" s="450">
        <v>85000</v>
      </c>
      <c r="BF98" s="450"/>
      <c r="BG98" s="450"/>
      <c r="BH98" s="450">
        <v>677700</v>
      </c>
      <c r="BI98" s="450">
        <v>9073152</v>
      </c>
      <c r="BJ98" s="450">
        <v>9997200</v>
      </c>
      <c r="BK98" s="245">
        <v>924048</v>
      </c>
      <c r="BL98" s="450">
        <v>4583353</v>
      </c>
      <c r="BM98" s="450">
        <v>5920095</v>
      </c>
      <c r="BN98" s="211">
        <v>0.12323000000000001</v>
      </c>
      <c r="BO98" s="450">
        <v>1694161</v>
      </c>
      <c r="BP98" s="211">
        <v>6.6000000000000003E-2</v>
      </c>
      <c r="BQ98" s="449">
        <v>1764000</v>
      </c>
      <c r="BR98" s="405">
        <v>1</v>
      </c>
      <c r="BS98" s="405">
        <v>1</v>
      </c>
      <c r="BT98" s="405">
        <v>1</v>
      </c>
      <c r="BU98" s="405">
        <v>1</v>
      </c>
      <c r="BV98" s="405">
        <v>1</v>
      </c>
      <c r="BW98" s="405">
        <v>1</v>
      </c>
      <c r="BX98" s="405">
        <v>1</v>
      </c>
      <c r="BY98" s="450">
        <v>1487685</v>
      </c>
      <c r="BZ98" s="211">
        <v>7.5700000000000003E-2</v>
      </c>
      <c r="CA98" s="450">
        <v>1520007</v>
      </c>
      <c r="CB98" s="211">
        <v>7.9000000000000001E-2</v>
      </c>
      <c r="CC98" s="450">
        <v>1512426</v>
      </c>
      <c r="CD98" s="211">
        <v>7.6899999999999996E-2</v>
      </c>
      <c r="CE98" s="450">
        <v>1555108</v>
      </c>
      <c r="CF98" s="211">
        <v>7.4399999999999994E-2</v>
      </c>
      <c r="CG98" s="450">
        <v>1584003</v>
      </c>
      <c r="CH98" s="211">
        <v>8.1900000000000001E-2</v>
      </c>
      <c r="CI98" s="450">
        <v>1616735</v>
      </c>
      <c r="CJ98" s="211">
        <v>5.9900000000000002E-2</v>
      </c>
      <c r="CK98" s="450">
        <v>1650849</v>
      </c>
      <c r="CL98" s="469">
        <v>12.323</v>
      </c>
      <c r="CM98" s="211">
        <v>6.3899999999999998E-2</v>
      </c>
    </row>
    <row r="99" spans="1:91">
      <c r="A99" s="202">
        <v>13073082</v>
      </c>
      <c r="B99" s="202">
        <v>5361</v>
      </c>
      <c r="C99" s="202" t="s">
        <v>120</v>
      </c>
      <c r="D99" s="206">
        <v>289</v>
      </c>
      <c r="E99" s="206">
        <v>-24700</v>
      </c>
      <c r="F99" s="207">
        <v>-32212.38</v>
      </c>
      <c r="G99" s="209">
        <v>-7512.380000000001</v>
      </c>
      <c r="H99" s="209">
        <v>34400</v>
      </c>
      <c r="I99" s="209">
        <v>-66612.38</v>
      </c>
      <c r="J99" s="362">
        <v>0</v>
      </c>
      <c r="K99" s="389">
        <v>0</v>
      </c>
      <c r="L99" s="392">
        <v>-88400</v>
      </c>
      <c r="M99" s="331">
        <v>-69798.44</v>
      </c>
      <c r="N99" s="339">
        <v>18601.559999999998</v>
      </c>
      <c r="O99" s="340">
        <v>0</v>
      </c>
      <c r="P99" s="331">
        <v>-342123.32</v>
      </c>
      <c r="Q99" s="339">
        <v>-411921.76</v>
      </c>
      <c r="R99" s="340">
        <v>0</v>
      </c>
      <c r="S99" s="207">
        <v>-324659.34999999998</v>
      </c>
      <c r="T99" s="207">
        <v>-324659.34999999998</v>
      </c>
      <c r="U99" s="209">
        <v>0</v>
      </c>
      <c r="V99" s="356">
        <v>1</v>
      </c>
      <c r="W99" s="447">
        <v>2017</v>
      </c>
      <c r="X99" s="447">
        <v>2017</v>
      </c>
      <c r="Y99" s="207">
        <v>737747.65</v>
      </c>
      <c r="Z99" s="207">
        <v>195931.05</v>
      </c>
      <c r="AA99" s="238">
        <f t="shared" si="22"/>
        <v>677.96211072664357</v>
      </c>
      <c r="AB99" s="389">
        <v>0</v>
      </c>
      <c r="AC99" s="389">
        <v>0</v>
      </c>
      <c r="AD99" s="389">
        <v>0</v>
      </c>
      <c r="AE99" s="389">
        <v>0</v>
      </c>
      <c r="AF99" s="389">
        <v>0</v>
      </c>
      <c r="AG99" s="448">
        <v>0</v>
      </c>
      <c r="AH99" s="208">
        <v>400</v>
      </c>
      <c r="AI99" s="247">
        <v>24700</v>
      </c>
      <c r="AJ99" s="448">
        <v>23737.200000000001</v>
      </c>
      <c r="AK99" s="341">
        <f t="shared" si="23"/>
        <v>0</v>
      </c>
      <c r="AL99" s="208">
        <v>300</v>
      </c>
      <c r="AM99" s="247">
        <v>18500</v>
      </c>
      <c r="AN99" s="448">
        <v>23407.19</v>
      </c>
      <c r="AO99" s="341">
        <f t="shared" si="24"/>
        <v>1</v>
      </c>
      <c r="AP99" s="208">
        <v>270</v>
      </c>
      <c r="AQ99" s="247">
        <v>25000</v>
      </c>
      <c r="AR99" s="448">
        <v>23380.720000000001</v>
      </c>
      <c r="AS99" s="247">
        <v>3500</v>
      </c>
      <c r="AT99" s="448">
        <v>4063.64</v>
      </c>
      <c r="AU99" s="341">
        <f t="shared" si="25"/>
        <v>1</v>
      </c>
      <c r="AV99" s="449">
        <v>1100</v>
      </c>
      <c r="AW99" s="450">
        <v>1384.15</v>
      </c>
      <c r="AX99" s="449">
        <v>0</v>
      </c>
      <c r="AY99" s="450">
        <v>0</v>
      </c>
      <c r="AZ99" s="449">
        <v>0</v>
      </c>
      <c r="BA99" s="450">
        <v>0</v>
      </c>
      <c r="BB99" s="449">
        <v>0</v>
      </c>
      <c r="BC99" s="450">
        <v>0</v>
      </c>
      <c r="BD99" s="449">
        <v>0</v>
      </c>
      <c r="BE99" s="450">
        <v>0</v>
      </c>
      <c r="BF99" s="450"/>
      <c r="BG99" s="450"/>
      <c r="BH99" s="450">
        <v>14369.38</v>
      </c>
      <c r="BI99" s="450">
        <v>144662</v>
      </c>
      <c r="BJ99" s="450">
        <v>155123.67000000001</v>
      </c>
      <c r="BK99" s="245">
        <v>10461.670000000013</v>
      </c>
      <c r="BL99" s="450">
        <v>110275.95</v>
      </c>
      <c r="BM99" s="450">
        <v>110515.48</v>
      </c>
      <c r="BN99" s="211">
        <v>0.12323000000000001</v>
      </c>
      <c r="BO99" s="450">
        <v>32775.120000000003</v>
      </c>
      <c r="BP99" s="211">
        <v>1E-4</v>
      </c>
      <c r="BQ99" s="449">
        <v>2100</v>
      </c>
      <c r="BR99" s="405">
        <v>1</v>
      </c>
      <c r="BS99" s="405">
        <v>0</v>
      </c>
      <c r="BT99" s="405">
        <v>0</v>
      </c>
      <c r="BU99" s="405">
        <v>0</v>
      </c>
      <c r="BV99" s="405">
        <v>0</v>
      </c>
      <c r="BW99" s="405">
        <v>1</v>
      </c>
      <c r="BX99" s="405">
        <v>1</v>
      </c>
      <c r="BY99" s="450">
        <v>28755.599999999999</v>
      </c>
      <c r="BZ99" s="211">
        <v>3.0000000000000001E-3</v>
      </c>
      <c r="CA99" s="450">
        <v>28405.08</v>
      </c>
      <c r="CB99" s="211">
        <v>4.0000000000000001E-3</v>
      </c>
      <c r="CC99" s="450">
        <v>28725.84</v>
      </c>
      <c r="CD99" s="211">
        <v>2E-3</v>
      </c>
      <c r="CE99" s="450">
        <v>28622.880000000001</v>
      </c>
      <c r="CF99" s="211">
        <v>3.0000000000000001E-3</v>
      </c>
      <c r="CG99" s="450">
        <v>29785.919999999998</v>
      </c>
      <c r="CH99" s="211">
        <v>3.0000000000000001E-3</v>
      </c>
      <c r="CI99" s="450">
        <v>30403.8</v>
      </c>
      <c r="CJ99" s="211">
        <v>4.0000000000000001E-3</v>
      </c>
      <c r="CK99" s="450">
        <v>31242.240000000002</v>
      </c>
      <c r="CL99" s="469">
        <v>12.323</v>
      </c>
      <c r="CM99" s="211">
        <v>4.0000000000000001E-3</v>
      </c>
    </row>
    <row r="100" spans="1:91">
      <c r="A100" s="202">
        <v>13073085</v>
      </c>
      <c r="B100" s="202">
        <v>5361</v>
      </c>
      <c r="C100" s="202" t="s">
        <v>121</v>
      </c>
      <c r="D100" s="206">
        <v>658</v>
      </c>
      <c r="E100" s="206">
        <v>252400</v>
      </c>
      <c r="F100" s="207">
        <v>20156.48</v>
      </c>
      <c r="G100" s="209">
        <v>-232243.52</v>
      </c>
      <c r="H100" s="209">
        <v>67143.289999999994</v>
      </c>
      <c r="I100" s="209">
        <v>-46986.81</v>
      </c>
      <c r="J100" s="362">
        <v>0</v>
      </c>
      <c r="K100" s="389">
        <v>0</v>
      </c>
      <c r="L100" s="392">
        <v>163300</v>
      </c>
      <c r="M100" s="331">
        <v>13609.3</v>
      </c>
      <c r="N100" s="339">
        <v>-149690.70000000001</v>
      </c>
      <c r="O100" s="340">
        <v>1</v>
      </c>
      <c r="P100" s="331">
        <v>21628.52</v>
      </c>
      <c r="Q100" s="339">
        <v>35237.82</v>
      </c>
      <c r="R100" s="340">
        <v>1</v>
      </c>
      <c r="S100" s="207">
        <v>-303913.03999999998</v>
      </c>
      <c r="T100" s="207">
        <v>-303913.03999999998</v>
      </c>
      <c r="U100" s="209">
        <v>0</v>
      </c>
      <c r="V100" s="356">
        <v>1</v>
      </c>
      <c r="W100" s="447">
        <v>2017</v>
      </c>
      <c r="X100" s="447">
        <v>2017</v>
      </c>
      <c r="Y100" s="207">
        <v>887515.73</v>
      </c>
      <c r="Z100" s="207">
        <v>1746893.56</v>
      </c>
      <c r="AA100" s="238">
        <f t="shared" si="22"/>
        <v>2654.8534346504562</v>
      </c>
      <c r="AB100" s="389">
        <v>0</v>
      </c>
      <c r="AC100" s="389">
        <v>0</v>
      </c>
      <c r="AD100" s="389">
        <v>0</v>
      </c>
      <c r="AE100" s="389">
        <v>0</v>
      </c>
      <c r="AF100" s="389">
        <v>0</v>
      </c>
      <c r="AG100" s="448">
        <v>0</v>
      </c>
      <c r="AH100" s="208">
        <v>360</v>
      </c>
      <c r="AI100" s="247">
        <v>33000</v>
      </c>
      <c r="AJ100" s="448">
        <v>30566.87</v>
      </c>
      <c r="AK100" s="341">
        <f t="shared" si="23"/>
        <v>0</v>
      </c>
      <c r="AL100" s="208">
        <v>340</v>
      </c>
      <c r="AM100" s="247">
        <v>72000</v>
      </c>
      <c r="AN100" s="448">
        <v>68364.509999999995</v>
      </c>
      <c r="AO100" s="341">
        <f t="shared" si="24"/>
        <v>1</v>
      </c>
      <c r="AP100" s="208">
        <v>320</v>
      </c>
      <c r="AQ100" s="247">
        <v>150000</v>
      </c>
      <c r="AR100" s="448">
        <v>98644.25</v>
      </c>
      <c r="AS100" s="247">
        <v>16400</v>
      </c>
      <c r="AT100" s="448">
        <v>8694.01</v>
      </c>
      <c r="AU100" s="341">
        <f t="shared" si="25"/>
        <v>1</v>
      </c>
      <c r="AV100" s="449">
        <v>2300</v>
      </c>
      <c r="AW100" s="450">
        <v>2432.4299999999998</v>
      </c>
      <c r="AX100" s="449">
        <v>0</v>
      </c>
      <c r="AY100" s="450">
        <v>0</v>
      </c>
      <c r="AZ100" s="449">
        <v>0</v>
      </c>
      <c r="BA100" s="450">
        <v>0</v>
      </c>
      <c r="BB100" s="449">
        <v>0</v>
      </c>
      <c r="BC100" s="450">
        <v>0</v>
      </c>
      <c r="BD100" s="449">
        <v>0</v>
      </c>
      <c r="BE100" s="450">
        <v>0</v>
      </c>
      <c r="BF100" s="450"/>
      <c r="BG100" s="450"/>
      <c r="BH100" s="450">
        <v>34679.22</v>
      </c>
      <c r="BI100" s="450">
        <v>388956</v>
      </c>
      <c r="BJ100" s="450">
        <v>351392.87</v>
      </c>
      <c r="BK100" s="245">
        <v>-37563.130000000005</v>
      </c>
      <c r="BL100" s="450">
        <v>201894.98</v>
      </c>
      <c r="BM100" s="450">
        <v>256133.99</v>
      </c>
      <c r="BN100" s="211">
        <v>0.12323000000000001</v>
      </c>
      <c r="BO100" s="450">
        <v>73465.320000000007</v>
      </c>
      <c r="BP100" s="211">
        <v>3.0000000000000001E-3</v>
      </c>
      <c r="BQ100" s="449">
        <v>2900</v>
      </c>
      <c r="BR100" s="405">
        <v>0</v>
      </c>
      <c r="BS100" s="405">
        <v>0</v>
      </c>
      <c r="BT100" s="405">
        <v>0</v>
      </c>
      <c r="BU100" s="405">
        <v>1</v>
      </c>
      <c r="BV100" s="405">
        <v>0</v>
      </c>
      <c r="BW100" s="405">
        <v>0</v>
      </c>
      <c r="BX100" s="405">
        <v>0</v>
      </c>
      <c r="BY100" s="450">
        <v>72909.36</v>
      </c>
      <c r="BZ100" s="211">
        <v>3.0000000000000001E-3</v>
      </c>
      <c r="CA100" s="450">
        <v>75077.399999999994</v>
      </c>
      <c r="CB100" s="211">
        <v>3.0000000000000001E-3</v>
      </c>
      <c r="CC100" s="450">
        <v>73622.52</v>
      </c>
      <c r="CD100" s="211">
        <v>4.0000000000000001E-3</v>
      </c>
      <c r="CE100" s="450">
        <v>73925.279999999999</v>
      </c>
      <c r="CF100" s="211">
        <v>2E-3</v>
      </c>
      <c r="CG100" s="450">
        <v>71423.28</v>
      </c>
      <c r="CH100" s="211">
        <v>2E-3</v>
      </c>
      <c r="CI100" s="450">
        <v>72862.44</v>
      </c>
      <c r="CJ100" s="211">
        <v>2E-3</v>
      </c>
      <c r="CK100" s="450">
        <v>73657.919999999998</v>
      </c>
      <c r="CL100" s="469">
        <v>12.323</v>
      </c>
      <c r="CM100" s="211">
        <v>3.0000000000000001E-3</v>
      </c>
    </row>
    <row r="101" spans="1:91">
      <c r="A101" s="202">
        <v>13073003</v>
      </c>
      <c r="B101" s="202">
        <v>5362</v>
      </c>
      <c r="C101" s="202" t="s">
        <v>122</v>
      </c>
      <c r="D101" s="206">
        <v>1250</v>
      </c>
      <c r="E101" s="206">
        <v>-156300</v>
      </c>
      <c r="F101" s="207">
        <v>-385027.91</v>
      </c>
      <c r="G101" s="209">
        <v>-228727.90999999997</v>
      </c>
      <c r="H101" s="209">
        <v>162899.87</v>
      </c>
      <c r="I101" s="209">
        <v>-547927.78</v>
      </c>
      <c r="J101" s="362">
        <v>0</v>
      </c>
      <c r="K101" s="389">
        <v>0</v>
      </c>
      <c r="L101" s="392">
        <v>-196100</v>
      </c>
      <c r="M101" s="331">
        <v>-243898.23</v>
      </c>
      <c r="N101" s="339">
        <v>-47798.23000000001</v>
      </c>
      <c r="O101" s="340">
        <v>0</v>
      </c>
      <c r="P101" s="331">
        <v>54492.21</v>
      </c>
      <c r="Q101" s="339">
        <v>-189406.02</v>
      </c>
      <c r="R101" s="340">
        <v>1</v>
      </c>
      <c r="S101" s="207">
        <v>0</v>
      </c>
      <c r="T101" s="207">
        <v>508748.93</v>
      </c>
      <c r="U101" s="209">
        <v>-508748.93</v>
      </c>
      <c r="V101" s="356">
        <v>0</v>
      </c>
      <c r="W101" s="447">
        <v>2013</v>
      </c>
      <c r="X101" s="456">
        <v>2013</v>
      </c>
      <c r="Y101" s="207">
        <v>2153016.7999999998</v>
      </c>
      <c r="Z101" s="207">
        <v>536359.56000000006</v>
      </c>
      <c r="AA101" s="238">
        <f t="shared" si="22"/>
        <v>429.08764800000006</v>
      </c>
      <c r="AB101" s="388">
        <v>1</v>
      </c>
      <c r="AC101" s="388">
        <v>0</v>
      </c>
      <c r="AD101" s="388">
        <v>0</v>
      </c>
      <c r="AE101" s="388">
        <v>0</v>
      </c>
      <c r="AF101" s="388">
        <v>0</v>
      </c>
      <c r="AG101" s="448">
        <v>0</v>
      </c>
      <c r="AH101" s="208">
        <v>420</v>
      </c>
      <c r="AI101" s="247">
        <v>29000</v>
      </c>
      <c r="AJ101" s="448">
        <v>28636.9</v>
      </c>
      <c r="AK101" s="341">
        <f t="shared" si="23"/>
        <v>0</v>
      </c>
      <c r="AL101" s="208">
        <v>450</v>
      </c>
      <c r="AM101" s="247">
        <v>131000</v>
      </c>
      <c r="AN101" s="448">
        <v>138618.62</v>
      </c>
      <c r="AO101" s="341">
        <f t="shared" si="24"/>
        <v>0</v>
      </c>
      <c r="AP101" s="208">
        <v>380</v>
      </c>
      <c r="AQ101" s="247">
        <v>90000</v>
      </c>
      <c r="AR101" s="448">
        <v>129438.11</v>
      </c>
      <c r="AS101" s="247">
        <v>6600</v>
      </c>
      <c r="AT101" s="448">
        <v>13795.9</v>
      </c>
      <c r="AU101" s="341">
        <f t="shared" si="25"/>
        <v>0</v>
      </c>
      <c r="AV101" s="449">
        <v>5800</v>
      </c>
      <c r="AW101" s="450">
        <v>6662.92</v>
      </c>
      <c r="AX101" s="449">
        <v>0</v>
      </c>
      <c r="AY101" s="450">
        <v>0</v>
      </c>
      <c r="AZ101" s="449">
        <v>6300</v>
      </c>
      <c r="BA101" s="450">
        <v>9433.24</v>
      </c>
      <c r="BB101" s="449">
        <v>0</v>
      </c>
      <c r="BC101" s="450">
        <v>0</v>
      </c>
      <c r="BD101" s="449">
        <v>0</v>
      </c>
      <c r="BE101" s="450">
        <v>0</v>
      </c>
      <c r="BF101" s="459">
        <v>411655.17</v>
      </c>
      <c r="BG101" s="459">
        <v>58938.9</v>
      </c>
      <c r="BH101" s="450">
        <v>51863.3</v>
      </c>
      <c r="BI101" s="459">
        <v>661585.87</v>
      </c>
      <c r="BJ101" s="450">
        <v>350857.19</v>
      </c>
      <c r="BK101" s="245">
        <v>350857.19</v>
      </c>
      <c r="BL101" s="459">
        <v>401754.11</v>
      </c>
      <c r="BM101" s="459">
        <v>460957.88</v>
      </c>
      <c r="BN101" s="211">
        <v>0.214505</v>
      </c>
      <c r="BO101" s="450">
        <v>228088.04</v>
      </c>
      <c r="BP101" s="211">
        <v>1.7000000000000001E-2</v>
      </c>
      <c r="BQ101" s="449">
        <v>23900</v>
      </c>
      <c r="BR101" s="405">
        <v>0</v>
      </c>
      <c r="BS101" s="405">
        <v>1</v>
      </c>
      <c r="BT101" s="405">
        <v>0</v>
      </c>
      <c r="BU101" s="405">
        <v>0</v>
      </c>
      <c r="BV101" s="405">
        <v>0</v>
      </c>
      <c r="BW101" s="405">
        <v>0</v>
      </c>
      <c r="BX101" s="405">
        <v>1</v>
      </c>
      <c r="BY101" s="450">
        <v>378909.73</v>
      </c>
      <c r="BZ101" s="211">
        <v>8.8999999999999999E-3</v>
      </c>
      <c r="CA101" s="450">
        <v>355213.87</v>
      </c>
      <c r="CB101" s="211">
        <v>6.0000000000000001E-3</v>
      </c>
      <c r="CC101" s="450">
        <v>394240.52</v>
      </c>
      <c r="CD101" s="211">
        <v>2.76E-2</v>
      </c>
      <c r="CE101" s="450">
        <v>439903.76</v>
      </c>
      <c r="CF101" s="211">
        <v>1.89E-2</v>
      </c>
      <c r="CG101" s="450">
        <v>445228.08</v>
      </c>
      <c r="CH101" s="211">
        <v>1.9E-2</v>
      </c>
      <c r="CI101" s="450">
        <v>447605.27</v>
      </c>
      <c r="CJ101" s="211">
        <v>1.4800000000000001E-2</v>
      </c>
      <c r="CK101" s="450">
        <v>446993.19</v>
      </c>
      <c r="CL101" s="491">
        <v>21.450460499999998</v>
      </c>
      <c r="CM101" s="211">
        <v>1.6E-2</v>
      </c>
    </row>
    <row r="102" spans="1:91">
      <c r="A102" s="202">
        <v>13073021</v>
      </c>
      <c r="B102" s="202">
        <v>5362</v>
      </c>
      <c r="C102" s="202" t="s">
        <v>123</v>
      </c>
      <c r="D102" s="206">
        <v>742</v>
      </c>
      <c r="E102" s="206">
        <v>-61500</v>
      </c>
      <c r="F102" s="207">
        <v>2409.02</v>
      </c>
      <c r="G102" s="209">
        <v>63909.02</v>
      </c>
      <c r="H102" s="209">
        <v>66470.759999999995</v>
      </c>
      <c r="I102" s="209">
        <v>-64061.74</v>
      </c>
      <c r="J102" s="362">
        <v>0</v>
      </c>
      <c r="K102" s="389">
        <v>0</v>
      </c>
      <c r="L102" s="392">
        <v>-117800</v>
      </c>
      <c r="M102" s="331">
        <v>-42422.01</v>
      </c>
      <c r="N102" s="339">
        <v>75377.989999999991</v>
      </c>
      <c r="O102" s="340">
        <v>0</v>
      </c>
      <c r="P102" s="331">
        <v>-857897.3</v>
      </c>
      <c r="Q102" s="339">
        <v>-900319.31</v>
      </c>
      <c r="R102" s="340">
        <v>0</v>
      </c>
      <c r="S102" s="207">
        <v>0</v>
      </c>
      <c r="T102" s="207">
        <v>1101226.1299999999</v>
      </c>
      <c r="U102" s="209">
        <v>-1101226.1299999999</v>
      </c>
      <c r="V102" s="356">
        <v>0</v>
      </c>
      <c r="W102" s="447">
        <v>2013</v>
      </c>
      <c r="X102" s="447">
        <v>2013</v>
      </c>
      <c r="Y102" s="207">
        <v>-544871.07999999996</v>
      </c>
      <c r="Z102" s="207">
        <v>546645.09</v>
      </c>
      <c r="AA102" s="238">
        <f t="shared" si="22"/>
        <v>736.71845013477082</v>
      </c>
      <c r="AB102" s="388">
        <v>1</v>
      </c>
      <c r="AC102" s="388">
        <v>0</v>
      </c>
      <c r="AD102" s="388">
        <v>0</v>
      </c>
      <c r="AE102" s="388">
        <v>0</v>
      </c>
      <c r="AF102" s="388">
        <v>0</v>
      </c>
      <c r="AG102" s="448">
        <v>0</v>
      </c>
      <c r="AH102" s="208">
        <v>400</v>
      </c>
      <c r="AI102" s="247">
        <v>25000</v>
      </c>
      <c r="AJ102" s="448">
        <v>24113.05</v>
      </c>
      <c r="AK102" s="341">
        <f t="shared" si="23"/>
        <v>0</v>
      </c>
      <c r="AL102" s="208">
        <v>350</v>
      </c>
      <c r="AM102" s="247">
        <v>56400</v>
      </c>
      <c r="AN102" s="448">
        <v>57358.95</v>
      </c>
      <c r="AO102" s="341">
        <f t="shared" si="24"/>
        <v>1</v>
      </c>
      <c r="AP102" s="208">
        <v>380</v>
      </c>
      <c r="AQ102" s="247">
        <v>8000</v>
      </c>
      <c r="AR102" s="448">
        <v>15167.78</v>
      </c>
      <c r="AS102" s="247">
        <v>800</v>
      </c>
      <c r="AT102" s="448">
        <v>1913.41</v>
      </c>
      <c r="AU102" s="341">
        <f t="shared" si="25"/>
        <v>0</v>
      </c>
      <c r="AV102" s="449">
        <v>4000</v>
      </c>
      <c r="AW102" s="450">
        <v>4366.33</v>
      </c>
      <c r="AX102" s="449">
        <v>0</v>
      </c>
      <c r="AY102" s="450">
        <v>0</v>
      </c>
      <c r="AZ102" s="449">
        <v>0</v>
      </c>
      <c r="BA102" s="450">
        <v>0</v>
      </c>
      <c r="BB102" s="449">
        <v>0</v>
      </c>
      <c r="BC102" s="450">
        <v>0</v>
      </c>
      <c r="BD102" s="449">
        <v>0</v>
      </c>
      <c r="BE102" s="450">
        <v>0</v>
      </c>
      <c r="BF102" s="459">
        <v>180813.73</v>
      </c>
      <c r="BG102" s="459">
        <v>10602.19</v>
      </c>
      <c r="BH102" s="450">
        <v>44678.61</v>
      </c>
      <c r="BI102" s="459">
        <v>295149.52</v>
      </c>
      <c r="BJ102" s="450">
        <v>143771.31</v>
      </c>
      <c r="BK102" s="245">
        <v>143771.31</v>
      </c>
      <c r="BL102" s="459">
        <v>338072.72</v>
      </c>
      <c r="BM102" s="459">
        <v>274501.84000000003</v>
      </c>
      <c r="BN102" s="211">
        <v>0.214505</v>
      </c>
      <c r="BO102" s="450">
        <v>135827.01999999999</v>
      </c>
      <c r="BP102" s="211">
        <v>1.2999999999999999E-2</v>
      </c>
      <c r="BQ102" s="449">
        <v>10200</v>
      </c>
      <c r="BR102" s="405">
        <v>0</v>
      </c>
      <c r="BS102" s="405">
        <v>0</v>
      </c>
      <c r="BT102" s="405">
        <v>0</v>
      </c>
      <c r="BU102" s="405">
        <v>0</v>
      </c>
      <c r="BV102" s="405">
        <v>0</v>
      </c>
      <c r="BW102" s="405">
        <v>0</v>
      </c>
      <c r="BX102" s="405">
        <v>0</v>
      </c>
      <c r="BY102" s="450">
        <v>116326.49</v>
      </c>
      <c r="BZ102" s="211">
        <v>3.0999999999999999E-3</v>
      </c>
      <c r="CA102" s="450">
        <v>106064.91</v>
      </c>
      <c r="CB102" s="211">
        <v>3.3999999999999998E-3</v>
      </c>
      <c r="CC102" s="450">
        <v>113596.15</v>
      </c>
      <c r="CD102" s="211">
        <v>2.7000000000000001E-3</v>
      </c>
      <c r="CE102" s="450">
        <v>120655.19</v>
      </c>
      <c r="CF102" s="211">
        <v>1.8E-3</v>
      </c>
      <c r="CG102" s="450">
        <v>107943.77</v>
      </c>
      <c r="CH102" s="211">
        <v>2.7000000000000001E-3</v>
      </c>
      <c r="CI102" s="450">
        <v>128221.18</v>
      </c>
      <c r="CJ102" s="211">
        <v>1.8E-3</v>
      </c>
      <c r="CK102" s="450">
        <v>130426.87</v>
      </c>
      <c r="CL102" s="491">
        <v>21.450460499999998</v>
      </c>
      <c r="CM102" s="211">
        <v>1.2E-2</v>
      </c>
    </row>
    <row r="103" spans="1:91">
      <c r="A103" s="202">
        <v>13073028</v>
      </c>
      <c r="B103" s="202">
        <v>5362</v>
      </c>
      <c r="C103" s="202" t="s">
        <v>124</v>
      </c>
      <c r="D103" s="206">
        <v>1294</v>
      </c>
      <c r="E103" s="206">
        <v>-168300</v>
      </c>
      <c r="F103" s="207">
        <v>-34979.94</v>
      </c>
      <c r="G103" s="209">
        <v>133320.06</v>
      </c>
      <c r="H103" s="209">
        <v>55164</v>
      </c>
      <c r="I103" s="209">
        <v>-90143.94</v>
      </c>
      <c r="J103" s="362">
        <v>0</v>
      </c>
      <c r="K103" s="389">
        <v>1</v>
      </c>
      <c r="L103" s="392">
        <v>-256300</v>
      </c>
      <c r="M103" s="455">
        <v>-91712.68</v>
      </c>
      <c r="N103" s="483">
        <v>164587.32</v>
      </c>
      <c r="O103" s="340">
        <v>0</v>
      </c>
      <c r="P103" s="455">
        <v>514502.07</v>
      </c>
      <c r="Q103" s="483">
        <v>422789.39</v>
      </c>
      <c r="R103" s="340">
        <v>1</v>
      </c>
      <c r="S103" s="207">
        <v>0</v>
      </c>
      <c r="T103" s="461">
        <v>226327.53</v>
      </c>
      <c r="U103" s="440">
        <v>-226327.53</v>
      </c>
      <c r="V103" s="356">
        <v>0</v>
      </c>
      <c r="W103" s="447">
        <v>2015</v>
      </c>
      <c r="X103" s="447">
        <v>2015</v>
      </c>
      <c r="Y103" s="461">
        <v>4593671.9400000004</v>
      </c>
      <c r="Z103" s="461">
        <v>773988.02</v>
      </c>
      <c r="AA103" s="238">
        <f t="shared" si="22"/>
        <v>598.13602782071098</v>
      </c>
      <c r="AB103" s="388">
        <v>0</v>
      </c>
      <c r="AC103" s="388">
        <v>0</v>
      </c>
      <c r="AD103" s="388">
        <v>0</v>
      </c>
      <c r="AE103" s="388">
        <v>0</v>
      </c>
      <c r="AF103" s="388">
        <v>0</v>
      </c>
      <c r="AG103" s="448">
        <v>0</v>
      </c>
      <c r="AH103" s="208">
        <v>520</v>
      </c>
      <c r="AI103" s="247">
        <v>36500</v>
      </c>
      <c r="AJ103" s="448">
        <v>45281.09</v>
      </c>
      <c r="AK103" s="341">
        <f t="shared" si="23"/>
        <v>0</v>
      </c>
      <c r="AL103" s="208">
        <v>520</v>
      </c>
      <c r="AM103" s="247">
        <v>161000</v>
      </c>
      <c r="AN103" s="448">
        <v>170712.1</v>
      </c>
      <c r="AO103" s="341">
        <f t="shared" si="24"/>
        <v>0</v>
      </c>
      <c r="AP103" s="208">
        <v>300</v>
      </c>
      <c r="AQ103" s="247">
        <v>125000</v>
      </c>
      <c r="AR103" s="448">
        <v>148532.48000000001</v>
      </c>
      <c r="AS103" s="247">
        <v>14000</v>
      </c>
      <c r="AT103" s="448">
        <v>16034.78</v>
      </c>
      <c r="AU103" s="341">
        <f t="shared" si="25"/>
        <v>1</v>
      </c>
      <c r="AV103" s="449">
        <v>3500</v>
      </c>
      <c r="AW103" s="450">
        <v>3733.35</v>
      </c>
      <c r="AX103" s="449">
        <v>0</v>
      </c>
      <c r="AY103" s="450">
        <v>0</v>
      </c>
      <c r="AZ103" s="449">
        <v>0</v>
      </c>
      <c r="BA103" s="450">
        <v>0</v>
      </c>
      <c r="BB103" s="449">
        <v>0</v>
      </c>
      <c r="BC103" s="450">
        <v>0</v>
      </c>
      <c r="BD103" s="449">
        <v>0</v>
      </c>
      <c r="BE103" s="450">
        <v>0</v>
      </c>
      <c r="BF103" s="459">
        <v>270303.98</v>
      </c>
      <c r="BG103" s="459">
        <v>34754.730000000003</v>
      </c>
      <c r="BH103" s="450">
        <v>55300.12</v>
      </c>
      <c r="BI103" s="459">
        <v>562541.82999999996</v>
      </c>
      <c r="BJ103" s="459">
        <v>728617.85</v>
      </c>
      <c r="BK103" s="467">
        <v>-166076.01999999999</v>
      </c>
      <c r="BL103" s="459">
        <v>491851.28</v>
      </c>
      <c r="BM103" s="459">
        <v>477396.96</v>
      </c>
      <c r="BN103" s="211">
        <v>0.21450460499999999</v>
      </c>
      <c r="BO103" s="450">
        <v>236222.17</v>
      </c>
      <c r="BP103" s="211">
        <v>2.0999999999999999E-3</v>
      </c>
      <c r="BQ103" s="449">
        <v>4100</v>
      </c>
      <c r="BR103" s="405">
        <v>1</v>
      </c>
      <c r="BS103" s="405">
        <v>1</v>
      </c>
      <c r="BT103" s="405">
        <v>1</v>
      </c>
      <c r="BU103" s="405">
        <v>0</v>
      </c>
      <c r="BV103" s="405">
        <v>0</v>
      </c>
      <c r="BW103" s="405">
        <v>0</v>
      </c>
      <c r="BX103" s="405">
        <v>1</v>
      </c>
      <c r="BY103" s="450">
        <v>200466.48</v>
      </c>
      <c r="BZ103" s="211">
        <v>1.6000000000000001E-3</v>
      </c>
      <c r="CA103" s="450">
        <v>190591.01</v>
      </c>
      <c r="CB103" s="211">
        <v>1.8E-3</v>
      </c>
      <c r="CC103" s="450">
        <v>207605.97</v>
      </c>
      <c r="CD103" s="211">
        <v>2.5000000000000001E-3</v>
      </c>
      <c r="CE103" s="450">
        <v>222017.04</v>
      </c>
      <c r="CF103" s="211">
        <v>2.7000000000000001E-3</v>
      </c>
      <c r="CG103" s="450">
        <v>206576.2</v>
      </c>
      <c r="CH103" s="211">
        <v>2.2000000000000001E-3</v>
      </c>
      <c r="CI103" s="450">
        <v>207814.27</v>
      </c>
      <c r="CJ103" s="211">
        <v>5.0000000000000001E-3</v>
      </c>
      <c r="CK103" s="450">
        <v>224393.16</v>
      </c>
      <c r="CL103" s="491">
        <v>21.450460499999998</v>
      </c>
      <c r="CM103" s="211">
        <v>1.6999999999999999E-3</v>
      </c>
    </row>
    <row r="104" spans="1:91">
      <c r="A104" s="202">
        <v>13073040</v>
      </c>
      <c r="B104" s="202">
        <v>5362</v>
      </c>
      <c r="C104" s="202" t="s">
        <v>125</v>
      </c>
      <c r="D104" s="206">
        <v>1000</v>
      </c>
      <c r="E104" s="206">
        <v>173300</v>
      </c>
      <c r="F104" s="207">
        <v>210551.38</v>
      </c>
      <c r="G104" s="209">
        <v>37251.380000000005</v>
      </c>
      <c r="H104" s="209">
        <v>211739.74</v>
      </c>
      <c r="I104" s="209">
        <v>-1188.359999999986</v>
      </c>
      <c r="J104" s="362">
        <v>0</v>
      </c>
      <c r="K104" s="389">
        <v>1</v>
      </c>
      <c r="L104" s="392">
        <v>59500</v>
      </c>
      <c r="M104" s="455">
        <v>171583.53</v>
      </c>
      <c r="N104" s="483">
        <v>112083.53</v>
      </c>
      <c r="O104" s="340">
        <v>1</v>
      </c>
      <c r="P104" s="331">
        <v>736568.18</v>
      </c>
      <c r="Q104" s="483">
        <v>908151.71</v>
      </c>
      <c r="R104" s="340">
        <v>1</v>
      </c>
      <c r="S104" s="461">
        <v>273073.34000000003</v>
      </c>
      <c r="T104" s="207">
        <v>0</v>
      </c>
      <c r="U104" s="440">
        <v>273073.34000000003</v>
      </c>
      <c r="V104" s="356">
        <v>0</v>
      </c>
      <c r="W104" s="456">
        <v>2017</v>
      </c>
      <c r="X104" s="447">
        <v>2013</v>
      </c>
      <c r="Y104" s="461">
        <v>10797439.25</v>
      </c>
      <c r="Z104" s="461">
        <v>2773092.74</v>
      </c>
      <c r="AA104" s="238">
        <f t="shared" si="22"/>
        <v>2773.09274</v>
      </c>
      <c r="AB104" s="388">
        <v>0</v>
      </c>
      <c r="AC104" s="388">
        <v>0</v>
      </c>
      <c r="AD104" s="388">
        <v>0</v>
      </c>
      <c r="AE104" s="388">
        <v>0</v>
      </c>
      <c r="AF104" s="388">
        <v>0</v>
      </c>
      <c r="AG104" s="448">
        <v>0</v>
      </c>
      <c r="AH104" s="208">
        <v>355</v>
      </c>
      <c r="AI104" s="247">
        <v>4800</v>
      </c>
      <c r="AJ104" s="448">
        <v>4188.55</v>
      </c>
      <c r="AK104" s="341">
        <f t="shared" si="23"/>
        <v>0</v>
      </c>
      <c r="AL104" s="208">
        <v>400</v>
      </c>
      <c r="AM104" s="247">
        <v>195200</v>
      </c>
      <c r="AN104" s="448">
        <v>196195.76</v>
      </c>
      <c r="AO104" s="341">
        <f t="shared" si="24"/>
        <v>0</v>
      </c>
      <c r="AP104" s="208">
        <v>250</v>
      </c>
      <c r="AQ104" s="247">
        <v>420000</v>
      </c>
      <c r="AR104" s="448">
        <v>667087.27</v>
      </c>
      <c r="AS104" s="247">
        <v>56000</v>
      </c>
      <c r="AT104" s="448">
        <v>83735.679999999993</v>
      </c>
      <c r="AU104" s="341">
        <f t="shared" si="25"/>
        <v>1</v>
      </c>
      <c r="AV104" s="449">
        <v>2000</v>
      </c>
      <c r="AW104" s="450">
        <v>2204.0100000000002</v>
      </c>
      <c r="AX104" s="449">
        <v>0</v>
      </c>
      <c r="AY104" s="450">
        <v>0</v>
      </c>
      <c r="AZ104" s="449">
        <v>47000</v>
      </c>
      <c r="BA104" s="450">
        <v>48938.63</v>
      </c>
      <c r="BB104" s="449">
        <v>0</v>
      </c>
      <c r="BC104" s="450">
        <v>0</v>
      </c>
      <c r="BD104" s="449">
        <v>0</v>
      </c>
      <c r="BE104" s="450">
        <v>0</v>
      </c>
      <c r="BF104" s="459">
        <v>278891.19</v>
      </c>
      <c r="BG104" s="459">
        <v>77171.210000000006</v>
      </c>
      <c r="BH104" s="450">
        <v>35931.040000000001</v>
      </c>
      <c r="BI104" s="459">
        <v>1114551.19</v>
      </c>
      <c r="BJ104" s="459">
        <v>1115848.78</v>
      </c>
      <c r="BK104" s="467">
        <v>1115848.78</v>
      </c>
      <c r="BL104" s="459">
        <v>0</v>
      </c>
      <c r="BM104" s="459">
        <v>483157.94</v>
      </c>
      <c r="BN104" s="211">
        <v>0.21450460499999999</v>
      </c>
      <c r="BO104" s="450">
        <v>239076.36</v>
      </c>
      <c r="BP104" s="211">
        <v>7.0000000000000001E-3</v>
      </c>
      <c r="BQ104" s="449">
        <v>12000</v>
      </c>
      <c r="BR104" s="405">
        <v>0</v>
      </c>
      <c r="BS104" s="405">
        <v>0</v>
      </c>
      <c r="BT104" s="405">
        <v>0</v>
      </c>
      <c r="BU104" s="405">
        <v>0</v>
      </c>
      <c r="BV104" s="405">
        <v>0</v>
      </c>
      <c r="BW104" s="405">
        <v>1</v>
      </c>
      <c r="BX104" s="405">
        <v>1</v>
      </c>
      <c r="BY104" s="450">
        <v>245254.71</v>
      </c>
      <c r="BZ104" s="211">
        <v>3.6999999999999998E-2</v>
      </c>
      <c r="CA104" s="450">
        <v>213963.25</v>
      </c>
      <c r="CB104" s="211">
        <v>3.8999999999999998E-3</v>
      </c>
      <c r="CC104" s="450">
        <v>202835.27</v>
      </c>
      <c r="CD104" s="211">
        <v>5.5999999999999999E-3</v>
      </c>
      <c r="CE104" s="450">
        <v>239500.97</v>
      </c>
      <c r="CF104" s="211">
        <v>4.7999999999999996E-3</v>
      </c>
      <c r="CG104" s="450">
        <v>224929.03</v>
      </c>
      <c r="CH104" s="211">
        <v>3.8E-3</v>
      </c>
      <c r="CI104" s="450">
        <v>237380.73</v>
      </c>
      <c r="CJ104" s="211">
        <v>3.7000000000000002E-3</v>
      </c>
      <c r="CK104" s="450">
        <v>219839.86</v>
      </c>
      <c r="CL104" s="491">
        <v>21.450460499999998</v>
      </c>
      <c r="CM104" s="211">
        <v>4.7000000000000002E-3</v>
      </c>
    </row>
    <row r="105" spans="1:91">
      <c r="A105" s="202">
        <v>13073045</v>
      </c>
      <c r="B105" s="202">
        <v>5362</v>
      </c>
      <c r="C105" s="202" t="s">
        <v>126</v>
      </c>
      <c r="D105" s="206">
        <v>421</v>
      </c>
      <c r="E105" s="206">
        <v>-11000</v>
      </c>
      <c r="F105" s="207">
        <v>-43062.97</v>
      </c>
      <c r="G105" s="209">
        <v>-32062.97</v>
      </c>
      <c r="H105" s="209">
        <v>17370.77</v>
      </c>
      <c r="I105" s="209">
        <v>-60433.740000000005</v>
      </c>
      <c r="J105" s="362">
        <v>0</v>
      </c>
      <c r="K105" s="389">
        <v>1</v>
      </c>
      <c r="L105" s="392">
        <v>-48200</v>
      </c>
      <c r="M105" s="455">
        <v>-53970.36</v>
      </c>
      <c r="N105" s="483">
        <v>5770.36</v>
      </c>
      <c r="O105" s="340">
        <v>0</v>
      </c>
      <c r="P105" s="455">
        <v>0</v>
      </c>
      <c r="Q105" s="483">
        <v>0</v>
      </c>
      <c r="R105" s="484">
        <v>1</v>
      </c>
      <c r="S105" s="207">
        <v>0</v>
      </c>
      <c r="T105" s="207">
        <v>68508.45</v>
      </c>
      <c r="U105" s="209">
        <v>-68508.45</v>
      </c>
      <c r="V105" s="356">
        <v>0</v>
      </c>
      <c r="W105" s="456">
        <v>2018</v>
      </c>
      <c r="X105" s="456">
        <v>2018</v>
      </c>
      <c r="Y105" s="461">
        <v>1030536.45</v>
      </c>
      <c r="Z105" s="461">
        <v>105624.27</v>
      </c>
      <c r="AA105" s="238">
        <f t="shared" si="22"/>
        <v>250.88900237529691</v>
      </c>
      <c r="AB105" s="388">
        <v>0</v>
      </c>
      <c r="AC105" s="388">
        <v>0</v>
      </c>
      <c r="AD105" s="388">
        <v>0</v>
      </c>
      <c r="AE105" s="388">
        <v>0</v>
      </c>
      <c r="AF105" s="388">
        <v>0</v>
      </c>
      <c r="AG105" s="448">
        <v>0</v>
      </c>
      <c r="AH105" s="208">
        <v>400</v>
      </c>
      <c r="AI105" s="247">
        <v>26000</v>
      </c>
      <c r="AJ105" s="448">
        <v>24008.44</v>
      </c>
      <c r="AK105" s="341">
        <f t="shared" si="23"/>
        <v>0</v>
      </c>
      <c r="AL105" s="208">
        <v>400</v>
      </c>
      <c r="AM105" s="247">
        <v>50700</v>
      </c>
      <c r="AN105" s="448">
        <v>44927.89</v>
      </c>
      <c r="AO105" s="341">
        <f t="shared" si="24"/>
        <v>0</v>
      </c>
      <c r="AP105" s="208">
        <v>300</v>
      </c>
      <c r="AQ105" s="247">
        <v>128000</v>
      </c>
      <c r="AR105" s="448">
        <v>93061.63</v>
      </c>
      <c r="AS105" s="247">
        <v>15000</v>
      </c>
      <c r="AT105" s="448">
        <v>11194.41</v>
      </c>
      <c r="AU105" s="341">
        <f t="shared" si="25"/>
        <v>1</v>
      </c>
      <c r="AV105" s="449">
        <v>1700</v>
      </c>
      <c r="AW105" s="450">
        <v>1932.5</v>
      </c>
      <c r="AX105" s="449">
        <v>0</v>
      </c>
      <c r="AY105" s="450">
        <v>0</v>
      </c>
      <c r="AZ105" s="449">
        <v>0</v>
      </c>
      <c r="BA105" s="450">
        <v>0</v>
      </c>
      <c r="BB105" s="449">
        <v>0</v>
      </c>
      <c r="BC105" s="450">
        <v>0</v>
      </c>
      <c r="BD105" s="449">
        <v>0</v>
      </c>
      <c r="BE105" s="450">
        <v>0</v>
      </c>
      <c r="BF105" s="459">
        <v>116120.24</v>
      </c>
      <c r="BG105" s="459">
        <v>7371.43</v>
      </c>
      <c r="BH105" s="450">
        <v>25620.59</v>
      </c>
      <c r="BI105" s="459">
        <v>315639</v>
      </c>
      <c r="BJ105" s="459">
        <v>313042.71999999997</v>
      </c>
      <c r="BK105" s="467">
        <f>BI105-BJ105</f>
        <v>2596.2800000000279</v>
      </c>
      <c r="BL105" s="459">
        <v>74839.64</v>
      </c>
      <c r="BM105" s="459">
        <v>172363.94</v>
      </c>
      <c r="BN105" s="211">
        <v>0.21450460499999999</v>
      </c>
      <c r="BO105" s="450">
        <v>85288.02</v>
      </c>
      <c r="BP105" s="211">
        <v>9.1999999999999998E-3</v>
      </c>
      <c r="BQ105" s="449">
        <v>6200</v>
      </c>
      <c r="BR105" s="405">
        <v>0</v>
      </c>
      <c r="BS105" s="405">
        <v>1</v>
      </c>
      <c r="BT105" s="405">
        <v>1</v>
      </c>
      <c r="BU105" s="405">
        <v>1</v>
      </c>
      <c r="BV105" s="405">
        <v>0</v>
      </c>
      <c r="BW105" s="405">
        <v>1</v>
      </c>
      <c r="BX105" s="405">
        <v>0</v>
      </c>
      <c r="BY105" s="450">
        <v>69720.179999999993</v>
      </c>
      <c r="BZ105" s="211">
        <v>6.7999999999999996E-3</v>
      </c>
      <c r="CA105" s="450">
        <v>64865.51</v>
      </c>
      <c r="CB105" s="211">
        <v>1.9699999999999999E-2</v>
      </c>
      <c r="CC105" s="450">
        <v>64646.83</v>
      </c>
      <c r="CD105" s="211">
        <v>1.66E-2</v>
      </c>
      <c r="CE105" s="450">
        <v>79248.42</v>
      </c>
      <c r="CF105" s="211">
        <v>8.0999999999999996E-3</v>
      </c>
      <c r="CG105" s="450">
        <v>71518.67</v>
      </c>
      <c r="CH105" s="211">
        <v>2.3699999999999999E-2</v>
      </c>
      <c r="CI105" s="450">
        <v>74640.5</v>
      </c>
      <c r="CJ105" s="211">
        <v>6.8999999999999999E-3</v>
      </c>
      <c r="CK105" s="450">
        <v>91956.06</v>
      </c>
      <c r="CL105" s="491">
        <v>21.450460499999998</v>
      </c>
      <c r="CM105" s="211">
        <v>2.3099999999999999E-2</v>
      </c>
    </row>
    <row r="106" spans="1:91">
      <c r="A106" s="202">
        <v>13073059</v>
      </c>
      <c r="B106" s="202">
        <v>5362</v>
      </c>
      <c r="C106" s="202" t="s">
        <v>127</v>
      </c>
      <c r="D106" s="206">
        <v>288</v>
      </c>
      <c r="E106" s="206">
        <v>-24800</v>
      </c>
      <c r="F106" s="207">
        <v>56233.21</v>
      </c>
      <c r="G106" s="209">
        <v>81033.209999999992</v>
      </c>
      <c r="H106" s="209">
        <v>11347.55</v>
      </c>
      <c r="I106" s="209">
        <v>44885.66</v>
      </c>
      <c r="J106" s="362">
        <v>1</v>
      </c>
      <c r="K106" s="389">
        <v>1</v>
      </c>
      <c r="L106" s="392">
        <v>-16100</v>
      </c>
      <c r="M106" s="455">
        <v>16173.04</v>
      </c>
      <c r="N106" s="483">
        <v>32273.040000000001</v>
      </c>
      <c r="O106" s="340">
        <v>1</v>
      </c>
      <c r="P106" s="455">
        <v>592424.04</v>
      </c>
      <c r="Q106" s="483">
        <v>608597.07999999996</v>
      </c>
      <c r="R106" s="340">
        <v>1</v>
      </c>
      <c r="S106" s="207">
        <v>416278.72</v>
      </c>
      <c r="T106" s="207">
        <v>0</v>
      </c>
      <c r="U106" s="209">
        <v>416278.72</v>
      </c>
      <c r="V106" s="356">
        <v>0</v>
      </c>
      <c r="W106" s="456">
        <v>2018</v>
      </c>
      <c r="X106" s="456">
        <v>2018</v>
      </c>
      <c r="Y106" s="461">
        <v>1402518.49</v>
      </c>
      <c r="Z106" s="207">
        <v>26266.880000000001</v>
      </c>
      <c r="AA106" s="238">
        <f t="shared" si="22"/>
        <v>91.204444444444448</v>
      </c>
      <c r="AB106" s="388">
        <v>0</v>
      </c>
      <c r="AC106" s="388">
        <v>0</v>
      </c>
      <c r="AD106" s="388">
        <v>0</v>
      </c>
      <c r="AE106" s="388">
        <v>0</v>
      </c>
      <c r="AF106" s="388">
        <v>0</v>
      </c>
      <c r="AG106" s="448">
        <v>0</v>
      </c>
      <c r="AH106" s="208">
        <v>700</v>
      </c>
      <c r="AI106" s="247">
        <v>50000</v>
      </c>
      <c r="AJ106" s="448">
        <v>50000.02</v>
      </c>
      <c r="AK106" s="341">
        <f t="shared" si="23"/>
        <v>0</v>
      </c>
      <c r="AL106" s="208">
        <v>500</v>
      </c>
      <c r="AM106" s="247">
        <v>61600</v>
      </c>
      <c r="AN106" s="448">
        <v>76042.55</v>
      </c>
      <c r="AO106" s="341">
        <f t="shared" si="24"/>
        <v>0</v>
      </c>
      <c r="AP106" s="208">
        <v>300</v>
      </c>
      <c r="AQ106" s="247">
        <v>15000</v>
      </c>
      <c r="AR106" s="448">
        <v>15221.89</v>
      </c>
      <c r="AS106" s="247">
        <v>1800</v>
      </c>
      <c r="AT106" s="448">
        <v>1745.32</v>
      </c>
      <c r="AU106" s="341">
        <f t="shared" si="25"/>
        <v>1</v>
      </c>
      <c r="AV106" s="449">
        <v>1500</v>
      </c>
      <c r="AW106" s="450">
        <v>1345.84</v>
      </c>
      <c r="AX106" s="449">
        <v>0</v>
      </c>
      <c r="AY106" s="450">
        <v>0</v>
      </c>
      <c r="AZ106" s="449">
        <v>13000</v>
      </c>
      <c r="BA106" s="450">
        <v>13677.05</v>
      </c>
      <c r="BB106" s="449">
        <v>0</v>
      </c>
      <c r="BC106" s="450">
        <v>0</v>
      </c>
      <c r="BD106" s="449">
        <v>0</v>
      </c>
      <c r="BE106" s="450">
        <v>0</v>
      </c>
      <c r="BF106" s="459">
        <v>91323.48</v>
      </c>
      <c r="BG106" s="459">
        <v>5933.18</v>
      </c>
      <c r="BH106" s="450">
        <v>13125.15</v>
      </c>
      <c r="BI106" s="459">
        <v>204610.27</v>
      </c>
      <c r="BJ106" s="459">
        <v>266668.53000000003</v>
      </c>
      <c r="BK106" s="467">
        <v>-62058.26</v>
      </c>
      <c r="BL106" s="459">
        <v>68281.14</v>
      </c>
      <c r="BM106" s="459">
        <v>121119.01</v>
      </c>
      <c r="BN106" s="211">
        <v>0.21450460499999999</v>
      </c>
      <c r="BO106" s="450">
        <v>59931.32</v>
      </c>
      <c r="BP106" s="211">
        <v>8.9999999999999993E-3</v>
      </c>
      <c r="BQ106" s="449">
        <v>5000</v>
      </c>
      <c r="BR106" s="405">
        <v>1</v>
      </c>
      <c r="BS106" s="405">
        <v>1</v>
      </c>
      <c r="BT106" s="405">
        <v>1</v>
      </c>
      <c r="BU106" s="405">
        <v>1</v>
      </c>
      <c r="BV106" s="405">
        <v>1</v>
      </c>
      <c r="BW106" s="405">
        <v>1</v>
      </c>
      <c r="BX106" s="405">
        <v>1</v>
      </c>
      <c r="BY106" s="450">
        <v>50172.74</v>
      </c>
      <c r="BZ106" s="211">
        <v>5.1999999999999998E-3</v>
      </c>
      <c r="CA106" s="450">
        <v>46632.28</v>
      </c>
      <c r="CB106" s="211">
        <v>4.1999999999999997E-3</v>
      </c>
      <c r="CC106" s="450">
        <v>52894.64</v>
      </c>
      <c r="CD106" s="211">
        <v>4.1000000000000003E-3</v>
      </c>
      <c r="CE106" s="450">
        <v>58835.519999999997</v>
      </c>
      <c r="CF106" s="211">
        <v>3.5999999999999999E-3</v>
      </c>
      <c r="CG106" s="450">
        <v>51008.26</v>
      </c>
      <c r="CH106" s="211">
        <v>3.3E-3</v>
      </c>
      <c r="CI106" s="450">
        <v>56456.160000000003</v>
      </c>
      <c r="CJ106" s="211">
        <v>9.1000000000000004E-3</v>
      </c>
      <c r="CK106" s="450">
        <v>56713.55</v>
      </c>
      <c r="CL106" s="491">
        <v>21.450460499999998</v>
      </c>
      <c r="CM106" s="211">
        <v>0.01</v>
      </c>
    </row>
    <row r="107" spans="1:91">
      <c r="A107" s="202">
        <v>13073073</v>
      </c>
      <c r="B107" s="202">
        <v>5362</v>
      </c>
      <c r="C107" s="202" t="s">
        <v>128</v>
      </c>
      <c r="D107" s="206">
        <v>929</v>
      </c>
      <c r="E107" s="206">
        <v>-85000</v>
      </c>
      <c r="F107" s="207">
        <v>58626.78</v>
      </c>
      <c r="G107" s="209">
        <v>143626.78</v>
      </c>
      <c r="H107" s="209">
        <v>58362.62</v>
      </c>
      <c r="I107" s="209">
        <v>264.15999999999622</v>
      </c>
      <c r="J107" s="362">
        <v>1</v>
      </c>
      <c r="K107" s="389">
        <v>1</v>
      </c>
      <c r="L107" s="392">
        <v>-59000</v>
      </c>
      <c r="M107" s="331">
        <v>-52146.11</v>
      </c>
      <c r="N107" s="339">
        <v>6853.8899999999994</v>
      </c>
      <c r="O107" s="340">
        <v>0</v>
      </c>
      <c r="P107" s="331">
        <v>323672.51</v>
      </c>
      <c r="Q107" s="339">
        <v>271526.40000000002</v>
      </c>
      <c r="R107" s="340">
        <v>1</v>
      </c>
      <c r="S107" s="207">
        <v>587598.99</v>
      </c>
      <c r="T107" s="207">
        <v>0</v>
      </c>
      <c r="U107" s="209">
        <v>587598.99</v>
      </c>
      <c r="V107" s="356">
        <v>0</v>
      </c>
      <c r="W107" s="447">
        <v>2013</v>
      </c>
      <c r="X107" s="456">
        <v>2013</v>
      </c>
      <c r="Y107" s="207">
        <v>2066563.14</v>
      </c>
      <c r="Z107" s="207">
        <v>226845</v>
      </c>
      <c r="AA107" s="238">
        <f t="shared" si="22"/>
        <v>244.18191603875135</v>
      </c>
      <c r="AB107" s="388">
        <v>0</v>
      </c>
      <c r="AC107" s="388">
        <v>0</v>
      </c>
      <c r="AD107" s="388">
        <v>0</v>
      </c>
      <c r="AE107" s="388">
        <v>0</v>
      </c>
      <c r="AF107" s="388">
        <v>0</v>
      </c>
      <c r="AG107" s="448">
        <v>0</v>
      </c>
      <c r="AH107" s="208">
        <v>400</v>
      </c>
      <c r="AI107" s="247">
        <v>39000</v>
      </c>
      <c r="AJ107" s="448">
        <v>36977.75</v>
      </c>
      <c r="AK107" s="341">
        <f t="shared" si="23"/>
        <v>0</v>
      </c>
      <c r="AL107" s="208">
        <v>480</v>
      </c>
      <c r="AM107" s="247">
        <v>140400</v>
      </c>
      <c r="AN107" s="448">
        <v>149536.4</v>
      </c>
      <c r="AO107" s="341">
        <f t="shared" si="24"/>
        <v>0</v>
      </c>
      <c r="AP107" s="208">
        <v>330</v>
      </c>
      <c r="AQ107" s="247">
        <v>400000</v>
      </c>
      <c r="AR107" s="448">
        <v>430787.61</v>
      </c>
      <c r="AS107" s="247">
        <v>42400</v>
      </c>
      <c r="AT107" s="448">
        <v>59334.34</v>
      </c>
      <c r="AU107" s="341">
        <f t="shared" si="25"/>
        <v>1</v>
      </c>
      <c r="AV107" s="449">
        <v>6000</v>
      </c>
      <c r="AW107" s="450">
        <v>6852.49</v>
      </c>
      <c r="AX107" s="449">
        <v>0</v>
      </c>
      <c r="AY107" s="450">
        <v>0</v>
      </c>
      <c r="AZ107" s="449">
        <v>0</v>
      </c>
      <c r="BA107" s="450">
        <v>0</v>
      </c>
      <c r="BB107" s="449">
        <v>0</v>
      </c>
      <c r="BC107" s="450">
        <v>0</v>
      </c>
      <c r="BD107" s="449">
        <v>0</v>
      </c>
      <c r="BE107" s="450">
        <v>0</v>
      </c>
      <c r="BF107" s="459">
        <v>317002.94</v>
      </c>
      <c r="BG107" s="459">
        <v>43803.31</v>
      </c>
      <c r="BH107" s="450">
        <v>40308.620000000003</v>
      </c>
      <c r="BI107" s="459">
        <v>925620.43</v>
      </c>
      <c r="BJ107" s="450">
        <v>605128.53</v>
      </c>
      <c r="BK107" s="245">
        <v>605128.53</v>
      </c>
      <c r="BL107" s="459">
        <v>20500.689999999999</v>
      </c>
      <c r="BM107" s="459">
        <v>410143.51</v>
      </c>
      <c r="BN107" s="211">
        <v>0.214505</v>
      </c>
      <c r="BO107" s="450">
        <v>202944.8</v>
      </c>
      <c r="BP107" s="211">
        <v>8.9999999999999993E-3</v>
      </c>
      <c r="BQ107" s="449">
        <v>12400</v>
      </c>
      <c r="BR107" s="405">
        <v>1</v>
      </c>
      <c r="BS107" s="405">
        <v>1</v>
      </c>
      <c r="BT107" s="405">
        <v>1</v>
      </c>
      <c r="BU107" s="405">
        <v>0</v>
      </c>
      <c r="BV107" s="405">
        <v>0</v>
      </c>
      <c r="BW107" s="405">
        <v>1</v>
      </c>
      <c r="BX107" s="405">
        <v>1</v>
      </c>
      <c r="BY107" s="450">
        <v>153509.91</v>
      </c>
      <c r="BZ107" s="211">
        <v>4.5999999999999999E-3</v>
      </c>
      <c r="CA107" s="450">
        <v>162521.06</v>
      </c>
      <c r="CB107" s="211">
        <v>1.26E-2</v>
      </c>
      <c r="CC107" s="450">
        <v>180765.93</v>
      </c>
      <c r="CD107" s="211">
        <v>4.1000000000000003E-3</v>
      </c>
      <c r="CE107" s="450">
        <v>205200.33</v>
      </c>
      <c r="CF107" s="211">
        <v>2.8999999999999998E-3</v>
      </c>
      <c r="CG107" s="450">
        <v>191986.22</v>
      </c>
      <c r="CH107" s="211">
        <v>8.0999999999999996E-3</v>
      </c>
      <c r="CI107" s="450">
        <v>171961.78</v>
      </c>
      <c r="CJ107" s="211">
        <v>7.6E-3</v>
      </c>
      <c r="CK107" s="450">
        <v>201457.51</v>
      </c>
      <c r="CL107" s="491">
        <v>21.450460499999998</v>
      </c>
      <c r="CM107" s="211">
        <v>7.0000000000000001E-3</v>
      </c>
    </row>
    <row r="108" spans="1:91">
      <c r="A108" s="202">
        <v>13073079</v>
      </c>
      <c r="B108" s="202">
        <v>5362</v>
      </c>
      <c r="C108" s="202" t="s">
        <v>129</v>
      </c>
      <c r="D108" s="206">
        <v>1943</v>
      </c>
      <c r="E108" s="206">
        <v>48400</v>
      </c>
      <c r="F108" s="207">
        <v>549595.24</v>
      </c>
      <c r="G108" s="209">
        <v>501195.24</v>
      </c>
      <c r="H108" s="209">
        <v>395688.76</v>
      </c>
      <c r="I108" s="209">
        <v>153906.47999999998</v>
      </c>
      <c r="J108" s="362">
        <v>1</v>
      </c>
      <c r="K108" s="389">
        <v>1</v>
      </c>
      <c r="L108" s="392">
        <v>-319500</v>
      </c>
      <c r="M108" s="331">
        <v>213533.17</v>
      </c>
      <c r="N108" s="339">
        <v>533033.17000000004</v>
      </c>
      <c r="O108" s="340">
        <v>1</v>
      </c>
      <c r="P108" s="331">
        <v>2309433.21</v>
      </c>
      <c r="Q108" s="339">
        <v>2522966.38</v>
      </c>
      <c r="R108" s="340">
        <v>1</v>
      </c>
      <c r="S108" s="207">
        <v>5711072.3399999999</v>
      </c>
      <c r="T108" s="207">
        <v>0</v>
      </c>
      <c r="U108" s="209">
        <v>5711072.3399999999</v>
      </c>
      <c r="V108" s="356">
        <v>0</v>
      </c>
      <c r="W108" s="447">
        <v>2015</v>
      </c>
      <c r="X108" s="456">
        <v>2015</v>
      </c>
      <c r="Y108" s="207">
        <v>20304215.670000002</v>
      </c>
      <c r="Z108" s="207">
        <v>1690888</v>
      </c>
      <c r="AA108" s="238">
        <f t="shared" si="22"/>
        <v>870.24601132269686</v>
      </c>
      <c r="AB108" s="388">
        <v>0</v>
      </c>
      <c r="AC108" s="388">
        <v>0</v>
      </c>
      <c r="AD108" s="388">
        <v>0</v>
      </c>
      <c r="AE108" s="388">
        <v>0</v>
      </c>
      <c r="AF108" s="388">
        <v>0</v>
      </c>
      <c r="AG108" s="448">
        <v>0</v>
      </c>
      <c r="AH108" s="208">
        <v>300</v>
      </c>
      <c r="AI108" s="247">
        <v>30000</v>
      </c>
      <c r="AJ108" s="448">
        <v>32398.35</v>
      </c>
      <c r="AK108" s="341">
        <f t="shared" si="23"/>
        <v>1</v>
      </c>
      <c r="AL108" s="208">
        <v>400</v>
      </c>
      <c r="AM108" s="247">
        <v>208100</v>
      </c>
      <c r="AN108" s="448">
        <v>215778.58</v>
      </c>
      <c r="AO108" s="341">
        <f t="shared" si="24"/>
        <v>0</v>
      </c>
      <c r="AP108" s="208">
        <v>380</v>
      </c>
      <c r="AQ108" s="247">
        <v>290000</v>
      </c>
      <c r="AR108" s="448">
        <v>271444.09999999998</v>
      </c>
      <c r="AS108" s="247">
        <v>26700</v>
      </c>
      <c r="AT108" s="448">
        <v>24386.25</v>
      </c>
      <c r="AU108" s="341">
        <f t="shared" si="25"/>
        <v>0</v>
      </c>
      <c r="AV108" s="449">
        <v>9000</v>
      </c>
      <c r="AW108" s="450">
        <v>10265.85</v>
      </c>
      <c r="AX108" s="449">
        <v>0</v>
      </c>
      <c r="AY108" s="450">
        <v>0</v>
      </c>
      <c r="AZ108" s="449">
        <v>0</v>
      </c>
      <c r="BA108" s="450">
        <v>0</v>
      </c>
      <c r="BB108" s="449">
        <v>0</v>
      </c>
      <c r="BC108" s="450">
        <v>0</v>
      </c>
      <c r="BD108" s="449">
        <v>0</v>
      </c>
      <c r="BE108" s="450">
        <v>0</v>
      </c>
      <c r="BF108" s="459">
        <v>476638.11</v>
      </c>
      <c r="BG108" s="459">
        <v>95616.09</v>
      </c>
      <c r="BH108" s="450">
        <v>97171.62</v>
      </c>
      <c r="BI108" s="459">
        <v>1096221.4099999999</v>
      </c>
      <c r="BJ108" s="450">
        <v>602672.25</v>
      </c>
      <c r="BK108" s="245">
        <v>602672.25</v>
      </c>
      <c r="BL108" s="459">
        <v>614125.30000000005</v>
      </c>
      <c r="BM108" s="459">
        <v>741435.3</v>
      </c>
      <c r="BN108" s="211">
        <v>0.214505</v>
      </c>
      <c r="BO108" s="450">
        <v>366872</v>
      </c>
      <c r="BP108" s="211">
        <v>2.5000000000000001E-2</v>
      </c>
      <c r="BQ108" s="449">
        <v>113000</v>
      </c>
      <c r="BR108" s="405">
        <v>0</v>
      </c>
      <c r="BS108" s="405">
        <v>1</v>
      </c>
      <c r="BT108" s="405">
        <v>1</v>
      </c>
      <c r="BU108" s="405">
        <v>1</v>
      </c>
      <c r="BV108" s="405">
        <v>1</v>
      </c>
      <c r="BW108" s="405">
        <v>1</v>
      </c>
      <c r="BX108" s="405">
        <v>1</v>
      </c>
      <c r="BY108" s="450">
        <v>329357.71000000002</v>
      </c>
      <c r="BZ108" s="211">
        <v>1.6199999999999999E-2</v>
      </c>
      <c r="CA108" s="450">
        <v>289573.44</v>
      </c>
      <c r="CB108" s="211">
        <v>1.4999999999999999E-2</v>
      </c>
      <c r="CC108" s="450">
        <v>298588.53000000003</v>
      </c>
      <c r="CD108" s="211">
        <v>1.17E-2</v>
      </c>
      <c r="CE108" s="450">
        <v>362339.39</v>
      </c>
      <c r="CF108" s="211">
        <v>1.4E-2</v>
      </c>
      <c r="CG108" s="450">
        <v>294103.69</v>
      </c>
      <c r="CH108" s="211">
        <v>1.4500000000000001E-2</v>
      </c>
      <c r="CI108" s="450">
        <v>339691.6</v>
      </c>
      <c r="CJ108" s="211">
        <v>1.78E-2</v>
      </c>
      <c r="CK108" s="450">
        <v>355445.79</v>
      </c>
      <c r="CL108" s="491">
        <v>21.450460499999998</v>
      </c>
      <c r="CM108" s="211">
        <v>2.4E-2</v>
      </c>
    </row>
    <row r="109" spans="1:91">
      <c r="A109" s="202">
        <v>13073081</v>
      </c>
      <c r="B109" s="202">
        <v>5362</v>
      </c>
      <c r="C109" s="202" t="s">
        <v>130</v>
      </c>
      <c r="D109" s="206">
        <v>431</v>
      </c>
      <c r="E109" s="206">
        <v>-60200</v>
      </c>
      <c r="F109" s="207">
        <v>-94820.02</v>
      </c>
      <c r="G109" s="209">
        <v>-34620.020000000004</v>
      </c>
      <c r="H109" s="209">
        <v>0</v>
      </c>
      <c r="I109" s="209">
        <v>-94820.02</v>
      </c>
      <c r="J109" s="362">
        <v>0</v>
      </c>
      <c r="K109" s="389">
        <v>1</v>
      </c>
      <c r="L109" s="392">
        <v>-115500</v>
      </c>
      <c r="M109" s="331">
        <v>-166584.74</v>
      </c>
      <c r="N109" s="339">
        <v>-51084.739999999991</v>
      </c>
      <c r="O109" s="340">
        <v>0</v>
      </c>
      <c r="P109" s="331">
        <v>123438.09</v>
      </c>
      <c r="Q109" s="339">
        <v>-43146.65</v>
      </c>
      <c r="R109" s="340">
        <v>0</v>
      </c>
      <c r="S109" s="207">
        <v>441121.67</v>
      </c>
      <c r="T109" s="207">
        <v>0</v>
      </c>
      <c r="U109" s="209">
        <v>441121.67</v>
      </c>
      <c r="V109" s="356">
        <v>0</v>
      </c>
      <c r="W109" s="447">
        <v>2017</v>
      </c>
      <c r="X109" s="447">
        <v>2017</v>
      </c>
      <c r="Y109" s="207">
        <v>1508990.18</v>
      </c>
      <c r="Z109" s="207">
        <v>0</v>
      </c>
      <c r="AA109" s="238">
        <f t="shared" si="22"/>
        <v>0</v>
      </c>
      <c r="AB109" s="388">
        <v>0</v>
      </c>
      <c r="AC109" s="388">
        <v>0</v>
      </c>
      <c r="AD109" s="388">
        <v>0</v>
      </c>
      <c r="AE109" s="388">
        <v>0</v>
      </c>
      <c r="AF109" s="388">
        <v>0</v>
      </c>
      <c r="AG109" s="448">
        <v>0</v>
      </c>
      <c r="AH109" s="208">
        <v>200</v>
      </c>
      <c r="AI109" s="247">
        <v>13000</v>
      </c>
      <c r="AJ109" s="448">
        <v>14326.94</v>
      </c>
      <c r="AK109" s="341">
        <f t="shared" si="23"/>
        <v>1</v>
      </c>
      <c r="AL109" s="208">
        <v>300</v>
      </c>
      <c r="AM109" s="247">
        <v>45200</v>
      </c>
      <c r="AN109" s="448">
        <v>45772.14</v>
      </c>
      <c r="AO109" s="341">
        <f t="shared" si="24"/>
        <v>1</v>
      </c>
      <c r="AP109" s="208">
        <v>250</v>
      </c>
      <c r="AQ109" s="247">
        <v>255000</v>
      </c>
      <c r="AR109" s="448">
        <v>169558.46</v>
      </c>
      <c r="AS109" s="247">
        <v>20000</v>
      </c>
      <c r="AT109" s="448">
        <v>23451.68</v>
      </c>
      <c r="AU109" s="341">
        <f t="shared" si="25"/>
        <v>1</v>
      </c>
      <c r="AV109" s="449">
        <v>1100</v>
      </c>
      <c r="AW109" s="450">
        <v>1168.75</v>
      </c>
      <c r="AX109" s="449">
        <v>0</v>
      </c>
      <c r="AY109" s="450">
        <v>0</v>
      </c>
      <c r="AZ109" s="449">
        <v>0</v>
      </c>
      <c r="BA109" s="450">
        <v>0</v>
      </c>
      <c r="BB109" s="449">
        <v>0</v>
      </c>
      <c r="BC109" s="450">
        <v>0</v>
      </c>
      <c r="BD109" s="449">
        <v>0</v>
      </c>
      <c r="BE109" s="450">
        <v>0</v>
      </c>
      <c r="BF109" s="459">
        <v>109655.72</v>
      </c>
      <c r="BG109" s="459">
        <v>28683.52</v>
      </c>
      <c r="BH109" s="450">
        <v>18435.900000000001</v>
      </c>
      <c r="BI109" s="459">
        <v>516928.97</v>
      </c>
      <c r="BJ109" s="450">
        <v>354792.76</v>
      </c>
      <c r="BK109" s="245">
        <v>354792.76</v>
      </c>
      <c r="BL109" s="459">
        <v>0</v>
      </c>
      <c r="BM109" s="459">
        <v>224103.61</v>
      </c>
      <c r="BN109" s="211">
        <v>0.21450460499999999</v>
      </c>
      <c r="BO109" s="450">
        <v>110555.35</v>
      </c>
      <c r="BP109" s="211">
        <v>4.4999999999999997E-3</v>
      </c>
      <c r="BQ109" s="449">
        <v>3700</v>
      </c>
      <c r="BR109" s="405">
        <v>1</v>
      </c>
      <c r="BS109" s="405">
        <v>1</v>
      </c>
      <c r="BT109" s="405">
        <v>0</v>
      </c>
      <c r="BU109" s="405">
        <v>1</v>
      </c>
      <c r="BV109" s="405">
        <v>0</v>
      </c>
      <c r="BW109" s="405">
        <v>0</v>
      </c>
      <c r="BX109" s="405">
        <v>0</v>
      </c>
      <c r="BY109" s="450">
        <v>94869.77</v>
      </c>
      <c r="BZ109" s="211">
        <v>4.8999999999999998E-3</v>
      </c>
      <c r="CA109" s="450">
        <v>64303.35</v>
      </c>
      <c r="CB109" s="211">
        <v>7.7000000000000002E-3</v>
      </c>
      <c r="CC109" s="450">
        <v>177995.95</v>
      </c>
      <c r="CD109" s="211">
        <v>5.7000000000000002E-3</v>
      </c>
      <c r="CE109" s="450">
        <v>92094.35</v>
      </c>
      <c r="CF109" s="211">
        <v>7.0000000000000001E-3</v>
      </c>
      <c r="CG109" s="450">
        <v>100724.05</v>
      </c>
      <c r="CH109" s="211">
        <v>6.3E-3</v>
      </c>
      <c r="CI109" s="450">
        <v>117308.18</v>
      </c>
      <c r="CJ109" s="211">
        <v>4.3E-3</v>
      </c>
      <c r="CK109" s="450">
        <v>119462.24</v>
      </c>
      <c r="CL109" s="491">
        <v>21.450460499999998</v>
      </c>
      <c r="CM109" s="211">
        <v>4.1999999999999997E-3</v>
      </c>
    </row>
    <row r="110" spans="1:91">
      <c r="A110" s="202">
        <v>13073092</v>
      </c>
      <c r="B110" s="202">
        <v>5362</v>
      </c>
      <c r="C110" s="202" t="s">
        <v>131</v>
      </c>
      <c r="D110" s="206">
        <v>661</v>
      </c>
      <c r="E110" s="206">
        <v>-57100</v>
      </c>
      <c r="F110" s="207">
        <v>-48171.28</v>
      </c>
      <c r="G110" s="209">
        <v>8928.7200000000012</v>
      </c>
      <c r="H110" s="209">
        <v>10090.84</v>
      </c>
      <c r="I110" s="209">
        <v>-58262.119999999995</v>
      </c>
      <c r="J110" s="362">
        <v>0</v>
      </c>
      <c r="K110" s="389">
        <v>1</v>
      </c>
      <c r="L110" s="392">
        <v>-93800</v>
      </c>
      <c r="M110" s="455">
        <v>-62146.28</v>
      </c>
      <c r="N110" s="483">
        <v>31653.72</v>
      </c>
      <c r="O110" s="340">
        <v>0</v>
      </c>
      <c r="P110" s="455">
        <v>618816.17000000004</v>
      </c>
      <c r="Q110" s="483">
        <v>556669.85</v>
      </c>
      <c r="R110" s="340">
        <v>1</v>
      </c>
      <c r="S110" s="207">
        <v>119397.15</v>
      </c>
      <c r="T110" s="207">
        <v>0</v>
      </c>
      <c r="U110" s="209">
        <v>119397.15</v>
      </c>
      <c r="V110" s="356">
        <v>0</v>
      </c>
      <c r="W110" s="456">
        <v>2018</v>
      </c>
      <c r="X110" s="456">
        <v>2017</v>
      </c>
      <c r="Y110" s="461">
        <v>1448907.39</v>
      </c>
      <c r="Z110" s="461">
        <v>95238.69</v>
      </c>
      <c r="AA110" s="238">
        <f t="shared" si="22"/>
        <v>144.0827382753404</v>
      </c>
      <c r="AB110" s="388">
        <v>0</v>
      </c>
      <c r="AC110" s="388">
        <v>0</v>
      </c>
      <c r="AD110" s="388">
        <v>0</v>
      </c>
      <c r="AE110" s="388">
        <v>0</v>
      </c>
      <c r="AF110" s="388">
        <v>0</v>
      </c>
      <c r="AG110" s="448">
        <v>0</v>
      </c>
      <c r="AH110" s="208">
        <v>400</v>
      </c>
      <c r="AI110" s="247">
        <v>44000</v>
      </c>
      <c r="AJ110" s="448">
        <v>45985.279999999999</v>
      </c>
      <c r="AK110" s="341">
        <f t="shared" si="23"/>
        <v>0</v>
      </c>
      <c r="AL110" s="208">
        <v>400</v>
      </c>
      <c r="AM110" s="247">
        <v>95100</v>
      </c>
      <c r="AN110" s="448">
        <v>97711.79</v>
      </c>
      <c r="AO110" s="341">
        <f t="shared" si="24"/>
        <v>0</v>
      </c>
      <c r="AP110" s="208">
        <v>300</v>
      </c>
      <c r="AQ110" s="247">
        <v>160000</v>
      </c>
      <c r="AR110" s="448">
        <v>113531.58</v>
      </c>
      <c r="AS110" s="247">
        <v>18700</v>
      </c>
      <c r="AT110" s="448">
        <v>23434.48</v>
      </c>
      <c r="AU110" s="341">
        <f t="shared" si="25"/>
        <v>1</v>
      </c>
      <c r="AV110" s="449">
        <v>2700</v>
      </c>
      <c r="AW110" s="450">
        <v>2569.5</v>
      </c>
      <c r="AX110" s="449">
        <v>0</v>
      </c>
      <c r="AY110" s="450">
        <v>0</v>
      </c>
      <c r="AZ110" s="449">
        <v>0</v>
      </c>
      <c r="BA110" s="450">
        <v>0</v>
      </c>
      <c r="BB110" s="449">
        <v>0</v>
      </c>
      <c r="BC110" s="450">
        <v>0</v>
      </c>
      <c r="BD110" s="449">
        <v>0</v>
      </c>
      <c r="BE110" s="450">
        <v>0</v>
      </c>
      <c r="BF110" s="459">
        <v>141158.21</v>
      </c>
      <c r="BG110" s="459">
        <v>23490.92</v>
      </c>
      <c r="BH110" s="450">
        <v>23746.65</v>
      </c>
      <c r="BI110" s="459">
        <v>438489.22</v>
      </c>
      <c r="BJ110" s="459">
        <v>448193.93</v>
      </c>
      <c r="BK110" s="467">
        <v>-9704.7099999999991</v>
      </c>
      <c r="BL110" s="459">
        <v>162527.41</v>
      </c>
      <c r="BM110" s="459">
        <v>267254.44</v>
      </c>
      <c r="BN110" s="211">
        <v>0.21450460499999999</v>
      </c>
      <c r="BO110" s="450">
        <v>132241.07999999999</v>
      </c>
      <c r="BP110" s="211">
        <v>5.1999999999999998E-3</v>
      </c>
      <c r="BQ110" s="449">
        <v>8000</v>
      </c>
      <c r="BR110" s="405">
        <v>1</v>
      </c>
      <c r="BS110" s="405">
        <v>0</v>
      </c>
      <c r="BT110" s="405">
        <v>0</v>
      </c>
      <c r="BU110" s="405">
        <v>1</v>
      </c>
      <c r="BV110" s="405">
        <v>1</v>
      </c>
      <c r="BW110" s="405">
        <v>0</v>
      </c>
      <c r="BX110" s="405">
        <v>1</v>
      </c>
      <c r="BY110" s="450">
        <v>117174.83</v>
      </c>
      <c r="BZ110" s="211">
        <v>7.4999999999999997E-3</v>
      </c>
      <c r="CA110" s="450">
        <v>110673.73</v>
      </c>
      <c r="CB110" s="211">
        <v>9.7000000000000003E-3</v>
      </c>
      <c r="CC110" s="450">
        <v>144548.37</v>
      </c>
      <c r="CD110" s="211">
        <v>7.3000000000000001E-3</v>
      </c>
      <c r="CE110" s="450">
        <v>110888.46</v>
      </c>
      <c r="CF110" s="211">
        <v>1.03E-2</v>
      </c>
      <c r="CG110" s="450">
        <v>127069.23</v>
      </c>
      <c r="CH110" s="211">
        <v>8.0000000000000002E-3</v>
      </c>
      <c r="CI110" s="450">
        <v>136789.17000000001</v>
      </c>
      <c r="CJ110" s="211">
        <v>1.04E-2</v>
      </c>
      <c r="CK110" s="450">
        <v>139532.19</v>
      </c>
      <c r="CL110" s="491">
        <v>21.450460499999998</v>
      </c>
      <c r="CM110" s="211">
        <v>8.6999999999999994E-3</v>
      </c>
    </row>
    <row r="111" spans="1:91">
      <c r="A111" s="202">
        <v>13073095</v>
      </c>
      <c r="B111" s="202">
        <v>5362</v>
      </c>
      <c r="C111" s="202" t="s">
        <v>132</v>
      </c>
      <c r="D111" s="206">
        <v>531</v>
      </c>
      <c r="E111" s="206">
        <v>-58300</v>
      </c>
      <c r="F111" s="207">
        <v>23893.29</v>
      </c>
      <c r="G111" s="209">
        <v>82193.290000000008</v>
      </c>
      <c r="H111" s="209">
        <v>25977.81</v>
      </c>
      <c r="I111" s="209">
        <v>-2084.5200000000004</v>
      </c>
      <c r="J111" s="362">
        <v>0</v>
      </c>
      <c r="K111" s="389">
        <v>1</v>
      </c>
      <c r="L111" s="392">
        <v>-29600</v>
      </c>
      <c r="M111" s="331">
        <v>40900.97</v>
      </c>
      <c r="N111" s="339">
        <v>70500.97</v>
      </c>
      <c r="O111" s="340">
        <v>1</v>
      </c>
      <c r="P111" s="331">
        <v>253354.07</v>
      </c>
      <c r="Q111" s="339">
        <v>294255.03999999998</v>
      </c>
      <c r="R111" s="340">
        <v>1</v>
      </c>
      <c r="S111" s="207">
        <v>63386.39</v>
      </c>
      <c r="T111" s="207">
        <v>0</v>
      </c>
      <c r="U111" s="209">
        <v>63386.39</v>
      </c>
      <c r="V111" s="356">
        <v>0</v>
      </c>
      <c r="W111" s="447">
        <v>2013</v>
      </c>
      <c r="X111" s="447">
        <v>2013</v>
      </c>
      <c r="Y111" s="207">
        <v>2198484.71</v>
      </c>
      <c r="Z111" s="207">
        <v>141667.95000000001</v>
      </c>
      <c r="AA111" s="238">
        <f t="shared" si="22"/>
        <v>266.79463276836162</v>
      </c>
      <c r="AB111" s="388">
        <v>0</v>
      </c>
      <c r="AC111" s="388">
        <v>0</v>
      </c>
      <c r="AD111" s="388">
        <v>0</v>
      </c>
      <c r="AE111" s="388">
        <v>0</v>
      </c>
      <c r="AF111" s="388">
        <v>0</v>
      </c>
      <c r="AG111" s="448">
        <v>0</v>
      </c>
      <c r="AH111" s="208">
        <v>400</v>
      </c>
      <c r="AI111" s="247">
        <v>45000</v>
      </c>
      <c r="AJ111" s="448">
        <v>45664.32</v>
      </c>
      <c r="AK111" s="341">
        <f t="shared" si="23"/>
        <v>0</v>
      </c>
      <c r="AL111" s="208">
        <v>400</v>
      </c>
      <c r="AM111" s="247">
        <v>94400</v>
      </c>
      <c r="AN111" s="448">
        <v>98400.13</v>
      </c>
      <c r="AO111" s="341">
        <f t="shared" si="24"/>
        <v>0</v>
      </c>
      <c r="AP111" s="208">
        <v>300</v>
      </c>
      <c r="AQ111" s="247">
        <v>70000</v>
      </c>
      <c r="AR111" s="448">
        <v>29877.8</v>
      </c>
      <c r="AS111" s="247">
        <v>8200</v>
      </c>
      <c r="AT111" s="448">
        <v>4534.3599999999997</v>
      </c>
      <c r="AU111" s="341">
        <f t="shared" si="25"/>
        <v>1</v>
      </c>
      <c r="AV111" s="449">
        <v>1800</v>
      </c>
      <c r="AW111" s="450">
        <v>1875</v>
      </c>
      <c r="AX111" s="449">
        <v>0</v>
      </c>
      <c r="AY111" s="450">
        <v>0</v>
      </c>
      <c r="AZ111" s="449">
        <v>10000</v>
      </c>
      <c r="BA111" s="450">
        <v>11777.1</v>
      </c>
      <c r="BB111" s="449">
        <v>0</v>
      </c>
      <c r="BC111" s="450">
        <v>0</v>
      </c>
      <c r="BD111" s="449">
        <v>0</v>
      </c>
      <c r="BE111" s="450">
        <v>0</v>
      </c>
      <c r="BF111" s="459">
        <v>141013.48000000001</v>
      </c>
      <c r="BG111" s="459">
        <v>19970.73</v>
      </c>
      <c r="BH111" s="450">
        <v>16561.96</v>
      </c>
      <c r="BI111" s="459">
        <v>317456.59999999998</v>
      </c>
      <c r="BJ111" s="450">
        <v>199621.95</v>
      </c>
      <c r="BK111" s="245">
        <v>199621.95</v>
      </c>
      <c r="BL111" s="459">
        <v>163443.63</v>
      </c>
      <c r="BM111" s="459">
        <v>208470.25</v>
      </c>
      <c r="BN111" s="211">
        <v>0.214505</v>
      </c>
      <c r="BO111" s="450">
        <v>103153.85</v>
      </c>
      <c r="BP111" s="211">
        <v>6.0000000000000001E-3</v>
      </c>
      <c r="BQ111" s="449">
        <v>7500</v>
      </c>
      <c r="BR111" s="405">
        <v>0</v>
      </c>
      <c r="BS111" s="405">
        <v>1</v>
      </c>
      <c r="BT111" s="405">
        <v>1</v>
      </c>
      <c r="BU111" s="405">
        <v>0</v>
      </c>
      <c r="BV111" s="405">
        <v>1</v>
      </c>
      <c r="BW111" s="405">
        <v>1</v>
      </c>
      <c r="BX111" s="405">
        <v>1</v>
      </c>
      <c r="BY111" s="450">
        <v>86868.42</v>
      </c>
      <c r="BZ111" s="211">
        <v>4.7000000000000002E-3</v>
      </c>
      <c r="CA111" s="450">
        <v>98080.16</v>
      </c>
      <c r="CB111" s="211">
        <v>5.1000000000000004E-3</v>
      </c>
      <c r="CC111" s="450">
        <v>90457.53</v>
      </c>
      <c r="CD111" s="211">
        <v>6.4999999999999997E-3</v>
      </c>
      <c r="CE111" s="450">
        <v>95299.11</v>
      </c>
      <c r="CF111" s="211">
        <v>5.1999999999999998E-3</v>
      </c>
      <c r="CG111" s="450">
        <v>89843.8</v>
      </c>
      <c r="CH111" s="211">
        <v>4.7000000000000002E-3</v>
      </c>
      <c r="CI111" s="450">
        <v>92948.56</v>
      </c>
      <c r="CJ111" s="211">
        <v>5.1999999999999998E-3</v>
      </c>
      <c r="CK111" s="450">
        <v>99573.72</v>
      </c>
      <c r="CL111" s="491">
        <v>21.450460499999998</v>
      </c>
      <c r="CM111" s="211">
        <v>7.0000000000000001E-3</v>
      </c>
    </row>
    <row r="112" spans="1:91">
      <c r="A112" s="202"/>
      <c r="B112" s="202"/>
      <c r="C112" s="202"/>
      <c r="D112" s="206"/>
      <c r="E112" s="206"/>
      <c r="F112" s="207"/>
      <c r="G112" s="207"/>
      <c r="H112" s="207"/>
      <c r="I112" s="207"/>
      <c r="J112" s="206"/>
      <c r="K112" s="206"/>
      <c r="L112" s="206"/>
      <c r="M112" s="206"/>
      <c r="N112" s="206"/>
      <c r="O112" s="206"/>
      <c r="P112" s="206"/>
      <c r="Q112" s="340"/>
      <c r="R112" s="340"/>
      <c r="S112" s="207"/>
      <c r="T112" s="207"/>
      <c r="U112" s="207"/>
      <c r="V112" s="207"/>
      <c r="W112" s="207"/>
      <c r="X112" s="207"/>
      <c r="Y112" s="207"/>
      <c r="Z112" s="207"/>
      <c r="AA112" s="207"/>
      <c r="AB112" s="206"/>
      <c r="AC112" s="206"/>
      <c r="AD112" s="206"/>
      <c r="AE112" s="206"/>
      <c r="AF112" s="206"/>
      <c r="AG112" s="206"/>
      <c r="AH112" s="206"/>
      <c r="AI112" s="206"/>
      <c r="AJ112" s="206"/>
      <c r="AK112" s="373"/>
      <c r="AL112" s="206"/>
      <c r="AM112" s="206"/>
      <c r="AN112" s="206"/>
      <c r="AO112" s="373"/>
      <c r="AP112" s="206"/>
      <c r="AQ112" s="206"/>
      <c r="AR112" s="206"/>
      <c r="AS112" s="206"/>
      <c r="AT112" s="206"/>
      <c r="AU112" s="373"/>
      <c r="AV112" s="449"/>
      <c r="AW112" s="207"/>
      <c r="AX112" s="206"/>
      <c r="AY112" s="207"/>
      <c r="AZ112" s="206"/>
      <c r="BA112" s="207"/>
      <c r="BB112" s="206"/>
      <c r="BC112" s="207"/>
      <c r="BD112" s="206"/>
      <c r="BE112" s="207"/>
      <c r="BF112" s="207"/>
      <c r="BG112" s="207"/>
      <c r="BH112" s="207"/>
      <c r="BI112" s="207"/>
      <c r="BJ112" s="207"/>
      <c r="BK112" s="207"/>
      <c r="BL112" s="207"/>
      <c r="BM112" s="207"/>
      <c r="BN112" s="210"/>
      <c r="BO112" s="210"/>
      <c r="BP112" s="211"/>
      <c r="BQ112" s="210"/>
      <c r="BR112" s="210"/>
      <c r="BS112" s="210"/>
      <c r="BT112" s="210"/>
      <c r="BU112" s="210"/>
      <c r="BV112" s="210"/>
      <c r="BW112" s="210"/>
      <c r="BX112" s="210"/>
      <c r="BY112" s="210"/>
      <c r="BZ112" s="211"/>
      <c r="CA112" s="210"/>
      <c r="CB112" s="211"/>
      <c r="CC112" s="210"/>
      <c r="CD112" s="211"/>
      <c r="CE112" s="210"/>
      <c r="CF112" s="211"/>
      <c r="CG112" s="210"/>
      <c r="CH112" s="211"/>
      <c r="CI112" s="450"/>
      <c r="CJ112" s="211"/>
      <c r="CK112" s="450"/>
      <c r="CL112" s="450"/>
      <c r="CM112" s="211"/>
    </row>
    <row r="113" spans="1:91">
      <c r="A113" s="212" t="s">
        <v>133</v>
      </c>
      <c r="B113" s="202"/>
      <c r="C113" s="202"/>
      <c r="D113" s="206">
        <f>SUM(D6:D112)</f>
        <v>224684</v>
      </c>
      <c r="E113" s="206"/>
      <c r="F113" s="207"/>
      <c r="G113" s="207"/>
      <c r="H113" s="207"/>
      <c r="I113" s="207"/>
      <c r="J113" s="206"/>
      <c r="K113" s="206"/>
      <c r="L113" s="206"/>
      <c r="M113" s="206"/>
      <c r="N113" s="206"/>
      <c r="O113" s="206"/>
      <c r="P113" s="206"/>
      <c r="Q113" s="206"/>
      <c r="R113" s="206"/>
      <c r="S113" s="207"/>
      <c r="T113" s="207"/>
      <c r="U113" s="207"/>
      <c r="V113" s="207"/>
      <c r="W113" s="207"/>
      <c r="X113" s="207"/>
      <c r="Y113" s="207"/>
      <c r="Z113" s="207"/>
      <c r="AA113" s="207"/>
      <c r="AB113" s="206"/>
      <c r="AC113" s="206"/>
      <c r="AD113" s="206"/>
      <c r="AE113" s="206"/>
      <c r="AF113" s="206"/>
      <c r="AG113" s="206"/>
      <c r="AH113" s="206"/>
      <c r="AI113" s="206"/>
      <c r="AJ113" s="206"/>
      <c r="AK113" s="373"/>
      <c r="AL113" s="206"/>
      <c r="AM113" s="206"/>
      <c r="AN113" s="206"/>
      <c r="AO113" s="373"/>
      <c r="AP113" s="206"/>
      <c r="AQ113" s="206"/>
      <c r="AR113" s="206"/>
      <c r="AS113" s="206"/>
      <c r="AT113" s="206"/>
      <c r="AU113" s="373"/>
      <c r="AV113" s="449"/>
      <c r="AW113" s="207"/>
      <c r="AX113" s="206"/>
      <c r="AY113" s="207"/>
      <c r="AZ113" s="206"/>
      <c r="BA113" s="207"/>
      <c r="BB113" s="206"/>
      <c r="BC113" s="207"/>
      <c r="BD113" s="206"/>
      <c r="BE113" s="207"/>
      <c r="BF113" s="207"/>
      <c r="BG113" s="207"/>
      <c r="BH113" s="207"/>
      <c r="BI113" s="207"/>
      <c r="BJ113" s="207"/>
      <c r="BK113" s="207"/>
      <c r="BL113" s="207"/>
      <c r="BM113" s="207"/>
      <c r="BN113" s="210"/>
      <c r="BO113" s="210"/>
      <c r="BP113" s="211"/>
      <c r="BQ113" s="210"/>
      <c r="BR113" s="210"/>
      <c r="BS113" s="210"/>
      <c r="BT113" s="210"/>
      <c r="BU113" s="210"/>
      <c r="BV113" s="210"/>
      <c r="BW113" s="210"/>
      <c r="BX113" s="210"/>
      <c r="BY113" s="210"/>
      <c r="BZ113" s="211"/>
      <c r="CA113" s="210"/>
      <c r="CB113" s="211"/>
      <c r="CC113" s="210"/>
      <c r="CD113" s="211"/>
      <c r="CE113" s="210"/>
      <c r="CF113" s="211"/>
      <c r="CG113" s="210"/>
      <c r="CH113" s="211"/>
      <c r="CI113" s="450"/>
      <c r="CJ113" s="211"/>
      <c r="CK113" s="450"/>
      <c r="CL113" s="450"/>
      <c r="CM113" s="211"/>
    </row>
    <row r="114" spans="1:91">
      <c r="A114" s="492"/>
      <c r="B114" s="412"/>
      <c r="C114" s="412"/>
      <c r="D114" s="493"/>
      <c r="E114" s="493"/>
      <c r="F114" s="494"/>
      <c r="G114" s="494"/>
      <c r="H114" s="494"/>
      <c r="I114" s="494"/>
      <c r="J114" s="493"/>
      <c r="K114" s="493"/>
      <c r="L114" s="493"/>
      <c r="M114" s="493"/>
      <c r="N114" s="493"/>
      <c r="O114" s="493"/>
      <c r="P114" s="493"/>
      <c r="Q114" s="493"/>
      <c r="R114" s="493"/>
      <c r="S114" s="494"/>
      <c r="T114" s="494"/>
      <c r="U114" s="494"/>
      <c r="V114" s="494"/>
      <c r="W114" s="494"/>
      <c r="X114" s="494"/>
      <c r="Y114" s="494"/>
      <c r="Z114" s="494"/>
      <c r="AA114" s="494"/>
      <c r="AB114" s="493"/>
      <c r="AC114" s="493"/>
      <c r="AD114" s="493"/>
      <c r="AE114" s="493"/>
      <c r="AF114" s="493"/>
      <c r="AG114" s="493"/>
      <c r="AH114" s="493"/>
      <c r="AI114" s="493"/>
      <c r="AJ114" s="493"/>
      <c r="AK114" s="495"/>
      <c r="AL114" s="493"/>
      <c r="AM114" s="493"/>
      <c r="AN114" s="493"/>
      <c r="AO114" s="495"/>
      <c r="AP114" s="493"/>
      <c r="AQ114" s="493"/>
      <c r="AR114" s="493"/>
      <c r="AS114" s="493"/>
      <c r="AT114" s="493"/>
      <c r="AU114" s="495"/>
      <c r="AV114" s="496"/>
      <c r="AW114" s="494"/>
      <c r="AX114" s="493"/>
      <c r="AY114" s="494"/>
      <c r="AZ114" s="493"/>
      <c r="BA114" s="494"/>
      <c r="BB114" s="493"/>
      <c r="BC114" s="494"/>
      <c r="BD114" s="493"/>
      <c r="BE114" s="494"/>
      <c r="BF114" s="494"/>
      <c r="BG114" s="494"/>
      <c r="BH114" s="494"/>
      <c r="BI114" s="494"/>
      <c r="BJ114" s="494"/>
      <c r="BK114" s="494"/>
      <c r="BL114" s="494"/>
      <c r="BM114" s="494"/>
      <c r="BN114" s="408"/>
      <c r="BO114" s="408"/>
      <c r="BP114" s="410"/>
      <c r="BQ114" s="408"/>
      <c r="BR114" s="408"/>
      <c r="BS114" s="408"/>
      <c r="BT114" s="408"/>
      <c r="BU114" s="408"/>
      <c r="BV114" s="408"/>
      <c r="BW114" s="408"/>
      <c r="BX114" s="408"/>
      <c r="BY114" s="408"/>
      <c r="BZ114" s="410"/>
      <c r="CA114" s="408"/>
      <c r="CB114" s="410"/>
      <c r="CC114" s="408"/>
      <c r="CD114" s="410"/>
      <c r="CE114" s="408"/>
      <c r="CF114" s="410"/>
      <c r="CG114" s="408"/>
      <c r="CH114" s="410"/>
      <c r="CI114" s="497"/>
      <c r="CJ114" s="410"/>
      <c r="CK114" s="497"/>
      <c r="CL114" s="497"/>
      <c r="CM114" s="410"/>
    </row>
    <row r="115" spans="1:91">
      <c r="A115" s="411" t="s">
        <v>447</v>
      </c>
      <c r="B115" s="412"/>
      <c r="C115" s="412"/>
      <c r="D115" s="493"/>
      <c r="E115" s="493"/>
      <c r="F115" s="494"/>
      <c r="G115" s="494"/>
      <c r="H115" s="494"/>
      <c r="I115" s="494"/>
      <c r="J115" s="493"/>
      <c r="K115" s="493"/>
      <c r="L115" s="493"/>
      <c r="M115" s="493"/>
      <c r="N115" s="493"/>
      <c r="O115" s="493"/>
      <c r="P115" s="493"/>
      <c r="Q115" s="493"/>
      <c r="R115" s="493"/>
      <c r="S115" s="494"/>
      <c r="T115" s="494"/>
      <c r="U115" s="494"/>
      <c r="V115" s="494"/>
      <c r="W115" s="494"/>
      <c r="X115" s="494"/>
      <c r="Y115" s="494"/>
      <c r="Z115" s="494"/>
      <c r="AA115" s="494"/>
      <c r="AB115" s="493"/>
      <c r="AC115" s="493"/>
      <c r="AD115" s="493"/>
      <c r="AE115" s="493"/>
      <c r="AF115" s="493"/>
      <c r="AG115" s="493"/>
      <c r="AH115" s="493"/>
      <c r="AI115" s="493"/>
      <c r="AJ115" s="493"/>
      <c r="AK115" s="495"/>
      <c r="AL115" s="493"/>
      <c r="AM115" s="493"/>
      <c r="AN115" s="493"/>
      <c r="AO115" s="495"/>
      <c r="AP115" s="493"/>
      <c r="AQ115" s="493"/>
      <c r="AR115" s="493"/>
      <c r="AS115" s="493"/>
      <c r="AT115" s="493"/>
      <c r="AU115" s="495"/>
      <c r="AV115" s="496"/>
      <c r="AW115" s="494"/>
      <c r="AX115" s="493"/>
      <c r="AY115" s="494"/>
      <c r="AZ115" s="493"/>
      <c r="BA115" s="494"/>
      <c r="BB115" s="493"/>
      <c r="BC115" s="494"/>
      <c r="BD115" s="493"/>
      <c r="BE115" s="494"/>
      <c r="BF115" s="494"/>
      <c r="BG115" s="494"/>
      <c r="BH115" s="494"/>
      <c r="BI115" s="494"/>
      <c r="BJ115" s="494"/>
      <c r="BK115" s="494"/>
      <c r="BL115" s="494"/>
      <c r="BM115" s="494"/>
      <c r="BN115" s="408"/>
      <c r="BO115" s="408"/>
      <c r="BP115" s="410"/>
      <c r="BQ115" s="408"/>
      <c r="BR115" s="408"/>
      <c r="BS115" s="408"/>
      <c r="BT115" s="408"/>
      <c r="BU115" s="408"/>
      <c r="BV115" s="408"/>
      <c r="BW115" s="408"/>
      <c r="BX115" s="408"/>
      <c r="BY115" s="408"/>
      <c r="BZ115" s="410"/>
      <c r="CA115" s="408"/>
      <c r="CB115" s="410"/>
      <c r="CC115" s="408"/>
      <c r="CD115" s="410"/>
      <c r="CE115" s="408"/>
      <c r="CF115" s="410"/>
      <c r="CG115" s="408"/>
      <c r="CH115" s="410"/>
      <c r="CI115" s="497"/>
      <c r="CJ115" s="410"/>
      <c r="CK115" s="497"/>
      <c r="CL115" s="497"/>
      <c r="CM115" s="410"/>
    </row>
    <row r="117" spans="1:91" ht="33" customHeight="1">
      <c r="A117" s="1158" t="s">
        <v>615</v>
      </c>
      <c r="B117" s="1159"/>
      <c r="C117" s="1159"/>
    </row>
    <row r="118" spans="1:91" ht="49.5" customHeight="1">
      <c r="A118" s="1160" t="s">
        <v>616</v>
      </c>
      <c r="B118" s="1160"/>
      <c r="C118" s="1160"/>
    </row>
  </sheetData>
  <autoFilter ref="A5:CM111" xr:uid="{B51AB6E5-74EC-49FD-BCEA-D0F734B955AF}">
    <sortState ref="A6:CM111">
      <sortCondition ref="B5"/>
    </sortState>
  </autoFilter>
  <customSheetViews>
    <customSheetView guid="{378E6016-0BA3-40B8-909C-3DBAD733C38C}" showPageBreaks="1" fitToPage="1" showAutoFilter="1">
      <pane xSplit="4" ySplit="4" topLeftCell="BY6" activePane="bottomRight" state="frozen"/>
      <selection pane="bottomRight" activeCell="CF15" sqref="CF15"/>
      <pageMargins left="0.23622047244094491" right="0.23622047244094491" top="0.74803149606299213" bottom="0.74803149606299213" header="0.31496062992125984" footer="0.31496062992125984"/>
      <pageSetup paperSize="8" scale="10" fitToHeight="3" orientation="portrait" horizontalDpi="300" verticalDpi="300" r:id="rId1"/>
      <autoFilter ref="A5:CL111" xr:uid="{00000000-0000-0000-0000-000000000000}">
        <sortState ref="A6:CL111">
          <sortCondition ref="B5"/>
        </sortState>
      </autoFilter>
    </customSheetView>
    <customSheetView guid="{0FC0AE0C-F5E8-41BC-91A4-C38D6EE7908C}" fitToPage="1" showAutoFilter="1">
      <pane xSplit="3" ySplit="5" topLeftCell="D6" activePane="bottomRight" state="frozen"/>
      <selection pane="bottomRight" activeCell="D7" sqref="D7"/>
      <pageMargins left="0.23622047244094491" right="0.23622047244094491" top="0.74803149606299213" bottom="0.74803149606299213" header="0.31496062992125984" footer="0.31496062992125984"/>
      <pageSetup paperSize="8" scale="10" fitToHeight="3" orientation="portrait" horizontalDpi="300" verticalDpi="300" r:id="rId2"/>
      <autoFilter ref="A5:CM111" xr:uid="{00000000-0000-0000-0000-000000000000}">
        <sortState ref="A6:CM111">
          <sortCondition ref="B5"/>
        </sortState>
      </autoFilter>
    </customSheetView>
  </customSheetViews>
  <mergeCells count="41">
    <mergeCell ref="A117:C117"/>
    <mergeCell ref="A118:C118"/>
    <mergeCell ref="CM2:CM4"/>
    <mergeCell ref="BR1:CM1"/>
    <mergeCell ref="CG2:CG4"/>
    <mergeCell ref="CH2:CH4"/>
    <mergeCell ref="CI2:CI4"/>
    <mergeCell ref="CJ2:CJ4"/>
    <mergeCell ref="CK2:CK4"/>
    <mergeCell ref="CB2:CB4"/>
    <mergeCell ref="CC2:CC4"/>
    <mergeCell ref="CD2:CD4"/>
    <mergeCell ref="CE2:CE4"/>
    <mergeCell ref="CF2:CF4"/>
    <mergeCell ref="BY2:BY4"/>
    <mergeCell ref="BZ2:BZ4"/>
    <mergeCell ref="CA2:CA4"/>
    <mergeCell ref="AH3:AJ3"/>
    <mergeCell ref="AL3:AN3"/>
    <mergeCell ref="AP3:AT3"/>
    <mergeCell ref="AL2:AN2"/>
    <mergeCell ref="AH2:AJ2"/>
    <mergeCell ref="AP2:AT2"/>
    <mergeCell ref="AK2:AK4"/>
    <mergeCell ref="AO2:AO4"/>
    <mergeCell ref="AU2:AU4"/>
    <mergeCell ref="AV2:BE2"/>
    <mergeCell ref="AZ3:BA3"/>
    <mergeCell ref="AX3:AY3"/>
    <mergeCell ref="AV3:AW3"/>
    <mergeCell ref="BB3:BC3"/>
    <mergeCell ref="BD3:BE3"/>
    <mergeCell ref="BQ2:BQ4"/>
    <mergeCell ref="BP2:BP4"/>
    <mergeCell ref="BJ2:BJ4"/>
    <mergeCell ref="BI2:BI4"/>
    <mergeCell ref="BK2:BK4"/>
    <mergeCell ref="BN2:BN4"/>
    <mergeCell ref="BL2:BL4"/>
    <mergeCell ref="BM2:BM4"/>
    <mergeCell ref="BO2:BO4"/>
  </mergeCells>
  <pageMargins left="0.23622047244094491" right="0.23622047244094491" top="0.74803149606299213" bottom="0.74803149606299213" header="0.31496062992125984" footer="0.31496062992125984"/>
  <pageSetup paperSize="8" scale="10" fitToHeight="3" orientation="portrait" horizontalDpi="300" verticalDpi="300" r:id="rId3"/>
  <legacyDrawing r:id="rId4"/>
  <extLst>
    <ext xmlns:x14="http://schemas.microsoft.com/office/spreadsheetml/2009/9/main" uri="{CCE6A557-97BC-4b89-ADB6-D9C93CAAB3DF}">
      <x14:dataValidations xmlns:xm="http://schemas.microsoft.com/office/excel/2006/main" count="8">
        <x14:dataValidation type="list" showInputMessage="1" showErrorMessage="1" xr:uid="{00000000-0002-0000-0700-000000000000}">
          <x14:formula1>
            <xm:f>Auswahlfelder!$B$2:$B$3</xm:f>
          </x14:formula1>
          <xm:sqref>BR111:BX111 AB111:AF111 AB10:AE46 AF10:AF40 K10:K46 K111 BR60:BX102 K60:K102 AB60:AF102 AB107:AF109 BR107:BX109 K107:K109 K6:K8 BR6:BX8 AB6:AF8 BR10:BX19 BR30:BX46</xm:sqref>
        </x14:dataValidation>
        <x14:dataValidation type="list" showInputMessage="1" showErrorMessage="1" xr:uid="{00000000-0002-0000-0700-000001000000}">
          <x14:formula1>
            <xm:f>Auswahlfelder!$C$2:$C$9</xm:f>
          </x14:formula1>
          <xm:sqref>W111:X111 W60:X102 W107:X109 W6:X8 W10:X46</xm:sqref>
        </x14:dataValidation>
        <x14:dataValidation type="list" showInputMessage="1" showErrorMessage="1" xr:uid="{21E728F2-53EC-485D-B47C-72F7ACB7A8A8}">
          <x14:formula1>
            <xm:f>'V:\FB1\FD12\FD12Azubi\Kreisumlage\Zuarbeit_Ämter_Gemeinden\Neuer Ordner\[Kopie von Datenerhebung-Abwägungsprozess-Kreisumlage- 2022-2023.xlsx]Auswahlfelder'!#REF!</xm:f>
          </x14:formula1>
          <xm:sqref>AF41:AF46</xm:sqref>
        </x14:dataValidation>
        <x14:dataValidation type="list" showInputMessage="1" showErrorMessage="1" xr:uid="{85E961BE-B373-4142-B0F4-79E5864D4344}">
          <x14:formula1>
            <xm:f>'V:\FB1\FD12\FD12Azubi\Kreisumlage\Zuarbeit_Ämter_Gemeinden\Franzburg-Richtenberg\[Kopie von Datenerhebung-Abwägungsprozess-Kreisumlage- 2022-2023 (1).xlsx]Auswahlfelder'!#REF!</xm:f>
          </x14:formula1>
          <xm:sqref>W47:X56 K47:K56 BR47:BX56 AB47:AF56</xm:sqref>
        </x14:dataValidation>
        <x14:dataValidation type="list" showInputMessage="1" showErrorMessage="1" xr:uid="{B011E218-BB5D-43C1-80BA-106C66B38E0E}">
          <x14:formula1>
            <xm:f>'V:\FB1\FD12\FD12Azubi\Kreisumlage\Zuarbeit_Ämter_Gemeinden\[Miltzow.xlsx]Auswahlfelder'!#REF!</xm:f>
          </x14:formula1>
          <xm:sqref>W57:X59 K57:K59 BR57:BX59 AB57:AF59</xm:sqref>
        </x14:dataValidation>
        <x14:dataValidation type="list" showInputMessage="1" showErrorMessage="1" xr:uid="{791FCF98-E0AB-48A1-90E3-E7B14114F4BB}">
          <x14:formula1>
            <xm:f>'V:\FB1\FD12\FD12Azubi\Kreisumlage\Zuarbeit_Ämter_Gemeinden\West-Rügen\[Datenerhebung-Abwägungsprozess-Kreisumlage- 2022-2023 Gingst-Hiddensee-Kluis-Neuenkirchen-Trent.xlsx]Auswahlfelder'!#REF!</xm:f>
          </x14:formula1>
          <xm:sqref>W103:X106 W110:X110 K103:K106 BR103:BX106 AB103:AF106 K110 BR110:BX110 AB110:AF110</xm:sqref>
        </x14:dataValidation>
        <x14:dataValidation type="list" showInputMessage="1" showErrorMessage="1" xr:uid="{BD0D096D-04AB-4A45-A825-948B0BD70001}">
          <x14:formula1>
            <xm:f>'V:\FB1\FD12\FD12Azubi\Kreisumlage\Zuarbeit_Ämter_Gemeinden\Marlow\[Datenerhebung-Abwägungsprozess-Kreisumlage- 2022-2023.xlsx]Auswahlfelder'!#REF!</xm:f>
          </x14:formula1>
          <xm:sqref>W9:X9 K9 BR9:BX9 AB9:AF9</xm:sqref>
        </x14:dataValidation>
        <x14:dataValidation type="list" showInputMessage="1" showErrorMessage="1" xr:uid="{7D71DE86-ACBA-4B97-AFA6-489E941E552F}">
          <x14:formula1>
            <xm:f>'V:\FB1\FD12\FD12Azubi\Kreisumlage\Zuarbeit_Ämter_Gemeinden\Amt Barth\[Amt Barth Datenerhebung-Abwägungsprozess-Kreisumlage- 2022-2023.xlsx]Auswahlfelder'!#REF!</xm:f>
          </x14:formula1>
          <xm:sqref>BR20:BX29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U421"/>
  <sheetViews>
    <sheetView tabSelected="1" zoomScaleNormal="100" workbookViewId="0">
      <pane xSplit="4" ySplit="6" topLeftCell="E7" activePane="bottomRight" state="frozen"/>
      <selection pane="topRight" activeCell="E1" sqref="E1"/>
      <selection pane="bottomLeft" activeCell="A6" sqref="A6"/>
      <selection pane="bottomRight"/>
    </sheetView>
  </sheetViews>
  <sheetFormatPr baseColWidth="10" defaultRowHeight="16.5"/>
  <cols>
    <col min="1" max="1" width="11.7109375" style="766" bestFit="1" customWidth="1"/>
    <col min="2" max="2" width="6.7109375" style="766" bestFit="1" customWidth="1"/>
    <col min="3" max="3" width="25.42578125" style="766" customWidth="1"/>
    <col min="4" max="4" width="12.28515625" style="766" customWidth="1"/>
    <col min="5" max="5" width="16.7109375" style="766" customWidth="1"/>
    <col min="6" max="17" width="17.85546875" style="766" customWidth="1"/>
    <col min="18" max="18" width="17.85546875" style="766" hidden="1" customWidth="1"/>
    <col min="19" max="20" width="19.85546875" style="766" customWidth="1"/>
    <col min="21" max="23" width="19.28515625" style="766" customWidth="1"/>
    <col min="24" max="24" width="19.28515625" style="766" hidden="1" customWidth="1"/>
    <col min="25" max="26" width="19.28515625" style="766" customWidth="1"/>
    <col min="27" max="27" width="17.85546875" style="766" customWidth="1"/>
    <col min="28" max="28" width="17.42578125" style="766" customWidth="1"/>
    <col min="29" max="30" width="17.85546875" style="766" customWidth="1"/>
    <col min="31" max="31" width="22.28515625" style="766" customWidth="1"/>
    <col min="32" max="32" width="16.140625" style="766" customWidth="1"/>
    <col min="33" max="33" width="18.7109375" style="766" customWidth="1"/>
    <col min="34" max="34" width="18.140625" style="766" customWidth="1"/>
    <col min="35" max="35" width="17.85546875" style="766" customWidth="1"/>
    <col min="36" max="36" width="17.140625" style="766" customWidth="1"/>
    <col min="37" max="37" width="21" style="790" customWidth="1"/>
    <col min="38" max="38" width="19.85546875" style="766" customWidth="1"/>
    <col min="39" max="39" width="14.140625" style="766" customWidth="1"/>
    <col min="40" max="41" width="18.85546875" style="766" customWidth="1"/>
    <col min="42" max="42" width="18.85546875" style="766" hidden="1" customWidth="1"/>
    <col min="43" max="43" width="18.85546875" style="766" customWidth="1"/>
    <col min="44" max="45" width="19.5703125" style="766" customWidth="1"/>
    <col min="46" max="46" width="19.7109375" style="766" customWidth="1"/>
    <col min="47" max="47" width="20.7109375" style="766" customWidth="1"/>
    <col min="48" max="48" width="18.85546875" style="766" customWidth="1"/>
    <col min="49" max="49" width="17.7109375" style="766" customWidth="1"/>
    <col min="50" max="50" width="17.7109375" style="791" customWidth="1"/>
    <col min="51" max="51" width="17.7109375" style="766" customWidth="1"/>
    <col min="52" max="52" width="17.7109375" style="791" customWidth="1"/>
    <col min="53" max="53" width="17.7109375" style="766" customWidth="1"/>
    <col min="54" max="54" width="17.7109375" style="791" customWidth="1"/>
    <col min="55" max="60" width="15.7109375" style="766" customWidth="1"/>
    <col min="61" max="61" width="20.28515625" style="766" customWidth="1"/>
    <col min="62" max="62" width="14.85546875" style="766" customWidth="1"/>
    <col min="63" max="63" width="18" style="766" customWidth="1"/>
    <col min="64" max="64" width="15" style="766" customWidth="1"/>
    <col min="65" max="65" width="15.28515625" style="766" customWidth="1"/>
    <col min="66" max="66" width="15.7109375" style="766" customWidth="1"/>
    <col min="67" max="68" width="15.7109375" style="767" customWidth="1"/>
    <col min="69" max="70" width="15.7109375" style="766" customWidth="1"/>
    <col min="71" max="75" width="16.7109375" style="766" customWidth="1"/>
    <col min="76" max="76" width="17.7109375" style="766" customWidth="1"/>
    <col min="77" max="77" width="17.7109375" style="792" customWidth="1"/>
    <col min="78" max="78" width="17.7109375" style="766" customWidth="1"/>
    <col min="79" max="79" width="17.7109375" style="792" customWidth="1"/>
    <col min="80" max="80" width="17.7109375" style="766" customWidth="1"/>
    <col min="81" max="81" width="17.7109375" style="792" customWidth="1"/>
    <col min="82" max="82" width="17.7109375" style="766" customWidth="1"/>
    <col min="83" max="83" width="17.7109375" style="792" customWidth="1"/>
    <col min="84" max="84" width="17.7109375" style="766" customWidth="1"/>
    <col min="85" max="85" width="17.7109375" style="792" customWidth="1"/>
    <col min="86" max="86" width="17.7109375" style="766" customWidth="1"/>
    <col min="87" max="87" width="17.7109375" style="792" customWidth="1"/>
    <col min="88" max="88" width="17.7109375" style="766" customWidth="1"/>
    <col min="89" max="89" width="17.7109375" style="792" customWidth="1"/>
    <col min="90" max="90" width="17.7109375" style="766" customWidth="1"/>
    <col min="91" max="91" width="17.7109375" style="792" customWidth="1"/>
    <col min="92" max="92" width="15.7109375" style="766" customWidth="1"/>
    <col min="93" max="93" width="15.7109375" style="793" customWidth="1"/>
    <col min="94" max="94" width="15.7109375" style="766" customWidth="1"/>
    <col min="95" max="95" width="15.7109375" style="793" customWidth="1"/>
    <col min="96" max="96" width="15.7109375" style="766" customWidth="1"/>
    <col min="97" max="97" width="15.7109375" style="793" customWidth="1"/>
    <col min="98" max="98" width="15.7109375" style="766" customWidth="1"/>
    <col min="99" max="99" width="15.7109375" style="793" customWidth="1"/>
    <col min="100" max="16384" width="11.42578125" style="766"/>
  </cols>
  <sheetData>
    <row r="1" spans="1:99" s="762" customFormat="1" ht="24" thickBot="1">
      <c r="A1" s="702">
        <v>2020</v>
      </c>
      <c r="P1" s="703"/>
      <c r="Q1" s="703"/>
      <c r="R1" s="703"/>
      <c r="AB1" s="712"/>
      <c r="AC1" s="763"/>
      <c r="AJ1" s="412"/>
      <c r="AK1" s="764"/>
      <c r="AX1" s="765"/>
      <c r="AZ1" s="765"/>
      <c r="BB1" s="765"/>
      <c r="BJ1" s="704"/>
      <c r="BS1" s="1172" t="s">
        <v>395</v>
      </c>
      <c r="BT1" s="1172"/>
      <c r="BU1" s="1172"/>
      <c r="BV1" s="1172"/>
      <c r="BW1" s="1172"/>
      <c r="BX1" s="1172"/>
      <c r="BY1" s="1173"/>
      <c r="BZ1" s="1172"/>
      <c r="CA1" s="1174"/>
      <c r="CB1" s="1172"/>
      <c r="CC1" s="1174"/>
      <c r="CD1" s="1172"/>
      <c r="CE1" s="1173"/>
      <c r="CF1" s="1172"/>
      <c r="CG1" s="1173"/>
      <c r="CH1" s="1172"/>
      <c r="CI1" s="1173"/>
      <c r="CJ1" s="1172"/>
      <c r="CK1" s="1173"/>
      <c r="CL1" s="1172"/>
      <c r="CM1" s="1173"/>
      <c r="CN1" s="1172"/>
      <c r="CO1" s="1172"/>
      <c r="CP1" s="1172"/>
      <c r="CQ1" s="1172"/>
      <c r="CR1" s="1172"/>
      <c r="CS1" s="1172"/>
      <c r="CT1" s="1172"/>
      <c r="CU1" s="1172"/>
    </row>
    <row r="2" spans="1:99" ht="33.75" hidden="1" thickBot="1">
      <c r="A2" s="758"/>
      <c r="D2" s="767"/>
      <c r="E2" s="768"/>
      <c r="F2" s="767"/>
      <c r="G2" s="768"/>
      <c r="H2" s="768"/>
      <c r="I2" s="767"/>
      <c r="J2" s="768"/>
      <c r="K2" s="768"/>
      <c r="L2" s="769"/>
      <c r="M2" s="768"/>
      <c r="N2" s="768"/>
      <c r="O2" s="768"/>
      <c r="P2" s="178"/>
      <c r="Q2" s="759"/>
      <c r="R2" s="759"/>
      <c r="S2" s="767"/>
      <c r="T2" s="769"/>
      <c r="U2" s="769"/>
      <c r="V2" s="768"/>
      <c r="W2" s="768"/>
      <c r="X2" s="768"/>
      <c r="Y2" s="768"/>
      <c r="Z2" s="768"/>
      <c r="AA2" s="767"/>
      <c r="AB2" s="769"/>
      <c r="AC2" s="770"/>
      <c r="AD2" s="769"/>
      <c r="AE2" s="769"/>
      <c r="AF2" s="767"/>
      <c r="AG2" s="768"/>
      <c r="AH2" s="767"/>
      <c r="AI2" s="769"/>
      <c r="AJ2" s="179"/>
      <c r="AK2" s="771"/>
      <c r="AL2" s="767"/>
      <c r="AM2" s="769"/>
      <c r="AN2" s="768"/>
      <c r="AO2" s="767"/>
      <c r="AP2" s="768"/>
      <c r="AQ2" s="767"/>
      <c r="AR2" s="767"/>
      <c r="AS2" s="866" t="s">
        <v>571</v>
      </c>
      <c r="AT2" s="767"/>
      <c r="AU2" s="767"/>
      <c r="AV2" s="767"/>
      <c r="AW2" s="769"/>
      <c r="AX2" s="772"/>
      <c r="AY2" s="769"/>
      <c r="AZ2" s="772"/>
      <c r="BA2" s="769"/>
      <c r="BB2" s="772"/>
      <c r="BC2" s="769"/>
      <c r="BD2" s="769"/>
      <c r="BE2" s="769"/>
      <c r="BF2" s="769"/>
      <c r="BG2" s="769"/>
      <c r="BH2" s="769"/>
      <c r="BI2" s="769"/>
      <c r="BJ2" s="180"/>
      <c r="BK2" s="769"/>
      <c r="BL2" s="769"/>
      <c r="BM2" s="769"/>
      <c r="BN2" s="767"/>
      <c r="BO2" s="769"/>
      <c r="BP2" s="768"/>
      <c r="BS2" s="1175"/>
      <c r="BT2" s="1176"/>
      <c r="BU2" s="1176"/>
      <c r="BV2" s="1176"/>
      <c r="BW2" s="1176"/>
      <c r="BX2" s="1176"/>
      <c r="BY2" s="1177"/>
      <c r="BZ2" s="1176"/>
      <c r="CA2" s="1178"/>
      <c r="CB2" s="1176"/>
      <c r="CC2" s="1178"/>
      <c r="CD2" s="1176"/>
      <c r="CE2" s="1177"/>
      <c r="CF2" s="1176"/>
      <c r="CG2" s="1177"/>
      <c r="CH2" s="1176"/>
      <c r="CI2" s="1177"/>
      <c r="CJ2" s="1176"/>
      <c r="CK2" s="1177"/>
      <c r="CL2" s="1176"/>
      <c r="CM2" s="1177"/>
      <c r="CN2" s="1176"/>
      <c r="CO2" s="1176"/>
      <c r="CP2" s="1176"/>
      <c r="CQ2" s="1176"/>
      <c r="CR2" s="1176"/>
      <c r="CS2" s="1176"/>
      <c r="CT2" s="1176"/>
      <c r="CU2" s="1176"/>
    </row>
    <row r="3" spans="1:99" s="403" customFormat="1" ht="23.25" customHeight="1" thickBot="1">
      <c r="A3" s="181"/>
      <c r="B3" s="182"/>
      <c r="C3" s="182"/>
      <c r="D3" s="183"/>
      <c r="E3" s="756" t="s">
        <v>573</v>
      </c>
      <c r="F3" s="184"/>
      <c r="G3" s="184"/>
      <c r="H3" s="756" t="s">
        <v>573</v>
      </c>
      <c r="I3" s="184"/>
      <c r="J3" s="184"/>
      <c r="K3" s="756" t="s">
        <v>573</v>
      </c>
      <c r="L3" s="184"/>
      <c r="M3" s="184"/>
      <c r="N3" s="184"/>
      <c r="O3" s="184"/>
      <c r="P3" s="185"/>
      <c r="Q3" s="185"/>
      <c r="R3" s="185"/>
      <c r="S3" s="185"/>
      <c r="T3" s="185"/>
      <c r="U3" s="185"/>
      <c r="V3" s="185"/>
      <c r="W3" s="185"/>
      <c r="X3" s="185"/>
      <c r="Y3" s="756" t="s">
        <v>573</v>
      </c>
      <c r="Z3" s="756" t="s">
        <v>573</v>
      </c>
      <c r="AA3" s="185"/>
      <c r="AB3" s="185"/>
      <c r="AC3" s="185"/>
      <c r="AD3" s="185"/>
      <c r="AE3" s="185"/>
      <c r="AF3" s="184"/>
      <c r="AG3" s="756" t="s">
        <v>573</v>
      </c>
      <c r="AH3" s="184"/>
      <c r="AI3" s="184"/>
      <c r="AJ3" s="184"/>
      <c r="AK3" s="186"/>
      <c r="AL3" s="184"/>
      <c r="AM3" s="184"/>
      <c r="AN3" s="756" t="s">
        <v>573</v>
      </c>
      <c r="AO3" s="182"/>
      <c r="AP3" s="182"/>
      <c r="AQ3" s="182"/>
      <c r="AR3" s="182"/>
      <c r="AS3" s="182"/>
      <c r="AT3" s="182"/>
      <c r="AU3" s="182"/>
      <c r="AV3" s="187"/>
      <c r="AW3" s="188"/>
      <c r="AX3" s="1165" t="s">
        <v>560</v>
      </c>
      <c r="AY3" s="188"/>
      <c r="AZ3" s="1165" t="s">
        <v>561</v>
      </c>
      <c r="BA3" s="188"/>
      <c r="BB3" s="1146" t="s">
        <v>562</v>
      </c>
      <c r="BC3" s="189"/>
      <c r="BD3" s="189"/>
      <c r="BE3" s="189"/>
      <c r="BF3" s="189"/>
      <c r="BG3" s="743"/>
      <c r="BH3" s="743"/>
      <c r="BI3" s="1083" t="s">
        <v>365</v>
      </c>
      <c r="BJ3" s="1055" t="s">
        <v>569</v>
      </c>
      <c r="BK3" s="1055" t="s">
        <v>612</v>
      </c>
      <c r="BL3" s="1055" t="s">
        <v>367</v>
      </c>
      <c r="BM3" s="1055" t="s">
        <v>368</v>
      </c>
      <c r="BN3" s="1074" t="s">
        <v>381</v>
      </c>
      <c r="BO3" s="1074" t="s">
        <v>369</v>
      </c>
      <c r="BP3" s="756" t="s">
        <v>573</v>
      </c>
      <c r="BQ3" s="1047" t="s">
        <v>456</v>
      </c>
      <c r="BR3" s="1047" t="s">
        <v>457</v>
      </c>
      <c r="BS3" s="1147" t="s">
        <v>675</v>
      </c>
      <c r="BT3" s="1148"/>
      <c r="BU3" s="1148"/>
      <c r="BV3" s="1148"/>
      <c r="BW3" s="1148"/>
      <c r="BX3" s="1147" t="s">
        <v>466</v>
      </c>
      <c r="BY3" s="1141"/>
      <c r="BZ3" s="1148"/>
      <c r="CA3" s="1141"/>
      <c r="CB3" s="1148"/>
      <c r="CC3" s="1141"/>
      <c r="CD3" s="1148"/>
      <c r="CE3" s="1141"/>
      <c r="CF3" s="1148"/>
      <c r="CG3" s="1141"/>
      <c r="CH3" s="1148"/>
      <c r="CI3" s="1141"/>
      <c r="CJ3" s="1148"/>
      <c r="CK3" s="1141"/>
      <c r="CL3" s="1148"/>
      <c r="CM3" s="1142"/>
      <c r="CN3" s="1074" t="s">
        <v>458</v>
      </c>
      <c r="CO3" s="1074" t="s">
        <v>459</v>
      </c>
      <c r="CP3" s="1074" t="s">
        <v>460</v>
      </c>
      <c r="CQ3" s="1074" t="s">
        <v>461</v>
      </c>
      <c r="CR3" s="1074" t="s">
        <v>462</v>
      </c>
      <c r="CS3" s="1074" t="s">
        <v>463</v>
      </c>
      <c r="CT3" s="1074" t="s">
        <v>464</v>
      </c>
      <c r="CU3" s="1074" t="s">
        <v>465</v>
      </c>
    </row>
    <row r="4" spans="1:99" s="403" customFormat="1" ht="165.75" thickBot="1">
      <c r="A4" s="739" t="s">
        <v>6</v>
      </c>
      <c r="B4" s="190" t="s">
        <v>7</v>
      </c>
      <c r="C4" s="739" t="s">
        <v>8</v>
      </c>
      <c r="D4" s="191" t="s">
        <v>328</v>
      </c>
      <c r="E4" s="748" t="s">
        <v>575</v>
      </c>
      <c r="F4" s="741" t="s">
        <v>448</v>
      </c>
      <c r="G4" s="741" t="s">
        <v>577</v>
      </c>
      <c r="H4" s="748" t="s">
        <v>579</v>
      </c>
      <c r="I4" s="741" t="s">
        <v>449</v>
      </c>
      <c r="J4" s="741" t="s">
        <v>581</v>
      </c>
      <c r="K4" s="748" t="s">
        <v>583</v>
      </c>
      <c r="L4" s="741" t="s">
        <v>588</v>
      </c>
      <c r="M4" s="741" t="s">
        <v>586</v>
      </c>
      <c r="N4" s="741" t="s">
        <v>672</v>
      </c>
      <c r="O4" s="191" t="s">
        <v>372</v>
      </c>
      <c r="P4" s="191" t="s">
        <v>591</v>
      </c>
      <c r="Q4" s="1179" t="s">
        <v>673</v>
      </c>
      <c r="R4" s="191"/>
      <c r="S4" s="191" t="s">
        <v>450</v>
      </c>
      <c r="T4" s="191" t="s">
        <v>686</v>
      </c>
      <c r="U4" s="191" t="s">
        <v>332</v>
      </c>
      <c r="V4" s="913" t="s">
        <v>687</v>
      </c>
      <c r="W4" s="1179" t="s">
        <v>671</v>
      </c>
      <c r="X4" s="913" t="s">
        <v>669</v>
      </c>
      <c r="Y4" s="760" t="s">
        <v>688</v>
      </c>
      <c r="Z4" s="760" t="s">
        <v>595</v>
      </c>
      <c r="AA4" s="741" t="s">
        <v>451</v>
      </c>
      <c r="AB4" s="934" t="s">
        <v>602</v>
      </c>
      <c r="AC4" s="191" t="s">
        <v>452</v>
      </c>
      <c r="AD4" s="1179" t="s">
        <v>689</v>
      </c>
      <c r="AE4" s="191" t="s">
        <v>333</v>
      </c>
      <c r="AF4" s="741" t="s">
        <v>453</v>
      </c>
      <c r="AG4" s="748" t="s">
        <v>601</v>
      </c>
      <c r="AH4" s="741" t="s">
        <v>396</v>
      </c>
      <c r="AI4" s="741" t="s">
        <v>603</v>
      </c>
      <c r="AJ4" s="741" t="s">
        <v>605</v>
      </c>
      <c r="AK4" s="192" t="s">
        <v>362</v>
      </c>
      <c r="AL4" s="741" t="s">
        <v>411</v>
      </c>
      <c r="AM4" s="741" t="s">
        <v>341</v>
      </c>
      <c r="AN4" s="748" t="s">
        <v>607</v>
      </c>
      <c r="AO4" s="739" t="s">
        <v>606</v>
      </c>
      <c r="AP4" s="739" t="s">
        <v>609</v>
      </c>
      <c r="AQ4" s="739" t="s">
        <v>610</v>
      </c>
      <c r="AR4" s="739" t="s">
        <v>608</v>
      </c>
      <c r="AS4" s="739" t="s">
        <v>570</v>
      </c>
      <c r="AT4" s="739" t="s">
        <v>370</v>
      </c>
      <c r="AU4" s="739" t="s">
        <v>402</v>
      </c>
      <c r="AV4" s="193" t="s">
        <v>354</v>
      </c>
      <c r="AW4" s="194" t="s">
        <v>321</v>
      </c>
      <c r="AX4" s="1166"/>
      <c r="AY4" s="194" t="s">
        <v>322</v>
      </c>
      <c r="AZ4" s="1166"/>
      <c r="BA4" s="194" t="s">
        <v>323</v>
      </c>
      <c r="BB4" s="1167"/>
      <c r="BC4" s="741" t="s">
        <v>563</v>
      </c>
      <c r="BD4" s="741" t="s">
        <v>564</v>
      </c>
      <c r="BE4" s="741" t="s">
        <v>565</v>
      </c>
      <c r="BF4" s="741" t="s">
        <v>454</v>
      </c>
      <c r="BG4" s="741" t="s">
        <v>566</v>
      </c>
      <c r="BH4" s="741" t="s">
        <v>567</v>
      </c>
      <c r="BI4" s="1096"/>
      <c r="BJ4" s="1098"/>
      <c r="BK4" s="1056"/>
      <c r="BL4" s="1056"/>
      <c r="BM4" s="1056"/>
      <c r="BN4" s="1104"/>
      <c r="BO4" s="1104"/>
      <c r="BP4" s="748" t="s">
        <v>613</v>
      </c>
      <c r="BQ4" s="1102"/>
      <c r="BR4" s="1102"/>
      <c r="BS4" s="1052" t="s">
        <v>674</v>
      </c>
      <c r="BT4" s="1052" t="s">
        <v>676</v>
      </c>
      <c r="BU4" s="1052" t="s">
        <v>677</v>
      </c>
      <c r="BV4" s="1052" t="s">
        <v>678</v>
      </c>
      <c r="BW4" s="1052" t="s">
        <v>679</v>
      </c>
      <c r="BX4" s="191" t="s">
        <v>468</v>
      </c>
      <c r="BY4" s="351" t="s">
        <v>467</v>
      </c>
      <c r="BZ4" s="191" t="s">
        <v>469</v>
      </c>
      <c r="CA4" s="351" t="s">
        <v>504</v>
      </c>
      <c r="CB4" s="191" t="s">
        <v>470</v>
      </c>
      <c r="CC4" s="351" t="s">
        <v>505</v>
      </c>
      <c r="CD4" s="191" t="s">
        <v>471</v>
      </c>
      <c r="CE4" s="351" t="s">
        <v>506</v>
      </c>
      <c r="CF4" s="191" t="s">
        <v>472</v>
      </c>
      <c r="CG4" s="351" t="s">
        <v>507</v>
      </c>
      <c r="CH4" s="191" t="s">
        <v>473</v>
      </c>
      <c r="CI4" s="351" t="s">
        <v>508</v>
      </c>
      <c r="CJ4" s="191" t="s">
        <v>474</v>
      </c>
      <c r="CK4" s="351" t="s">
        <v>509</v>
      </c>
      <c r="CL4" s="191" t="s">
        <v>475</v>
      </c>
      <c r="CM4" s="351" t="s">
        <v>510</v>
      </c>
      <c r="CN4" s="1104"/>
      <c r="CO4" s="1104"/>
      <c r="CP4" s="1104"/>
      <c r="CQ4" s="1104"/>
      <c r="CR4" s="1104"/>
      <c r="CS4" s="1104"/>
      <c r="CT4" s="1104"/>
      <c r="CU4" s="1104"/>
    </row>
    <row r="5" spans="1:99" s="403" customFormat="1" ht="48.75" customHeight="1" thickBot="1">
      <c r="A5" s="740"/>
      <c r="B5" s="740"/>
      <c r="C5" s="740"/>
      <c r="D5" s="195"/>
      <c r="E5" s="195"/>
      <c r="F5" s="742"/>
      <c r="G5" s="742"/>
      <c r="H5" s="742"/>
      <c r="I5" s="742"/>
      <c r="J5" s="742"/>
      <c r="K5" s="742"/>
      <c r="L5" s="742"/>
      <c r="M5" s="742"/>
      <c r="N5" s="742"/>
      <c r="O5" s="742"/>
      <c r="P5" s="194"/>
      <c r="Q5" s="1164"/>
      <c r="R5" s="194"/>
      <c r="S5" s="194"/>
      <c r="T5" s="194"/>
      <c r="U5" s="742"/>
      <c r="V5" s="912"/>
      <c r="W5" s="1164"/>
      <c r="X5" s="914"/>
      <c r="Y5" s="749" t="s">
        <v>596</v>
      </c>
      <c r="Z5" s="749" t="s">
        <v>597</v>
      </c>
      <c r="AA5" s="742"/>
      <c r="AB5" s="933"/>
      <c r="AC5" s="742"/>
      <c r="AD5" s="1164"/>
      <c r="AE5" s="742"/>
      <c r="AF5" s="196"/>
      <c r="AG5" s="747"/>
      <c r="AH5" s="196"/>
      <c r="AI5" s="196"/>
      <c r="AJ5" s="196"/>
      <c r="AK5" s="197"/>
      <c r="AL5" s="196"/>
      <c r="AM5" s="742"/>
      <c r="AN5" s="747"/>
      <c r="AO5" s="740"/>
      <c r="AP5" s="740"/>
      <c r="AQ5" s="740"/>
      <c r="AR5" s="740"/>
      <c r="AS5" s="740"/>
      <c r="AT5" s="740"/>
      <c r="AU5" s="740"/>
      <c r="AV5" s="740"/>
      <c r="AW5" s="198" t="s">
        <v>357</v>
      </c>
      <c r="AX5" s="1054"/>
      <c r="AY5" s="199" t="s">
        <v>357</v>
      </c>
      <c r="AZ5" s="1054"/>
      <c r="BA5" s="198" t="s">
        <v>357</v>
      </c>
      <c r="BB5" s="1054"/>
      <c r="BC5" s="742"/>
      <c r="BD5" s="742"/>
      <c r="BE5" s="742"/>
      <c r="BF5" s="742"/>
      <c r="BG5" s="711"/>
      <c r="BH5" s="711"/>
      <c r="BI5" s="1097"/>
      <c r="BJ5" s="1099"/>
      <c r="BK5" s="1057"/>
      <c r="BL5" s="1057"/>
      <c r="BM5" s="1057"/>
      <c r="BN5" s="1105"/>
      <c r="BO5" s="1105"/>
      <c r="BP5" s="742"/>
      <c r="BQ5" s="1103"/>
      <c r="BR5" s="1103"/>
      <c r="BS5" s="1164"/>
      <c r="BT5" s="1164"/>
      <c r="BU5" s="1164"/>
      <c r="BV5" s="1164"/>
      <c r="BW5" s="1164"/>
      <c r="BX5" s="200"/>
      <c r="BY5" s="355"/>
      <c r="BZ5" s="200"/>
      <c r="CA5" s="355"/>
      <c r="CB5" s="200"/>
      <c r="CC5" s="355"/>
      <c r="CD5" s="200"/>
      <c r="CE5" s="355"/>
      <c r="CF5" s="200"/>
      <c r="CG5" s="355"/>
      <c r="CH5" s="200"/>
      <c r="CI5" s="355"/>
      <c r="CJ5" s="200"/>
      <c r="CK5" s="355"/>
      <c r="CL5" s="200"/>
      <c r="CM5" s="355"/>
      <c r="CN5" s="1105"/>
      <c r="CO5" s="1105"/>
      <c r="CP5" s="1105"/>
      <c r="CQ5" s="1105"/>
      <c r="CR5" s="1105"/>
      <c r="CS5" s="1105"/>
      <c r="CT5" s="1105"/>
      <c r="CU5" s="1105"/>
    </row>
    <row r="6" spans="1:99" ht="17.25" thickBot="1">
      <c r="A6" s="773">
        <v>1</v>
      </c>
      <c r="B6" s="755">
        <v>2</v>
      </c>
      <c r="C6" s="757">
        <v>3</v>
      </c>
      <c r="D6" s="755">
        <v>4</v>
      </c>
      <c r="E6" s="755" t="s">
        <v>576</v>
      </c>
      <c r="F6" s="755">
        <v>5</v>
      </c>
      <c r="G6" s="755" t="s">
        <v>578</v>
      </c>
      <c r="H6" s="755" t="s">
        <v>580</v>
      </c>
      <c r="I6" s="755">
        <v>6</v>
      </c>
      <c r="J6" s="757" t="s">
        <v>582</v>
      </c>
      <c r="K6" s="757" t="s">
        <v>584</v>
      </c>
      <c r="L6" s="757">
        <v>7</v>
      </c>
      <c r="M6" s="757" t="s">
        <v>585</v>
      </c>
      <c r="N6" s="757" t="s">
        <v>590</v>
      </c>
      <c r="O6" s="757" t="s">
        <v>587</v>
      </c>
      <c r="P6" s="755">
        <v>8</v>
      </c>
      <c r="Q6" s="755" t="s">
        <v>592</v>
      </c>
      <c r="R6" s="755"/>
      <c r="S6" s="755">
        <v>9</v>
      </c>
      <c r="T6" s="755">
        <v>10</v>
      </c>
      <c r="U6" s="755">
        <v>11</v>
      </c>
      <c r="V6" s="915" t="s">
        <v>668</v>
      </c>
      <c r="W6" s="915" t="s">
        <v>667</v>
      </c>
      <c r="X6" s="915" t="s">
        <v>670</v>
      </c>
      <c r="Y6" s="755" t="s">
        <v>593</v>
      </c>
      <c r="Z6" s="755" t="s">
        <v>594</v>
      </c>
      <c r="AA6" s="755">
        <v>12</v>
      </c>
      <c r="AB6" s="755">
        <v>13</v>
      </c>
      <c r="AC6" s="755">
        <v>14</v>
      </c>
      <c r="AD6" s="755">
        <v>15</v>
      </c>
      <c r="AE6" s="755">
        <v>16</v>
      </c>
      <c r="AF6" s="755">
        <v>17</v>
      </c>
      <c r="AG6" s="755" t="s">
        <v>600</v>
      </c>
      <c r="AH6" s="755">
        <v>18</v>
      </c>
      <c r="AI6" s="755">
        <v>19</v>
      </c>
      <c r="AJ6" s="755">
        <v>20</v>
      </c>
      <c r="AK6" s="774">
        <v>21</v>
      </c>
      <c r="AL6" s="755">
        <v>28</v>
      </c>
      <c r="AM6" s="755">
        <v>29</v>
      </c>
      <c r="AN6" s="755" t="s">
        <v>604</v>
      </c>
      <c r="AO6" s="755">
        <v>30</v>
      </c>
      <c r="AP6" s="755" t="s">
        <v>611</v>
      </c>
      <c r="AQ6" s="755">
        <v>31</v>
      </c>
      <c r="AR6" s="755">
        <v>32</v>
      </c>
      <c r="AS6" s="755" t="s">
        <v>589</v>
      </c>
      <c r="AT6" s="755">
        <v>33</v>
      </c>
      <c r="AU6" s="755">
        <v>34</v>
      </c>
      <c r="AV6" s="755">
        <v>35</v>
      </c>
      <c r="AW6" s="755">
        <v>36</v>
      </c>
      <c r="AX6" s="755">
        <v>37</v>
      </c>
      <c r="AY6" s="755">
        <v>38</v>
      </c>
      <c r="AZ6" s="755">
        <v>39</v>
      </c>
      <c r="BA6" s="755">
        <v>40</v>
      </c>
      <c r="BB6" s="755">
        <v>41</v>
      </c>
      <c r="BC6" s="755">
        <v>54</v>
      </c>
      <c r="BD6" s="755"/>
      <c r="BE6" s="755"/>
      <c r="BF6" s="755">
        <v>55</v>
      </c>
      <c r="BG6" s="755"/>
      <c r="BH6" s="755"/>
      <c r="BI6" s="755">
        <v>59</v>
      </c>
      <c r="BJ6" s="755">
        <v>60</v>
      </c>
      <c r="BK6" s="755">
        <v>61</v>
      </c>
      <c r="BL6" s="755">
        <v>62</v>
      </c>
      <c r="BM6" s="755">
        <v>63</v>
      </c>
      <c r="BN6" s="755">
        <v>64</v>
      </c>
      <c r="BO6" s="755">
        <v>65</v>
      </c>
      <c r="BP6" s="755" t="s">
        <v>614</v>
      </c>
      <c r="BQ6" s="755">
        <v>66</v>
      </c>
      <c r="BR6" s="755">
        <v>67</v>
      </c>
      <c r="BS6" s="755">
        <v>68</v>
      </c>
      <c r="BT6" s="755">
        <v>69</v>
      </c>
      <c r="BU6" s="755">
        <v>70</v>
      </c>
      <c r="BV6" s="755">
        <v>71</v>
      </c>
      <c r="BW6" s="755">
        <v>72</v>
      </c>
      <c r="BX6" s="755">
        <v>73</v>
      </c>
      <c r="BY6" s="755">
        <v>74</v>
      </c>
      <c r="BZ6" s="755">
        <v>75</v>
      </c>
      <c r="CA6" s="755">
        <v>76</v>
      </c>
      <c r="CB6" s="755">
        <v>77</v>
      </c>
      <c r="CC6" s="755">
        <v>78</v>
      </c>
      <c r="CD6" s="755">
        <v>79</v>
      </c>
      <c r="CE6" s="755">
        <v>80</v>
      </c>
      <c r="CF6" s="755">
        <v>81</v>
      </c>
      <c r="CG6" s="755">
        <v>82</v>
      </c>
      <c r="CH6" s="755">
        <v>83</v>
      </c>
      <c r="CI6" s="755">
        <v>84</v>
      </c>
      <c r="CJ6" s="755">
        <v>85</v>
      </c>
      <c r="CK6" s="755">
        <v>86</v>
      </c>
      <c r="CL6" s="755">
        <v>87</v>
      </c>
      <c r="CM6" s="755">
        <v>88</v>
      </c>
      <c r="CN6" s="755">
        <v>89</v>
      </c>
      <c r="CO6" s="755">
        <v>90</v>
      </c>
      <c r="CP6" s="755">
        <v>91</v>
      </c>
      <c r="CQ6" s="755">
        <v>92</v>
      </c>
      <c r="CR6" s="755">
        <v>93</v>
      </c>
      <c r="CS6" s="755">
        <v>94</v>
      </c>
      <c r="CT6" s="755">
        <v>95</v>
      </c>
      <c r="CU6" s="755">
        <v>96</v>
      </c>
    </row>
    <row r="7" spans="1:99">
      <c r="A7" s="201">
        <v>13073088</v>
      </c>
      <c r="B7" s="201">
        <v>301</v>
      </c>
      <c r="C7" s="201" t="s">
        <v>23</v>
      </c>
      <c r="D7" s="337">
        <v>59418</v>
      </c>
      <c r="E7" s="337">
        <v>3246100</v>
      </c>
      <c r="F7" s="209">
        <v>9419192.2100000009</v>
      </c>
      <c r="G7" s="209">
        <f>F7-E7</f>
        <v>6173092.2100000009</v>
      </c>
      <c r="H7" s="337">
        <v>3230300</v>
      </c>
      <c r="I7" s="209">
        <v>3230147.91</v>
      </c>
      <c r="J7" s="209">
        <f>I7-H7</f>
        <v>-152.08999999985099</v>
      </c>
      <c r="K7" s="337">
        <f>E7-H7</f>
        <v>15800</v>
      </c>
      <c r="L7" s="209">
        <f>F7-I7</f>
        <v>6189044.3000000007</v>
      </c>
      <c r="M7" s="209">
        <f>L7-K7</f>
        <v>6173244.3000000007</v>
      </c>
      <c r="N7" s="209">
        <f t="shared" ref="N7:N38" si="0">L7-AS7</f>
        <v>6189044.3000000007</v>
      </c>
      <c r="O7" s="329">
        <f>IF(K7&lt;0,0,1)</f>
        <v>1</v>
      </c>
      <c r="P7" s="329">
        <f>IF(L7&lt;0,0,1)</f>
        <v>1</v>
      </c>
      <c r="Q7" s="329">
        <f t="shared" ref="Q7:Q38" si="1">IF(N7&lt;0,0,1)</f>
        <v>1</v>
      </c>
      <c r="R7" s="329">
        <f t="shared" ref="R7:R38" si="2">Q7-P7</f>
        <v>0</v>
      </c>
      <c r="S7" s="209">
        <v>-197337.46</v>
      </c>
      <c r="T7" s="209">
        <f t="shared" ref="T7:T38" si="3">L7+S7</f>
        <v>5991706.8400000008</v>
      </c>
      <c r="U7" s="338">
        <f t="shared" ref="U7:U38" si="4">IF(T7&lt;0,0,1)</f>
        <v>1</v>
      </c>
      <c r="V7" s="911">
        <f t="shared" ref="V7:V38" si="5">N7+S7</f>
        <v>5991706.8400000008</v>
      </c>
      <c r="W7" s="338">
        <f t="shared" ref="W7:W38" si="6">IF(V7&lt;0,0,1)</f>
        <v>1</v>
      </c>
      <c r="X7" s="338">
        <f t="shared" ref="X7:X38" si="7">W7-U7</f>
        <v>0</v>
      </c>
      <c r="Y7" s="401">
        <v>-2602900</v>
      </c>
      <c r="Z7" s="401">
        <v>0</v>
      </c>
      <c r="AA7" s="705" t="s">
        <v>202</v>
      </c>
      <c r="AB7" s="707" t="s">
        <v>202</v>
      </c>
      <c r="AC7" s="738">
        <v>894900</v>
      </c>
      <c r="AD7" s="705" t="s">
        <v>202</v>
      </c>
      <c r="AE7" s="707" t="s">
        <v>202</v>
      </c>
      <c r="AF7" s="209">
        <v>13393922</v>
      </c>
      <c r="AG7" s="209">
        <v>5000000</v>
      </c>
      <c r="AH7" s="209">
        <v>0</v>
      </c>
      <c r="AI7" s="207">
        <f>AF7-AH7</f>
        <v>13393922</v>
      </c>
      <c r="AJ7" s="737">
        <f>IF(BL7=0,1,0)</f>
        <v>0</v>
      </c>
      <c r="AK7" s="329">
        <v>2015</v>
      </c>
      <c r="AL7" s="209">
        <v>76782000</v>
      </c>
      <c r="AM7" s="209">
        <f t="shared" ref="AM7:AM38" si="8">AL7/D7</f>
        <v>1292.2346763606988</v>
      </c>
      <c r="AN7" s="737">
        <v>0</v>
      </c>
      <c r="AO7" s="383">
        <v>0</v>
      </c>
      <c r="AP7" s="737">
        <f>AO7-AN7</f>
        <v>0</v>
      </c>
      <c r="AQ7" s="383">
        <v>0</v>
      </c>
      <c r="AR7" s="383">
        <v>0</v>
      </c>
      <c r="AS7" s="738">
        <v>0</v>
      </c>
      <c r="AT7" s="383">
        <v>0</v>
      </c>
      <c r="AU7" s="383">
        <v>0</v>
      </c>
      <c r="AV7" s="342" t="s">
        <v>166</v>
      </c>
      <c r="AW7" s="442">
        <v>3</v>
      </c>
      <c r="AX7" s="383">
        <f t="shared" ref="AX7:AX38" si="9">IF(AW7&lt;323%,1,0)</f>
        <v>1</v>
      </c>
      <c r="AY7" s="442">
        <v>5.45</v>
      </c>
      <c r="AZ7" s="383">
        <f t="shared" ref="AZ7:AZ38" si="10">IF(AY7&lt;427%,1,0)</f>
        <v>0</v>
      </c>
      <c r="BA7" s="442">
        <v>4.45</v>
      </c>
      <c r="BB7" s="383">
        <f t="shared" ref="BB7:BB38" si="11">IF(BA7&lt;381%,1,0)</f>
        <v>0</v>
      </c>
      <c r="BC7" s="337">
        <v>18392000</v>
      </c>
      <c r="BD7" s="337">
        <v>16290014.359999999</v>
      </c>
      <c r="BE7" s="337">
        <f>BD7-BC7</f>
        <v>-2101985.6400000006</v>
      </c>
      <c r="BF7" s="337">
        <v>4800000</v>
      </c>
      <c r="BG7" s="337">
        <v>5004976.3600000003</v>
      </c>
      <c r="BH7" s="337">
        <f>BG7-BF7</f>
        <v>204976.36000000034</v>
      </c>
      <c r="BI7" s="337">
        <v>40190193.700000003</v>
      </c>
      <c r="BJ7" s="337">
        <v>44539143</v>
      </c>
      <c r="BK7" s="337">
        <f t="shared" ref="BK7:BK70" si="12">BJ7-BI7</f>
        <v>4348949.299999997</v>
      </c>
      <c r="BL7" s="337">
        <v>31860654</v>
      </c>
      <c r="BM7" s="337">
        <v>26500373.980872001</v>
      </c>
      <c r="BN7" s="343" t="s">
        <v>25</v>
      </c>
      <c r="BO7" s="344" t="s">
        <v>25</v>
      </c>
      <c r="BP7" s="799">
        <v>11.8</v>
      </c>
      <c r="BQ7" s="345">
        <v>11.56</v>
      </c>
      <c r="BR7" s="346">
        <v>14633100</v>
      </c>
      <c r="BS7" s="921">
        <v>0</v>
      </c>
      <c r="BT7" s="921">
        <v>1</v>
      </c>
      <c r="BU7" s="921">
        <v>1</v>
      </c>
      <c r="BV7" s="921">
        <v>1</v>
      </c>
      <c r="BW7" s="921">
        <v>1</v>
      </c>
      <c r="BX7" s="738"/>
      <c r="BY7" s="356"/>
      <c r="BZ7" s="738"/>
      <c r="CA7" s="356">
        <v>0</v>
      </c>
      <c r="CB7" s="738"/>
      <c r="CC7" s="356">
        <v>0</v>
      </c>
      <c r="CD7" s="738"/>
      <c r="CE7" s="356">
        <v>0</v>
      </c>
      <c r="CF7" s="738"/>
      <c r="CG7" s="356"/>
      <c r="CH7" s="738"/>
      <c r="CI7" s="356"/>
      <c r="CJ7" s="738"/>
      <c r="CK7" s="356"/>
      <c r="CL7" s="738"/>
      <c r="CM7" s="356">
        <f>IF(CL7&lt;0,0,1)</f>
        <v>1</v>
      </c>
      <c r="CN7" s="209" t="s">
        <v>25</v>
      </c>
      <c r="CO7" s="209" t="s">
        <v>25</v>
      </c>
      <c r="CP7" s="209" t="s">
        <v>25</v>
      </c>
      <c r="CQ7" s="209" t="s">
        <v>25</v>
      </c>
      <c r="CR7" s="209" t="s">
        <v>25</v>
      </c>
      <c r="CS7" s="209" t="s">
        <v>25</v>
      </c>
      <c r="CT7" s="209" t="s">
        <v>25</v>
      </c>
      <c r="CU7" s="209" t="s">
        <v>25</v>
      </c>
    </row>
    <row r="8" spans="1:99">
      <c r="A8" s="202">
        <v>13073011</v>
      </c>
      <c r="B8" s="202">
        <v>311</v>
      </c>
      <c r="C8" s="202" t="s">
        <v>26</v>
      </c>
      <c r="D8" s="206">
        <v>5393</v>
      </c>
      <c r="E8" s="206">
        <v>-2141700</v>
      </c>
      <c r="F8" s="207">
        <v>1987224</v>
      </c>
      <c r="G8" s="209">
        <f t="shared" ref="G8:G61" si="13">F8-E8</f>
        <v>4128924</v>
      </c>
      <c r="H8" s="337">
        <v>163700</v>
      </c>
      <c r="I8" s="209">
        <v>163626</v>
      </c>
      <c r="J8" s="209">
        <f t="shared" ref="J8:J61" si="14">I8-H8</f>
        <v>-74</v>
      </c>
      <c r="K8" s="337">
        <f t="shared" ref="K8:K76" si="15">E8-H8</f>
        <v>-2305400</v>
      </c>
      <c r="L8" s="209">
        <f t="shared" ref="L8:L71" si="16">F8-I8</f>
        <v>1823598</v>
      </c>
      <c r="M8" s="209">
        <f t="shared" ref="M8:M76" si="17">L8-K8</f>
        <v>4128998</v>
      </c>
      <c r="N8" s="209">
        <f t="shared" si="0"/>
        <v>1823598</v>
      </c>
      <c r="O8" s="329">
        <f t="shared" ref="O8:O76" si="18">IF(K8&lt;0,0,1)</f>
        <v>0</v>
      </c>
      <c r="P8" s="329">
        <f t="shared" ref="P8:P39" si="19">IF(L8&lt;0,0,1)</f>
        <v>1</v>
      </c>
      <c r="Q8" s="329">
        <f t="shared" si="1"/>
        <v>1</v>
      </c>
      <c r="R8" s="329">
        <f t="shared" si="2"/>
        <v>0</v>
      </c>
      <c r="S8" s="209">
        <v>3001116</v>
      </c>
      <c r="T8" s="209">
        <f t="shared" si="3"/>
        <v>4824714</v>
      </c>
      <c r="U8" s="338">
        <f t="shared" si="4"/>
        <v>1</v>
      </c>
      <c r="V8" s="911">
        <f t="shared" si="5"/>
        <v>4824714</v>
      </c>
      <c r="W8" s="338">
        <f t="shared" si="6"/>
        <v>1</v>
      </c>
      <c r="X8" s="338">
        <f t="shared" si="7"/>
        <v>0</v>
      </c>
      <c r="Y8" s="401">
        <v>-317600</v>
      </c>
      <c r="Z8" s="401">
        <v>-317600</v>
      </c>
      <c r="AA8" s="706" t="s">
        <v>202</v>
      </c>
      <c r="AB8" s="708" t="s">
        <v>202</v>
      </c>
      <c r="AC8" s="331">
        <v>6509852</v>
      </c>
      <c r="AD8" s="706" t="s">
        <v>202</v>
      </c>
      <c r="AE8" s="708" t="s">
        <v>202</v>
      </c>
      <c r="AF8" s="207">
        <v>6773260.3200000003</v>
      </c>
      <c r="AG8" s="207">
        <v>0</v>
      </c>
      <c r="AH8" s="207">
        <v>0</v>
      </c>
      <c r="AI8" s="207">
        <f t="shared" ref="AI8:AI71" si="20">AF8-AH8</f>
        <v>6773260.3200000003</v>
      </c>
      <c r="AJ8" s="737">
        <f t="shared" ref="AJ8:AJ71" si="21">IF(BL8=0,1,0)</f>
        <v>1</v>
      </c>
      <c r="AK8" s="352">
        <v>2017</v>
      </c>
      <c r="AL8" s="207">
        <v>1670572</v>
      </c>
      <c r="AM8" s="209">
        <f t="shared" si="8"/>
        <v>309.76673465603562</v>
      </c>
      <c r="AN8" s="737">
        <v>0</v>
      </c>
      <c r="AO8" s="388">
        <v>0</v>
      </c>
      <c r="AP8" s="737">
        <f t="shared" ref="AP8:AP71" si="22">AO8-AN8</f>
        <v>0</v>
      </c>
      <c r="AQ8" s="388">
        <v>0</v>
      </c>
      <c r="AR8" s="388">
        <v>0</v>
      </c>
      <c r="AS8" s="331">
        <v>0</v>
      </c>
      <c r="AT8" s="388">
        <v>0</v>
      </c>
      <c r="AU8" s="388">
        <v>0</v>
      </c>
      <c r="AV8" s="207">
        <v>0</v>
      </c>
      <c r="AW8" s="213">
        <v>3</v>
      </c>
      <c r="AX8" s="383">
        <f t="shared" si="9"/>
        <v>1</v>
      </c>
      <c r="AY8" s="213">
        <v>4</v>
      </c>
      <c r="AZ8" s="383">
        <f t="shared" si="10"/>
        <v>1</v>
      </c>
      <c r="BA8" s="213">
        <v>3.8</v>
      </c>
      <c r="BB8" s="383">
        <f t="shared" si="11"/>
        <v>1</v>
      </c>
      <c r="BC8" s="363">
        <v>1443100</v>
      </c>
      <c r="BD8" s="363">
        <v>1451957.82</v>
      </c>
      <c r="BE8" s="337">
        <f t="shared" ref="BE8:BE71" si="23">BD8-BC8</f>
        <v>8857.8200000000652</v>
      </c>
      <c r="BF8" s="363">
        <v>569200</v>
      </c>
      <c r="BG8" s="363">
        <v>682710.38</v>
      </c>
      <c r="BH8" s="337">
        <f t="shared" ref="BH8:BH71" si="24">BG8-BF8</f>
        <v>113510.38</v>
      </c>
      <c r="BI8" s="363">
        <v>7334830.4400000004</v>
      </c>
      <c r="BJ8" s="363">
        <v>7234663</v>
      </c>
      <c r="BK8" s="363">
        <f t="shared" si="12"/>
        <v>-100167.44000000041</v>
      </c>
      <c r="BL8" s="363">
        <v>0</v>
      </c>
      <c r="BM8" s="363">
        <v>2644765.9660200002</v>
      </c>
      <c r="BN8" s="343" t="s">
        <v>25</v>
      </c>
      <c r="BO8" s="343" t="s">
        <v>25</v>
      </c>
      <c r="BP8" s="799">
        <v>1.5</v>
      </c>
      <c r="BQ8" s="775" t="s">
        <v>202</v>
      </c>
      <c r="BR8" s="775" t="s">
        <v>202</v>
      </c>
      <c r="BS8" s="921">
        <v>1</v>
      </c>
      <c r="BT8" s="921">
        <v>1</v>
      </c>
      <c r="BU8" s="921">
        <v>1</v>
      </c>
      <c r="BV8" s="921">
        <v>1</v>
      </c>
      <c r="BW8" s="921">
        <v>1</v>
      </c>
      <c r="BX8" s="354">
        <v>470491</v>
      </c>
      <c r="BY8" s="356">
        <v>1</v>
      </c>
      <c r="BZ8" s="354">
        <v>115220</v>
      </c>
      <c r="CA8" s="356">
        <v>1</v>
      </c>
      <c r="CB8" s="354">
        <v>0</v>
      </c>
      <c r="CC8" s="356">
        <v>1</v>
      </c>
      <c r="CD8" s="354">
        <v>936589</v>
      </c>
      <c r="CE8" s="356">
        <v>1</v>
      </c>
      <c r="CF8" s="354">
        <v>1255919</v>
      </c>
      <c r="CG8" s="356">
        <v>1</v>
      </c>
      <c r="CH8" s="354">
        <v>2810633</v>
      </c>
      <c r="CI8" s="356">
        <v>1</v>
      </c>
      <c r="CJ8" s="354">
        <v>1285801</v>
      </c>
      <c r="CK8" s="356">
        <v>1</v>
      </c>
      <c r="CL8" s="209" t="s">
        <v>202</v>
      </c>
      <c r="CM8" s="356"/>
      <c r="CN8" s="209" t="s">
        <v>25</v>
      </c>
      <c r="CO8" s="209" t="s">
        <v>25</v>
      </c>
      <c r="CP8" s="209" t="s">
        <v>25</v>
      </c>
      <c r="CQ8" s="209" t="s">
        <v>25</v>
      </c>
      <c r="CR8" s="209" t="s">
        <v>25</v>
      </c>
      <c r="CS8" s="209" t="s">
        <v>25</v>
      </c>
      <c r="CT8" s="209" t="s">
        <v>25</v>
      </c>
      <c r="CU8" s="209" t="s">
        <v>25</v>
      </c>
    </row>
    <row r="9" spans="1:99">
      <c r="A9" s="202">
        <v>13073035</v>
      </c>
      <c r="B9" s="202">
        <v>312</v>
      </c>
      <c r="C9" s="202" t="s">
        <v>27</v>
      </c>
      <c r="D9" s="358">
        <v>9489</v>
      </c>
      <c r="E9" s="358">
        <v>-411343</v>
      </c>
      <c r="F9" s="207">
        <v>870730.59</v>
      </c>
      <c r="G9" s="209">
        <f t="shared" si="13"/>
        <v>1282073.5899999999</v>
      </c>
      <c r="H9" s="337">
        <v>430100</v>
      </c>
      <c r="I9" s="209">
        <v>430094.07</v>
      </c>
      <c r="J9" s="209">
        <f t="shared" si="14"/>
        <v>-5.9299999999930151</v>
      </c>
      <c r="K9" s="337">
        <f t="shared" si="15"/>
        <v>-841443</v>
      </c>
      <c r="L9" s="209">
        <f t="shared" si="16"/>
        <v>440636.51999999996</v>
      </c>
      <c r="M9" s="209">
        <f t="shared" si="17"/>
        <v>1282079.52</v>
      </c>
      <c r="N9" s="209">
        <f t="shared" si="0"/>
        <v>440636.51999999996</v>
      </c>
      <c r="O9" s="329">
        <f t="shared" si="18"/>
        <v>0</v>
      </c>
      <c r="P9" s="329">
        <f t="shared" si="19"/>
        <v>1</v>
      </c>
      <c r="Q9" s="329">
        <f t="shared" si="1"/>
        <v>1</v>
      </c>
      <c r="R9" s="329">
        <f t="shared" si="2"/>
        <v>0</v>
      </c>
      <c r="S9" s="209">
        <v>1503960</v>
      </c>
      <c r="T9" s="209">
        <f t="shared" si="3"/>
        <v>1944596.52</v>
      </c>
      <c r="U9" s="338">
        <f t="shared" si="4"/>
        <v>1</v>
      </c>
      <c r="V9" s="911">
        <f t="shared" si="5"/>
        <v>1944596.52</v>
      </c>
      <c r="W9" s="338">
        <f t="shared" si="6"/>
        <v>1</v>
      </c>
      <c r="X9" s="338">
        <f t="shared" si="7"/>
        <v>0</v>
      </c>
      <c r="Y9" s="401">
        <v>-1651287</v>
      </c>
      <c r="Z9" s="401">
        <v>0</v>
      </c>
      <c r="AA9" s="359">
        <v>0</v>
      </c>
      <c r="AB9" s="338">
        <f t="shared" ref="AB9:AB71" si="25">IF(AA9&lt;0,0,1)</f>
        <v>1</v>
      </c>
      <c r="AC9" s="331">
        <v>0</v>
      </c>
      <c r="AD9" s="738">
        <f t="shared" ref="AD9:AD71" si="26">AA9+AC9</f>
        <v>0</v>
      </c>
      <c r="AE9" s="338">
        <f t="shared" ref="AE9:AE71" si="27">IF(AD9&lt;0,0,1)</f>
        <v>1</v>
      </c>
      <c r="AF9" s="207">
        <v>2667161</v>
      </c>
      <c r="AG9" s="207">
        <v>0</v>
      </c>
      <c r="AH9" s="207">
        <v>0</v>
      </c>
      <c r="AI9" s="207">
        <f t="shared" si="20"/>
        <v>2667161</v>
      </c>
      <c r="AJ9" s="737">
        <f t="shared" si="21"/>
        <v>0</v>
      </c>
      <c r="AK9" s="352">
        <v>2019</v>
      </c>
      <c r="AL9" s="358">
        <v>5675223</v>
      </c>
      <c r="AM9" s="209">
        <f t="shared" si="8"/>
        <v>598.08441353145747</v>
      </c>
      <c r="AN9" s="737">
        <v>1</v>
      </c>
      <c r="AO9" s="451">
        <v>0</v>
      </c>
      <c r="AP9" s="737">
        <f t="shared" si="22"/>
        <v>-1</v>
      </c>
      <c r="AQ9" s="451">
        <v>0</v>
      </c>
      <c r="AR9" s="451">
        <v>0</v>
      </c>
      <c r="AS9" s="733">
        <v>0</v>
      </c>
      <c r="AT9" s="451">
        <v>0</v>
      </c>
      <c r="AU9" s="451">
        <v>0</v>
      </c>
      <c r="AV9" s="360"/>
      <c r="AW9" s="453">
        <v>3.4</v>
      </c>
      <c r="AX9" s="383">
        <f t="shared" si="9"/>
        <v>0</v>
      </c>
      <c r="AY9" s="453">
        <v>3.6</v>
      </c>
      <c r="AZ9" s="383">
        <f t="shared" si="10"/>
        <v>1</v>
      </c>
      <c r="BA9" s="453">
        <v>3.4</v>
      </c>
      <c r="BB9" s="383">
        <f t="shared" si="11"/>
        <v>1</v>
      </c>
      <c r="BC9" s="206">
        <v>2309667</v>
      </c>
      <c r="BD9" s="206">
        <v>2153360.67</v>
      </c>
      <c r="BE9" s="337">
        <f t="shared" si="23"/>
        <v>-156306.33000000007</v>
      </c>
      <c r="BF9" s="206">
        <v>611532</v>
      </c>
      <c r="BG9" s="206">
        <v>627809.84</v>
      </c>
      <c r="BH9" s="337">
        <f t="shared" si="24"/>
        <v>16277.839999999967</v>
      </c>
      <c r="BI9" s="206">
        <v>6101381.9699999997</v>
      </c>
      <c r="BJ9" s="206">
        <v>5639592</v>
      </c>
      <c r="BK9" s="206">
        <f t="shared" si="12"/>
        <v>-461789.96999999974</v>
      </c>
      <c r="BL9" s="206">
        <v>4687544.2</v>
      </c>
      <c r="BM9" s="206">
        <v>3968177.8561000004</v>
      </c>
      <c r="BN9" s="343" t="s">
        <v>25</v>
      </c>
      <c r="BO9" s="344" t="s">
        <v>25</v>
      </c>
      <c r="BP9" s="799">
        <v>15.2</v>
      </c>
      <c r="BQ9" s="776"/>
      <c r="BR9" s="777"/>
      <c r="BS9" s="921">
        <v>1</v>
      </c>
      <c r="BT9" s="921">
        <v>1</v>
      </c>
      <c r="BU9" s="921">
        <v>1</v>
      </c>
      <c r="BV9" s="921">
        <v>0</v>
      </c>
      <c r="BW9" s="921">
        <v>0</v>
      </c>
      <c r="BX9" s="361">
        <v>-1672407</v>
      </c>
      <c r="BY9" s="737">
        <v>0</v>
      </c>
      <c r="BZ9" s="363">
        <v>-1873098</v>
      </c>
      <c r="CA9" s="737">
        <v>0</v>
      </c>
      <c r="CB9" s="363">
        <v>-1108922</v>
      </c>
      <c r="CC9" s="737">
        <v>0</v>
      </c>
      <c r="CD9" s="363">
        <v>-959666</v>
      </c>
      <c r="CE9" s="737">
        <v>0</v>
      </c>
      <c r="CF9" s="363">
        <v>117675</v>
      </c>
      <c r="CG9" s="737">
        <v>1</v>
      </c>
      <c r="CH9" s="363">
        <v>0</v>
      </c>
      <c r="CI9" s="737">
        <v>1</v>
      </c>
      <c r="CJ9" s="363">
        <v>0</v>
      </c>
      <c r="CK9" s="737">
        <v>1</v>
      </c>
      <c r="CL9" s="363">
        <v>0</v>
      </c>
      <c r="CM9" s="383">
        <v>1</v>
      </c>
      <c r="CN9" s="209" t="s">
        <v>25</v>
      </c>
      <c r="CO9" s="209" t="s">
        <v>25</v>
      </c>
      <c r="CP9" s="209" t="s">
        <v>25</v>
      </c>
      <c r="CQ9" s="209" t="s">
        <v>25</v>
      </c>
      <c r="CR9" s="209" t="s">
        <v>25</v>
      </c>
      <c r="CS9" s="209" t="s">
        <v>25</v>
      </c>
      <c r="CT9" s="209" t="s">
        <v>25</v>
      </c>
      <c r="CU9" s="209" t="s">
        <v>25</v>
      </c>
    </row>
    <row r="10" spans="1:99">
      <c r="A10" s="202">
        <v>13073055</v>
      </c>
      <c r="B10" s="202">
        <v>313</v>
      </c>
      <c r="C10" s="202" t="s">
        <v>29</v>
      </c>
      <c r="D10" s="206">
        <v>4594</v>
      </c>
      <c r="E10" s="206">
        <v>-1012700</v>
      </c>
      <c r="F10" s="207">
        <v>147517.24</v>
      </c>
      <c r="G10" s="209">
        <f t="shared" si="13"/>
        <v>1160217.24</v>
      </c>
      <c r="H10" s="337">
        <v>244600</v>
      </c>
      <c r="I10" s="209">
        <v>243477.5</v>
      </c>
      <c r="J10" s="209">
        <f t="shared" si="14"/>
        <v>-1122.5</v>
      </c>
      <c r="K10" s="337">
        <f t="shared" si="15"/>
        <v>-1257300</v>
      </c>
      <c r="L10" s="209">
        <f t="shared" si="16"/>
        <v>-95960.260000000009</v>
      </c>
      <c r="M10" s="209">
        <f t="shared" si="17"/>
        <v>1161339.74</v>
      </c>
      <c r="N10" s="209">
        <f t="shared" si="0"/>
        <v>-95960.260000000009</v>
      </c>
      <c r="O10" s="329">
        <f t="shared" si="18"/>
        <v>0</v>
      </c>
      <c r="P10" s="329">
        <f t="shared" si="19"/>
        <v>0</v>
      </c>
      <c r="Q10" s="329">
        <f t="shared" si="1"/>
        <v>0</v>
      </c>
      <c r="R10" s="329">
        <f t="shared" si="2"/>
        <v>0</v>
      </c>
      <c r="S10" s="209">
        <v>1973588.11</v>
      </c>
      <c r="T10" s="209">
        <f t="shared" si="3"/>
        <v>1877627.85</v>
      </c>
      <c r="U10" s="338">
        <f t="shared" si="4"/>
        <v>1</v>
      </c>
      <c r="V10" s="911">
        <f t="shared" si="5"/>
        <v>1877627.85</v>
      </c>
      <c r="W10" s="338">
        <f t="shared" si="6"/>
        <v>1</v>
      </c>
      <c r="X10" s="338">
        <f t="shared" si="7"/>
        <v>0</v>
      </c>
      <c r="Y10" s="401">
        <v>-1249700</v>
      </c>
      <c r="Z10" s="401">
        <v>-1249700</v>
      </c>
      <c r="AA10" s="331">
        <v>-459861.23</v>
      </c>
      <c r="AB10" s="338">
        <f t="shared" si="25"/>
        <v>0</v>
      </c>
      <c r="AC10" s="359">
        <v>5110083.74</v>
      </c>
      <c r="AD10" s="738">
        <f>AA10+AC10</f>
        <v>4650222.51</v>
      </c>
      <c r="AE10" s="338">
        <f t="shared" si="27"/>
        <v>1</v>
      </c>
      <c r="AF10" s="207">
        <v>1941397.88</v>
      </c>
      <c r="AG10" s="207">
        <v>0</v>
      </c>
      <c r="AH10" s="207">
        <v>0</v>
      </c>
      <c r="AI10" s="207">
        <f t="shared" si="20"/>
        <v>1941397.88</v>
      </c>
      <c r="AJ10" s="737">
        <f t="shared" si="21"/>
        <v>1</v>
      </c>
      <c r="AK10" s="352">
        <v>2019</v>
      </c>
      <c r="AL10" s="207">
        <v>2402145</v>
      </c>
      <c r="AM10" s="209">
        <f t="shared" si="8"/>
        <v>522.88746190683503</v>
      </c>
      <c r="AN10" s="737">
        <v>0</v>
      </c>
      <c r="AO10" s="709"/>
      <c r="AP10" s="737">
        <f t="shared" si="22"/>
        <v>0</v>
      </c>
      <c r="AQ10" s="709"/>
      <c r="AR10" s="709"/>
      <c r="AS10" s="731">
        <v>0</v>
      </c>
      <c r="AT10" s="709"/>
      <c r="AU10" s="709"/>
      <c r="AV10" s="738"/>
      <c r="AW10" s="213">
        <v>3.8</v>
      </c>
      <c r="AX10" s="383">
        <f t="shared" si="9"/>
        <v>0</v>
      </c>
      <c r="AY10" s="213">
        <v>3.8</v>
      </c>
      <c r="AZ10" s="383">
        <f t="shared" si="10"/>
        <v>1</v>
      </c>
      <c r="BA10" s="213">
        <v>3.3</v>
      </c>
      <c r="BB10" s="383">
        <f t="shared" si="11"/>
        <v>1</v>
      </c>
      <c r="BC10" s="206">
        <v>1489600</v>
      </c>
      <c r="BD10" s="206">
        <v>1326624.8500000001</v>
      </c>
      <c r="BE10" s="337">
        <f t="shared" si="23"/>
        <v>-162975.14999999991</v>
      </c>
      <c r="BF10" s="206">
        <v>244300</v>
      </c>
      <c r="BG10" s="206">
        <v>269029.98</v>
      </c>
      <c r="BH10" s="337">
        <f t="shared" si="24"/>
        <v>24729.979999999981</v>
      </c>
      <c r="BI10" s="206">
        <v>5702879.71</v>
      </c>
      <c r="BJ10" s="206">
        <v>5018638</v>
      </c>
      <c r="BK10" s="206">
        <f t="shared" si="12"/>
        <v>-684241.71</v>
      </c>
      <c r="BL10" s="206">
        <v>0</v>
      </c>
      <c r="BM10" s="206">
        <v>2097524.8741960004</v>
      </c>
      <c r="BN10" s="343" t="s">
        <v>25</v>
      </c>
      <c r="BO10" s="344" t="s">
        <v>25</v>
      </c>
      <c r="BP10" s="799">
        <v>6.1</v>
      </c>
      <c r="BQ10" s="364">
        <v>5.13</v>
      </c>
      <c r="BR10" s="363">
        <v>405100</v>
      </c>
      <c r="BS10" s="921">
        <v>0</v>
      </c>
      <c r="BT10" s="921">
        <v>1</v>
      </c>
      <c r="BU10" s="922">
        <v>1</v>
      </c>
      <c r="BV10" s="921">
        <v>0</v>
      </c>
      <c r="BW10" s="922">
        <v>0</v>
      </c>
      <c r="BX10" s="202"/>
      <c r="BY10" s="383">
        <v>1</v>
      </c>
      <c r="BZ10" s="202"/>
      <c r="CA10" s="383">
        <v>1</v>
      </c>
      <c r="CB10" s="202"/>
      <c r="CC10" s="383">
        <v>0</v>
      </c>
      <c r="CD10" s="202"/>
      <c r="CE10" s="383">
        <v>0</v>
      </c>
      <c r="CF10" s="202"/>
      <c r="CG10" s="383">
        <v>1</v>
      </c>
      <c r="CH10" s="202"/>
      <c r="CI10" s="383">
        <v>1</v>
      </c>
      <c r="CJ10" s="202"/>
      <c r="CK10" s="383">
        <v>1</v>
      </c>
      <c r="CL10" s="202"/>
      <c r="CM10" s="383">
        <v>1</v>
      </c>
      <c r="CN10" s="209" t="s">
        <v>25</v>
      </c>
      <c r="CO10" s="209" t="s">
        <v>25</v>
      </c>
      <c r="CP10" s="209" t="s">
        <v>25</v>
      </c>
      <c r="CQ10" s="209" t="s">
        <v>25</v>
      </c>
      <c r="CR10" s="209" t="s">
        <v>25</v>
      </c>
      <c r="CS10" s="209" t="s">
        <v>25</v>
      </c>
      <c r="CT10" s="209" t="s">
        <v>25</v>
      </c>
      <c r="CU10" s="209" t="s">
        <v>25</v>
      </c>
    </row>
    <row r="11" spans="1:99">
      <c r="A11" s="202">
        <v>13073070</v>
      </c>
      <c r="B11" s="202">
        <v>314</v>
      </c>
      <c r="C11" s="202" t="s">
        <v>30</v>
      </c>
      <c r="D11" s="206">
        <v>4435</v>
      </c>
      <c r="E11" s="206">
        <v>800</v>
      </c>
      <c r="F11" s="207">
        <v>1736750.22</v>
      </c>
      <c r="G11" s="209">
        <f t="shared" si="13"/>
        <v>1735950.22</v>
      </c>
      <c r="H11" s="337">
        <v>166900</v>
      </c>
      <c r="I11" s="209">
        <v>166508.67000000001</v>
      </c>
      <c r="J11" s="209">
        <f t="shared" si="14"/>
        <v>-391.32999999998719</v>
      </c>
      <c r="K11" s="337">
        <f t="shared" si="15"/>
        <v>-166100</v>
      </c>
      <c r="L11" s="209">
        <f t="shared" si="16"/>
        <v>1570241.55</v>
      </c>
      <c r="M11" s="209">
        <f t="shared" si="17"/>
        <v>1736341.55</v>
      </c>
      <c r="N11" s="209">
        <f t="shared" si="0"/>
        <v>1040586.8600000001</v>
      </c>
      <c r="O11" s="329">
        <f t="shared" si="18"/>
        <v>0</v>
      </c>
      <c r="P11" s="329">
        <f t="shared" si="19"/>
        <v>1</v>
      </c>
      <c r="Q11" s="329">
        <f t="shared" si="1"/>
        <v>1</v>
      </c>
      <c r="R11" s="329">
        <f t="shared" si="2"/>
        <v>0</v>
      </c>
      <c r="S11" s="209">
        <v>-1369762.52</v>
      </c>
      <c r="T11" s="209">
        <f t="shared" si="3"/>
        <v>200479.03000000003</v>
      </c>
      <c r="U11" s="338">
        <f t="shared" si="4"/>
        <v>1</v>
      </c>
      <c r="V11" s="911">
        <f t="shared" si="5"/>
        <v>-329175.65999999992</v>
      </c>
      <c r="W11" s="338">
        <f t="shared" si="6"/>
        <v>0</v>
      </c>
      <c r="X11" s="338">
        <f t="shared" si="7"/>
        <v>-1</v>
      </c>
      <c r="Y11" s="401">
        <v>-361800</v>
      </c>
      <c r="Z11" s="401">
        <v>0</v>
      </c>
      <c r="AA11" s="331">
        <v>1425000</v>
      </c>
      <c r="AB11" s="338">
        <f t="shared" si="25"/>
        <v>1</v>
      </c>
      <c r="AC11" s="331">
        <v>1076336</v>
      </c>
      <c r="AD11" s="738">
        <f t="shared" si="26"/>
        <v>2501336</v>
      </c>
      <c r="AE11" s="338">
        <f t="shared" si="27"/>
        <v>1</v>
      </c>
      <c r="AF11" s="207">
        <v>635848.31000000006</v>
      </c>
      <c r="AG11" s="207">
        <v>2735145</v>
      </c>
      <c r="AH11" s="207">
        <v>0</v>
      </c>
      <c r="AI11" s="207">
        <f t="shared" si="20"/>
        <v>635848.31000000006</v>
      </c>
      <c r="AJ11" s="737">
        <f t="shared" si="21"/>
        <v>0</v>
      </c>
      <c r="AK11" s="352">
        <v>2016</v>
      </c>
      <c r="AL11" s="207">
        <v>3480958.71</v>
      </c>
      <c r="AM11" s="209">
        <f t="shared" si="8"/>
        <v>784.88358737316798</v>
      </c>
      <c r="AN11" s="737">
        <v>1</v>
      </c>
      <c r="AO11" s="388">
        <v>1</v>
      </c>
      <c r="AP11" s="737">
        <f t="shared" si="22"/>
        <v>0</v>
      </c>
      <c r="AQ11" s="388">
        <v>0</v>
      </c>
      <c r="AR11" s="753">
        <v>1</v>
      </c>
      <c r="AS11" s="752">
        <v>529654.68999999994</v>
      </c>
      <c r="AT11" s="388">
        <v>0</v>
      </c>
      <c r="AU11" s="388">
        <v>0</v>
      </c>
      <c r="AV11" s="207">
        <v>0</v>
      </c>
      <c r="AW11" s="213">
        <v>4</v>
      </c>
      <c r="AX11" s="383">
        <f t="shared" si="9"/>
        <v>0</v>
      </c>
      <c r="AY11" s="213">
        <v>4.9000000000000004</v>
      </c>
      <c r="AZ11" s="383">
        <f t="shared" si="10"/>
        <v>0</v>
      </c>
      <c r="BA11" s="213">
        <v>3.8</v>
      </c>
      <c r="BB11" s="383">
        <f t="shared" si="11"/>
        <v>1</v>
      </c>
      <c r="BC11" s="206">
        <v>1334000</v>
      </c>
      <c r="BD11" s="206">
        <v>1181621.46</v>
      </c>
      <c r="BE11" s="337">
        <f t="shared" si="23"/>
        <v>-152378.54000000004</v>
      </c>
      <c r="BF11" s="206">
        <v>148000</v>
      </c>
      <c r="BG11" s="206">
        <v>179657.95</v>
      </c>
      <c r="BH11" s="337">
        <f t="shared" si="24"/>
        <v>31657.950000000012</v>
      </c>
      <c r="BI11" s="206">
        <v>2222197.8199999998</v>
      </c>
      <c r="BJ11" s="206">
        <v>2304305</v>
      </c>
      <c r="BK11" s="206">
        <f t="shared" si="12"/>
        <v>82107.180000000168</v>
      </c>
      <c r="BL11" s="206">
        <v>2168559.0299999998</v>
      </c>
      <c r="BM11" s="206">
        <v>1614924.7687800003</v>
      </c>
      <c r="BN11" s="343" t="s">
        <v>25</v>
      </c>
      <c r="BO11" s="344" t="s">
        <v>25</v>
      </c>
      <c r="BP11" s="799">
        <v>1</v>
      </c>
      <c r="BQ11" s="367">
        <v>1</v>
      </c>
      <c r="BR11" s="363">
        <v>66084</v>
      </c>
      <c r="BS11" s="921">
        <v>0</v>
      </c>
      <c r="BT11" s="921">
        <v>1</v>
      </c>
      <c r="BU11" s="921">
        <v>1</v>
      </c>
      <c r="BV11" s="921">
        <v>1</v>
      </c>
      <c r="BW11" s="921">
        <v>1</v>
      </c>
      <c r="BX11" s="353"/>
      <c r="BY11" s="383">
        <v>0</v>
      </c>
      <c r="BZ11" s="353"/>
      <c r="CA11" s="383">
        <v>0</v>
      </c>
      <c r="CB11" s="353"/>
      <c r="CC11" s="383">
        <v>0</v>
      </c>
      <c r="CD11" s="353"/>
      <c r="CE11" s="383">
        <v>0</v>
      </c>
      <c r="CF11" s="353"/>
      <c r="CG11" s="383">
        <v>0</v>
      </c>
      <c r="CH11" s="202"/>
      <c r="CI11" s="383"/>
      <c r="CJ11" s="202"/>
      <c r="CK11" s="383"/>
      <c r="CL11" s="202"/>
      <c r="CM11" s="383"/>
      <c r="CN11" s="209" t="s">
        <v>25</v>
      </c>
      <c r="CO11" s="209" t="s">
        <v>25</v>
      </c>
      <c r="CP11" s="209" t="s">
        <v>25</v>
      </c>
      <c r="CQ11" s="209" t="s">
        <v>25</v>
      </c>
      <c r="CR11" s="209" t="s">
        <v>25</v>
      </c>
      <c r="CS11" s="209" t="s">
        <v>25</v>
      </c>
      <c r="CT11" s="209" t="s">
        <v>25</v>
      </c>
      <c r="CU11" s="209" t="s">
        <v>25</v>
      </c>
    </row>
    <row r="12" spans="1:99">
      <c r="A12" s="202">
        <v>13073080</v>
      </c>
      <c r="B12" s="202">
        <v>315</v>
      </c>
      <c r="C12" s="202" t="s">
        <v>31</v>
      </c>
      <c r="D12" s="206">
        <v>9186</v>
      </c>
      <c r="E12" s="206">
        <v>-2267600</v>
      </c>
      <c r="F12" s="207">
        <v>5815146</v>
      </c>
      <c r="G12" s="209">
        <f t="shared" si="13"/>
        <v>8082746</v>
      </c>
      <c r="H12" s="337">
        <v>959500</v>
      </c>
      <c r="I12" s="209">
        <v>759157</v>
      </c>
      <c r="J12" s="209">
        <f t="shared" si="14"/>
        <v>-200343</v>
      </c>
      <c r="K12" s="337">
        <f t="shared" si="15"/>
        <v>-3227100</v>
      </c>
      <c r="L12" s="209">
        <f t="shared" si="16"/>
        <v>5055989</v>
      </c>
      <c r="M12" s="209">
        <f t="shared" si="17"/>
        <v>8283089</v>
      </c>
      <c r="N12" s="209">
        <f t="shared" si="0"/>
        <v>5055989</v>
      </c>
      <c r="O12" s="329">
        <f t="shared" si="18"/>
        <v>0</v>
      </c>
      <c r="P12" s="329">
        <f t="shared" si="19"/>
        <v>1</v>
      </c>
      <c r="Q12" s="329">
        <f t="shared" si="1"/>
        <v>1</v>
      </c>
      <c r="R12" s="329">
        <f t="shared" si="2"/>
        <v>0</v>
      </c>
      <c r="S12" s="209">
        <v>3126459</v>
      </c>
      <c r="T12" s="209">
        <f t="shared" si="3"/>
        <v>8182448</v>
      </c>
      <c r="U12" s="338">
        <f t="shared" si="4"/>
        <v>1</v>
      </c>
      <c r="V12" s="911">
        <f t="shared" si="5"/>
        <v>8182448</v>
      </c>
      <c r="W12" s="338">
        <f t="shared" si="6"/>
        <v>1</v>
      </c>
      <c r="X12" s="338">
        <f t="shared" si="7"/>
        <v>0</v>
      </c>
      <c r="Y12" s="401">
        <v>-2623200</v>
      </c>
      <c r="Z12" s="401">
        <v>0</v>
      </c>
      <c r="AA12" s="331">
        <v>3480844.96</v>
      </c>
      <c r="AB12" s="338">
        <f t="shared" si="25"/>
        <v>1</v>
      </c>
      <c r="AC12" s="331">
        <v>9832126.3699999992</v>
      </c>
      <c r="AD12" s="738">
        <f t="shared" si="26"/>
        <v>13312971.329999998</v>
      </c>
      <c r="AE12" s="338">
        <f t="shared" si="27"/>
        <v>1</v>
      </c>
      <c r="AF12" s="207">
        <v>5333943</v>
      </c>
      <c r="AG12" s="207">
        <v>0</v>
      </c>
      <c r="AH12" s="207">
        <v>0</v>
      </c>
      <c r="AI12" s="207">
        <f t="shared" si="20"/>
        <v>5333943</v>
      </c>
      <c r="AJ12" s="737">
        <f t="shared" si="21"/>
        <v>0</v>
      </c>
      <c r="AK12" s="352">
        <v>2019</v>
      </c>
      <c r="AL12" s="207">
        <v>9600379</v>
      </c>
      <c r="AM12" s="209">
        <f t="shared" si="8"/>
        <v>1045.1098410624863</v>
      </c>
      <c r="AN12" s="737">
        <v>1</v>
      </c>
      <c r="AO12" s="388">
        <v>1</v>
      </c>
      <c r="AP12" s="737">
        <f t="shared" si="22"/>
        <v>0</v>
      </c>
      <c r="AQ12" s="388">
        <v>0</v>
      </c>
      <c r="AR12" s="388">
        <v>0</v>
      </c>
      <c r="AS12" s="732">
        <v>0</v>
      </c>
      <c r="AT12" s="388">
        <v>0</v>
      </c>
      <c r="AU12" s="388">
        <v>1</v>
      </c>
      <c r="AV12" s="207">
        <v>5143600</v>
      </c>
      <c r="AW12" s="213">
        <v>2.5499999999999998</v>
      </c>
      <c r="AX12" s="383">
        <f t="shared" si="9"/>
        <v>1</v>
      </c>
      <c r="AY12" s="213">
        <v>3.8</v>
      </c>
      <c r="AZ12" s="383">
        <f t="shared" si="10"/>
        <v>1</v>
      </c>
      <c r="BA12" s="213">
        <v>3.7</v>
      </c>
      <c r="BB12" s="383">
        <f t="shared" si="11"/>
        <v>1</v>
      </c>
      <c r="BC12" s="206">
        <v>2512500</v>
      </c>
      <c r="BD12" s="206">
        <v>2237765.65</v>
      </c>
      <c r="BE12" s="337">
        <f t="shared" si="23"/>
        <v>-274734.35000000009</v>
      </c>
      <c r="BF12" s="206">
        <v>649500</v>
      </c>
      <c r="BG12" s="206">
        <v>786798</v>
      </c>
      <c r="BH12" s="337">
        <f t="shared" si="24"/>
        <v>137298</v>
      </c>
      <c r="BI12" s="206">
        <v>10187011.77</v>
      </c>
      <c r="BJ12" s="206">
        <v>9862335</v>
      </c>
      <c r="BK12" s="206">
        <f t="shared" si="12"/>
        <v>-324676.76999999955</v>
      </c>
      <c r="BL12" s="206">
        <v>323031.90000000002</v>
      </c>
      <c r="BM12" s="206">
        <v>3865604.5940000005</v>
      </c>
      <c r="BN12" s="343" t="s">
        <v>25</v>
      </c>
      <c r="BO12" s="344" t="s">
        <v>25</v>
      </c>
      <c r="BP12" s="799">
        <v>4.2</v>
      </c>
      <c r="BQ12" s="364">
        <v>3.6</v>
      </c>
      <c r="BR12" s="363">
        <v>662700</v>
      </c>
      <c r="BS12" s="922">
        <v>0</v>
      </c>
      <c r="BT12" s="922">
        <v>0</v>
      </c>
      <c r="BU12" s="921">
        <v>1</v>
      </c>
      <c r="BV12" s="922">
        <v>0</v>
      </c>
      <c r="BW12" s="921">
        <v>1</v>
      </c>
      <c r="BX12" s="202"/>
      <c r="BY12" s="383">
        <v>1</v>
      </c>
      <c r="BZ12" s="202"/>
      <c r="CA12" s="383">
        <v>1</v>
      </c>
      <c r="CB12" s="202"/>
      <c r="CC12" s="383">
        <v>1</v>
      </c>
      <c r="CD12" s="202"/>
      <c r="CE12" s="383">
        <v>1</v>
      </c>
      <c r="CF12" s="202"/>
      <c r="CG12" s="383">
        <v>1</v>
      </c>
      <c r="CH12" s="202"/>
      <c r="CI12" s="383">
        <v>1</v>
      </c>
      <c r="CJ12" s="202"/>
      <c r="CK12" s="383">
        <v>1</v>
      </c>
      <c r="CL12" s="202"/>
      <c r="CM12" s="383">
        <v>1</v>
      </c>
      <c r="CN12" s="209" t="s">
        <v>25</v>
      </c>
      <c r="CO12" s="209" t="s">
        <v>25</v>
      </c>
      <c r="CP12" s="209" t="s">
        <v>25</v>
      </c>
      <c r="CQ12" s="209" t="s">
        <v>25</v>
      </c>
      <c r="CR12" s="209" t="s">
        <v>25</v>
      </c>
      <c r="CS12" s="209" t="s">
        <v>25</v>
      </c>
      <c r="CT12" s="209" t="s">
        <v>25</v>
      </c>
      <c r="CU12" s="209" t="s">
        <v>25</v>
      </c>
    </row>
    <row r="13" spans="1:99">
      <c r="A13" s="202">
        <v>13073089</v>
      </c>
      <c r="B13" s="202">
        <v>316</v>
      </c>
      <c r="C13" s="202" t="s">
        <v>33</v>
      </c>
      <c r="D13" s="206">
        <v>4042</v>
      </c>
      <c r="E13" s="206">
        <v>50300</v>
      </c>
      <c r="F13" s="207">
        <v>621238.51</v>
      </c>
      <c r="G13" s="209">
        <f t="shared" si="13"/>
        <v>570938.51</v>
      </c>
      <c r="H13" s="337">
        <v>35000</v>
      </c>
      <c r="I13" s="209">
        <v>34824</v>
      </c>
      <c r="J13" s="209">
        <f t="shared" si="14"/>
        <v>-176</v>
      </c>
      <c r="K13" s="337">
        <f t="shared" si="15"/>
        <v>15300</v>
      </c>
      <c r="L13" s="209">
        <f t="shared" si="16"/>
        <v>586414.51</v>
      </c>
      <c r="M13" s="209">
        <f t="shared" si="17"/>
        <v>571114.51</v>
      </c>
      <c r="N13" s="209">
        <f t="shared" si="0"/>
        <v>586414.51</v>
      </c>
      <c r="O13" s="329">
        <f t="shared" si="18"/>
        <v>1</v>
      </c>
      <c r="P13" s="329">
        <f t="shared" si="19"/>
        <v>1</v>
      </c>
      <c r="Q13" s="329">
        <f t="shared" si="1"/>
        <v>1</v>
      </c>
      <c r="R13" s="329">
        <f t="shared" si="2"/>
        <v>0</v>
      </c>
      <c r="S13" s="209">
        <v>1077602.5900000001</v>
      </c>
      <c r="T13" s="209">
        <f t="shared" si="3"/>
        <v>1664017.1</v>
      </c>
      <c r="U13" s="338">
        <f t="shared" si="4"/>
        <v>1</v>
      </c>
      <c r="V13" s="911">
        <f t="shared" si="5"/>
        <v>1664017.1</v>
      </c>
      <c r="W13" s="338">
        <f t="shared" si="6"/>
        <v>1</v>
      </c>
      <c r="X13" s="338">
        <f t="shared" si="7"/>
        <v>0</v>
      </c>
      <c r="Y13" s="401">
        <v>-363700</v>
      </c>
      <c r="Z13" s="401">
        <v>-363700</v>
      </c>
      <c r="AA13" s="331">
        <v>109528.36</v>
      </c>
      <c r="AB13" s="338">
        <f t="shared" si="25"/>
        <v>1</v>
      </c>
      <c r="AC13" s="331">
        <v>-853200</v>
      </c>
      <c r="AD13" s="738">
        <f t="shared" si="26"/>
        <v>-743671.64</v>
      </c>
      <c r="AE13" s="338">
        <f t="shared" si="27"/>
        <v>0</v>
      </c>
      <c r="AF13" s="207">
        <v>1512098.67</v>
      </c>
      <c r="AG13" s="207">
        <v>0</v>
      </c>
      <c r="AH13" s="207">
        <v>0</v>
      </c>
      <c r="AI13" s="207">
        <f t="shared" si="20"/>
        <v>1512098.67</v>
      </c>
      <c r="AJ13" s="737">
        <f t="shared" si="21"/>
        <v>0</v>
      </c>
      <c r="AK13" s="352">
        <v>2019</v>
      </c>
      <c r="AL13" s="207">
        <v>395927.92</v>
      </c>
      <c r="AM13" s="209">
        <f t="shared" si="8"/>
        <v>97.953468579910933</v>
      </c>
      <c r="AN13" s="737">
        <v>1</v>
      </c>
      <c r="AO13" s="388">
        <v>0</v>
      </c>
      <c r="AP13" s="737">
        <f t="shared" si="22"/>
        <v>-1</v>
      </c>
      <c r="AQ13" s="388">
        <v>0</v>
      </c>
      <c r="AR13" s="388">
        <v>0</v>
      </c>
      <c r="AS13" s="732">
        <v>0</v>
      </c>
      <c r="AT13" s="388">
        <v>0</v>
      </c>
      <c r="AU13" s="388">
        <v>0</v>
      </c>
      <c r="AV13" s="207">
        <v>0</v>
      </c>
      <c r="AW13" s="213">
        <v>3</v>
      </c>
      <c r="AX13" s="383">
        <f t="shared" si="9"/>
        <v>1</v>
      </c>
      <c r="AY13" s="213">
        <v>3.5</v>
      </c>
      <c r="AZ13" s="383">
        <f t="shared" si="10"/>
        <v>1</v>
      </c>
      <c r="BA13" s="213">
        <v>2.5</v>
      </c>
      <c r="BB13" s="383">
        <f t="shared" si="11"/>
        <v>1</v>
      </c>
      <c r="BC13" s="206">
        <v>1222000</v>
      </c>
      <c r="BD13" s="206">
        <v>1204321.82</v>
      </c>
      <c r="BE13" s="337">
        <f t="shared" si="23"/>
        <v>-17678.179999999935</v>
      </c>
      <c r="BF13" s="206">
        <v>81100</v>
      </c>
      <c r="BG13" s="206">
        <v>98346.64</v>
      </c>
      <c r="BH13" s="337">
        <f t="shared" si="24"/>
        <v>17246.64</v>
      </c>
      <c r="BI13" s="206">
        <v>2562632.08</v>
      </c>
      <c r="BJ13" s="206">
        <v>2170010</v>
      </c>
      <c r="BK13" s="206">
        <f t="shared" si="12"/>
        <v>-392622.08000000007</v>
      </c>
      <c r="BL13" s="206">
        <v>1467205.53</v>
      </c>
      <c r="BM13" s="206">
        <v>1482178.3101680002</v>
      </c>
      <c r="BN13" s="343" t="s">
        <v>25</v>
      </c>
      <c r="BO13" s="344" t="s">
        <v>25</v>
      </c>
      <c r="BP13" s="799">
        <v>0.2</v>
      </c>
      <c r="BQ13" s="364">
        <v>0.1</v>
      </c>
      <c r="BR13" s="363">
        <v>11000</v>
      </c>
      <c r="BS13" s="922">
        <v>0</v>
      </c>
      <c r="BT13" s="922">
        <v>0</v>
      </c>
      <c r="BU13" s="921">
        <v>1</v>
      </c>
      <c r="BV13" s="921">
        <v>1</v>
      </c>
      <c r="BW13" s="921">
        <v>0</v>
      </c>
      <c r="BX13" s="202"/>
      <c r="BY13" s="383">
        <v>0</v>
      </c>
      <c r="BZ13" s="202"/>
      <c r="CA13" s="383">
        <v>1</v>
      </c>
      <c r="CB13" s="202"/>
      <c r="CC13" s="383">
        <v>0</v>
      </c>
      <c r="CD13" s="202"/>
      <c r="CE13" s="383">
        <v>0</v>
      </c>
      <c r="CF13" s="202"/>
      <c r="CG13" s="383">
        <v>0</v>
      </c>
      <c r="CH13" s="202"/>
      <c r="CI13" s="383">
        <v>0</v>
      </c>
      <c r="CJ13" s="202"/>
      <c r="CK13" s="383">
        <v>1</v>
      </c>
      <c r="CL13" s="202"/>
      <c r="CM13" s="383">
        <v>0</v>
      </c>
      <c r="CN13" s="209" t="s">
        <v>25</v>
      </c>
      <c r="CO13" s="209" t="s">
        <v>25</v>
      </c>
      <c r="CP13" s="209" t="s">
        <v>25</v>
      </c>
      <c r="CQ13" s="209" t="s">
        <v>25</v>
      </c>
      <c r="CR13" s="209" t="s">
        <v>25</v>
      </c>
      <c r="CS13" s="209" t="s">
        <v>25</v>
      </c>
      <c r="CT13" s="209" t="s">
        <v>25</v>
      </c>
      <c r="CU13" s="209" t="s">
        <v>25</v>
      </c>
    </row>
    <row r="14" spans="1:99">
      <c r="A14" s="202">
        <v>13073105</v>
      </c>
      <c r="B14" s="202">
        <v>317</v>
      </c>
      <c r="C14" s="202" t="s">
        <v>34</v>
      </c>
      <c r="D14" s="206">
        <v>3113</v>
      </c>
      <c r="E14" s="761">
        <v>354400</v>
      </c>
      <c r="F14" s="207">
        <v>1744259.82</v>
      </c>
      <c r="G14" s="209">
        <f t="shared" si="13"/>
        <v>1389859.82</v>
      </c>
      <c r="H14" s="337">
        <v>344200</v>
      </c>
      <c r="I14" s="209">
        <v>343984.88</v>
      </c>
      <c r="J14" s="209">
        <f t="shared" si="14"/>
        <v>-215.11999999999534</v>
      </c>
      <c r="K14" s="337">
        <f t="shared" si="15"/>
        <v>10200</v>
      </c>
      <c r="L14" s="209">
        <f t="shared" si="16"/>
        <v>1400274.94</v>
      </c>
      <c r="M14" s="209">
        <f t="shared" si="17"/>
        <v>1390074.94</v>
      </c>
      <c r="N14" s="209">
        <f t="shared" si="0"/>
        <v>1400274.94</v>
      </c>
      <c r="O14" s="329">
        <f t="shared" si="18"/>
        <v>1</v>
      </c>
      <c r="P14" s="329">
        <f t="shared" si="19"/>
        <v>1</v>
      </c>
      <c r="Q14" s="329">
        <f t="shared" si="1"/>
        <v>1</v>
      </c>
      <c r="R14" s="329">
        <f t="shared" si="2"/>
        <v>0</v>
      </c>
      <c r="S14" s="209">
        <v>3111565.5700000003</v>
      </c>
      <c r="T14" s="209">
        <f t="shared" si="3"/>
        <v>4511840.51</v>
      </c>
      <c r="U14" s="338">
        <f t="shared" si="4"/>
        <v>1</v>
      </c>
      <c r="V14" s="911">
        <f t="shared" si="5"/>
        <v>4511840.51</v>
      </c>
      <c r="W14" s="338">
        <f t="shared" si="6"/>
        <v>1</v>
      </c>
      <c r="X14" s="338">
        <f t="shared" si="7"/>
        <v>0</v>
      </c>
      <c r="Y14" s="401">
        <v>27700</v>
      </c>
      <c r="Z14" s="401">
        <v>27700</v>
      </c>
      <c r="AA14" s="331">
        <v>1330069.33</v>
      </c>
      <c r="AB14" s="338">
        <f t="shared" si="25"/>
        <v>1</v>
      </c>
      <c r="AC14" s="331">
        <v>6861441.7299999995</v>
      </c>
      <c r="AD14" s="738">
        <f t="shared" si="26"/>
        <v>8191511.0599999996</v>
      </c>
      <c r="AE14" s="338">
        <f t="shared" si="27"/>
        <v>1</v>
      </c>
      <c r="AF14" s="207">
        <v>4008821.78</v>
      </c>
      <c r="AG14" s="207">
        <v>0</v>
      </c>
      <c r="AH14" s="207">
        <v>0</v>
      </c>
      <c r="AI14" s="207">
        <f t="shared" si="20"/>
        <v>4008821.78</v>
      </c>
      <c r="AJ14" s="737">
        <f t="shared" si="21"/>
        <v>1</v>
      </c>
      <c r="AK14" s="352">
        <v>2019</v>
      </c>
      <c r="AL14" s="207">
        <v>7760038.0199999996</v>
      </c>
      <c r="AM14" s="209">
        <f t="shared" si="8"/>
        <v>2492.7844587214904</v>
      </c>
      <c r="AN14" s="737">
        <v>0</v>
      </c>
      <c r="AO14" s="388">
        <v>0</v>
      </c>
      <c r="AP14" s="737">
        <f t="shared" si="22"/>
        <v>0</v>
      </c>
      <c r="AQ14" s="388">
        <v>0</v>
      </c>
      <c r="AR14" s="388">
        <v>0</v>
      </c>
      <c r="AS14" s="732">
        <v>0</v>
      </c>
      <c r="AT14" s="388">
        <v>0</v>
      </c>
      <c r="AU14" s="388">
        <v>0</v>
      </c>
      <c r="AV14" s="207"/>
      <c r="AW14" s="213">
        <v>3</v>
      </c>
      <c r="AX14" s="383">
        <f t="shared" si="9"/>
        <v>1</v>
      </c>
      <c r="AY14" s="213">
        <v>4</v>
      </c>
      <c r="AZ14" s="383">
        <f t="shared" si="10"/>
        <v>1</v>
      </c>
      <c r="BA14" s="213">
        <v>3.85</v>
      </c>
      <c r="BB14" s="383">
        <f t="shared" si="11"/>
        <v>0</v>
      </c>
      <c r="BC14" s="206">
        <v>928300</v>
      </c>
      <c r="BD14" s="206">
        <v>822215</v>
      </c>
      <c r="BE14" s="337">
        <f t="shared" si="23"/>
        <v>-106085</v>
      </c>
      <c r="BF14" s="206">
        <v>370400</v>
      </c>
      <c r="BG14" s="206">
        <v>380320.03</v>
      </c>
      <c r="BH14" s="337">
        <f t="shared" si="24"/>
        <v>9920.0300000000279</v>
      </c>
      <c r="BI14" s="206">
        <v>3868991.45</v>
      </c>
      <c r="BJ14" s="206">
        <v>3836459</v>
      </c>
      <c r="BK14" s="206">
        <f>BJ14-BI14</f>
        <v>-32532.450000000186</v>
      </c>
      <c r="BL14" s="206">
        <v>0</v>
      </c>
      <c r="BM14" s="206">
        <v>1423018.9321880003</v>
      </c>
      <c r="BN14" s="343" t="s">
        <v>25</v>
      </c>
      <c r="BO14" s="344" t="s">
        <v>25</v>
      </c>
      <c r="BP14" s="799">
        <v>9.6</v>
      </c>
      <c r="BQ14" s="364">
        <v>9.61</v>
      </c>
      <c r="BR14" s="363">
        <v>759500</v>
      </c>
      <c r="BS14" s="921">
        <v>1</v>
      </c>
      <c r="BT14" s="921">
        <v>1</v>
      </c>
      <c r="BU14" s="921">
        <v>1</v>
      </c>
      <c r="BV14" s="921">
        <v>1</v>
      </c>
      <c r="BW14" s="922">
        <v>0</v>
      </c>
      <c r="BX14" s="202"/>
      <c r="BY14" s="383"/>
      <c r="BZ14" s="202"/>
      <c r="CA14" s="383"/>
      <c r="CB14" s="202"/>
      <c r="CC14" s="383"/>
      <c r="CD14" s="202"/>
      <c r="CE14" s="383"/>
      <c r="CF14" s="202"/>
      <c r="CG14" s="383"/>
      <c r="CH14" s="202"/>
      <c r="CI14" s="383"/>
      <c r="CJ14" s="202"/>
      <c r="CK14" s="383"/>
      <c r="CL14" s="202"/>
      <c r="CM14" s="383"/>
      <c r="CN14" s="209" t="s">
        <v>25</v>
      </c>
      <c r="CO14" s="209" t="s">
        <v>25</v>
      </c>
      <c r="CP14" s="209" t="s">
        <v>25</v>
      </c>
      <c r="CQ14" s="209" t="s">
        <v>25</v>
      </c>
      <c r="CR14" s="209" t="s">
        <v>25</v>
      </c>
      <c r="CS14" s="209" t="s">
        <v>25</v>
      </c>
      <c r="CT14" s="209" t="s">
        <v>25</v>
      </c>
      <c r="CU14" s="209" t="s">
        <v>25</v>
      </c>
    </row>
    <row r="15" spans="1:99">
      <c r="A15" s="202">
        <v>13073005</v>
      </c>
      <c r="B15" s="202">
        <v>5351</v>
      </c>
      <c r="C15" s="202" t="s">
        <v>35</v>
      </c>
      <c r="D15" s="206">
        <v>992</v>
      </c>
      <c r="E15" s="206">
        <v>19700</v>
      </c>
      <c r="F15" s="207">
        <v>84396.76</v>
      </c>
      <c r="G15" s="209">
        <f t="shared" si="13"/>
        <v>64696.759999999995</v>
      </c>
      <c r="H15" s="337">
        <v>0</v>
      </c>
      <c r="I15" s="209">
        <v>0</v>
      </c>
      <c r="J15" s="209">
        <f t="shared" si="14"/>
        <v>0</v>
      </c>
      <c r="K15" s="337">
        <f t="shared" si="15"/>
        <v>19700</v>
      </c>
      <c r="L15" s="209">
        <f t="shared" si="16"/>
        <v>84396.76</v>
      </c>
      <c r="M15" s="209">
        <f t="shared" si="17"/>
        <v>64696.759999999995</v>
      </c>
      <c r="N15" s="209">
        <f t="shared" si="0"/>
        <v>84396.76</v>
      </c>
      <c r="O15" s="329">
        <f t="shared" si="18"/>
        <v>1</v>
      </c>
      <c r="P15" s="329">
        <f t="shared" si="19"/>
        <v>1</v>
      </c>
      <c r="Q15" s="329">
        <f t="shared" si="1"/>
        <v>1</v>
      </c>
      <c r="R15" s="329">
        <f t="shared" si="2"/>
        <v>0</v>
      </c>
      <c r="S15" s="209">
        <v>1409.41</v>
      </c>
      <c r="T15" s="209">
        <f t="shared" si="3"/>
        <v>85806.17</v>
      </c>
      <c r="U15" s="338">
        <f t="shared" si="4"/>
        <v>1</v>
      </c>
      <c r="V15" s="911">
        <f t="shared" si="5"/>
        <v>85806.17</v>
      </c>
      <c r="W15" s="338">
        <f t="shared" si="6"/>
        <v>1</v>
      </c>
      <c r="X15" s="338">
        <f t="shared" si="7"/>
        <v>0</v>
      </c>
      <c r="Y15" s="401">
        <v>-41600</v>
      </c>
      <c r="Z15" s="401">
        <v>-41600</v>
      </c>
      <c r="AA15" s="331">
        <v>95957.64</v>
      </c>
      <c r="AB15" s="338">
        <f t="shared" si="25"/>
        <v>1</v>
      </c>
      <c r="AC15" s="331">
        <v>-272756.33</v>
      </c>
      <c r="AD15" s="738">
        <f t="shared" si="26"/>
        <v>-176798.69</v>
      </c>
      <c r="AE15" s="338">
        <f t="shared" si="27"/>
        <v>0</v>
      </c>
      <c r="AF15" s="207">
        <v>253087.18</v>
      </c>
      <c r="AG15" s="207">
        <v>0</v>
      </c>
      <c r="AH15" s="207">
        <v>0</v>
      </c>
      <c r="AI15" s="207">
        <f t="shared" si="20"/>
        <v>253087.18</v>
      </c>
      <c r="AJ15" s="737">
        <f t="shared" si="21"/>
        <v>0</v>
      </c>
      <c r="AK15" s="352">
        <v>2016</v>
      </c>
      <c r="AL15" s="207">
        <v>0</v>
      </c>
      <c r="AM15" s="209">
        <f t="shared" si="8"/>
        <v>0</v>
      </c>
      <c r="AN15" s="737">
        <v>1</v>
      </c>
      <c r="AO15" s="388">
        <v>0</v>
      </c>
      <c r="AP15" s="737">
        <f t="shared" si="22"/>
        <v>-1</v>
      </c>
      <c r="AQ15" s="388">
        <v>0</v>
      </c>
      <c r="AR15" s="388">
        <v>0</v>
      </c>
      <c r="AS15" s="732">
        <v>0</v>
      </c>
      <c r="AT15" s="388">
        <v>0</v>
      </c>
      <c r="AU15" s="388">
        <v>0</v>
      </c>
      <c r="AV15" s="207">
        <v>0</v>
      </c>
      <c r="AW15" s="213">
        <v>3.82</v>
      </c>
      <c r="AX15" s="383">
        <f t="shared" si="9"/>
        <v>0</v>
      </c>
      <c r="AY15" s="213">
        <v>3.66</v>
      </c>
      <c r="AZ15" s="383">
        <f t="shared" si="10"/>
        <v>1</v>
      </c>
      <c r="BA15" s="213">
        <v>3.8</v>
      </c>
      <c r="BB15" s="383">
        <f t="shared" si="11"/>
        <v>1</v>
      </c>
      <c r="BC15" s="206">
        <v>286000</v>
      </c>
      <c r="BD15" s="206">
        <v>254753.91</v>
      </c>
      <c r="BE15" s="337">
        <f t="shared" si="23"/>
        <v>-31246.089999999997</v>
      </c>
      <c r="BF15" s="206">
        <v>9300</v>
      </c>
      <c r="BG15" s="206">
        <v>11335.52</v>
      </c>
      <c r="BH15" s="337">
        <f t="shared" si="24"/>
        <v>2035.5200000000004</v>
      </c>
      <c r="BI15" s="206">
        <v>377718.93</v>
      </c>
      <c r="BJ15" s="206">
        <v>370483</v>
      </c>
      <c r="BK15" s="206">
        <f t="shared" si="12"/>
        <v>-7235.929999999993</v>
      </c>
      <c r="BL15" s="206">
        <v>581664.43000000005</v>
      </c>
      <c r="BM15" s="206">
        <v>352862.16254000005</v>
      </c>
      <c r="BN15" s="367">
        <v>17.600000000000001</v>
      </c>
      <c r="BO15" s="361">
        <v>168900</v>
      </c>
      <c r="BP15" s="367">
        <v>0.4</v>
      </c>
      <c r="BQ15" s="367">
        <v>0.38</v>
      </c>
      <c r="BR15" s="363">
        <v>4800</v>
      </c>
      <c r="BS15" s="922">
        <v>0</v>
      </c>
      <c r="BT15" s="923">
        <v>0</v>
      </c>
      <c r="BU15" s="922">
        <v>1</v>
      </c>
      <c r="BV15" s="923">
        <v>1</v>
      </c>
      <c r="BW15" s="923">
        <v>1</v>
      </c>
      <c r="BX15" s="202"/>
      <c r="BY15" s="383"/>
      <c r="BZ15" s="202"/>
      <c r="CA15" s="383"/>
      <c r="CB15" s="202"/>
      <c r="CC15" s="383"/>
      <c r="CD15" s="202"/>
      <c r="CE15" s="383"/>
      <c r="CF15" s="202"/>
      <c r="CG15" s="383"/>
      <c r="CH15" s="202"/>
      <c r="CI15" s="383"/>
      <c r="CJ15" s="202"/>
      <c r="CK15" s="383"/>
      <c r="CL15" s="202"/>
      <c r="CM15" s="383"/>
      <c r="CN15" s="715">
        <v>18.399999999999999</v>
      </c>
      <c r="CO15" s="715">
        <v>17.86</v>
      </c>
      <c r="CP15" s="715">
        <v>18.23</v>
      </c>
      <c r="CQ15" s="715">
        <v>17.12</v>
      </c>
      <c r="CR15" s="715">
        <v>17.72</v>
      </c>
      <c r="CS15" s="715">
        <v>18.79</v>
      </c>
      <c r="CT15" s="715">
        <v>16.39</v>
      </c>
      <c r="CU15" s="715">
        <v>18.54</v>
      </c>
    </row>
    <row r="16" spans="1:99">
      <c r="A16" s="202">
        <v>13073037</v>
      </c>
      <c r="B16" s="202">
        <v>5351</v>
      </c>
      <c r="C16" s="202" t="s">
        <v>36</v>
      </c>
      <c r="D16" s="206">
        <v>745</v>
      </c>
      <c r="E16" s="206">
        <v>76600</v>
      </c>
      <c r="F16" s="207">
        <v>163978.22</v>
      </c>
      <c r="G16" s="209">
        <f t="shared" si="13"/>
        <v>87378.22</v>
      </c>
      <c r="H16" s="337">
        <v>17700</v>
      </c>
      <c r="I16" s="209">
        <v>17677.96</v>
      </c>
      <c r="J16" s="209">
        <f t="shared" si="14"/>
        <v>-22.040000000000873</v>
      </c>
      <c r="K16" s="337">
        <f t="shared" si="15"/>
        <v>58900</v>
      </c>
      <c r="L16" s="209">
        <f t="shared" si="16"/>
        <v>146300.26</v>
      </c>
      <c r="M16" s="209">
        <f t="shared" si="17"/>
        <v>87400.260000000009</v>
      </c>
      <c r="N16" s="209">
        <f t="shared" si="0"/>
        <v>146300.26</v>
      </c>
      <c r="O16" s="329">
        <f t="shared" si="18"/>
        <v>1</v>
      </c>
      <c r="P16" s="329">
        <f t="shared" si="19"/>
        <v>1</v>
      </c>
      <c r="Q16" s="329">
        <f t="shared" si="1"/>
        <v>1</v>
      </c>
      <c r="R16" s="329">
        <f t="shared" si="2"/>
        <v>0</v>
      </c>
      <c r="S16" s="209">
        <v>91261.83</v>
      </c>
      <c r="T16" s="209">
        <f t="shared" si="3"/>
        <v>237562.09000000003</v>
      </c>
      <c r="U16" s="338">
        <f t="shared" si="4"/>
        <v>1</v>
      </c>
      <c r="V16" s="911">
        <f t="shared" si="5"/>
        <v>237562.09000000003</v>
      </c>
      <c r="W16" s="338">
        <f t="shared" si="6"/>
        <v>1</v>
      </c>
      <c r="X16" s="338">
        <f t="shared" si="7"/>
        <v>0</v>
      </c>
      <c r="Y16" s="401">
        <v>67300</v>
      </c>
      <c r="Z16" s="401">
        <v>67300</v>
      </c>
      <c r="AA16" s="331">
        <v>200962.66</v>
      </c>
      <c r="AB16" s="338">
        <f t="shared" si="25"/>
        <v>1</v>
      </c>
      <c r="AC16" s="331">
        <v>481668.73</v>
      </c>
      <c r="AD16" s="738">
        <f t="shared" si="26"/>
        <v>682631.39</v>
      </c>
      <c r="AE16" s="338">
        <f t="shared" si="27"/>
        <v>1</v>
      </c>
      <c r="AF16" s="207">
        <v>754188.89</v>
      </c>
      <c r="AG16" s="207">
        <v>0</v>
      </c>
      <c r="AH16" s="207">
        <v>0</v>
      </c>
      <c r="AI16" s="207">
        <f t="shared" si="20"/>
        <v>754188.89</v>
      </c>
      <c r="AJ16" s="737">
        <f t="shared" si="21"/>
        <v>0</v>
      </c>
      <c r="AK16" s="352">
        <v>2016</v>
      </c>
      <c r="AL16" s="207">
        <v>143413.31</v>
      </c>
      <c r="AM16" s="209">
        <f t="shared" si="8"/>
        <v>192.50108724832214</v>
      </c>
      <c r="AN16" s="737">
        <v>0</v>
      </c>
      <c r="AO16" s="388">
        <v>0</v>
      </c>
      <c r="AP16" s="737">
        <f t="shared" si="22"/>
        <v>0</v>
      </c>
      <c r="AQ16" s="388">
        <v>0</v>
      </c>
      <c r="AR16" s="388">
        <v>0</v>
      </c>
      <c r="AS16" s="732">
        <v>0</v>
      </c>
      <c r="AT16" s="388">
        <v>1</v>
      </c>
      <c r="AU16" s="388">
        <v>0</v>
      </c>
      <c r="AV16" s="207">
        <v>0</v>
      </c>
      <c r="AW16" s="213">
        <v>3</v>
      </c>
      <c r="AX16" s="383">
        <f t="shared" si="9"/>
        <v>1</v>
      </c>
      <c r="AY16" s="213">
        <v>3.5</v>
      </c>
      <c r="AZ16" s="383">
        <f t="shared" si="10"/>
        <v>1</v>
      </c>
      <c r="BA16" s="213">
        <v>3.8</v>
      </c>
      <c r="BB16" s="383">
        <f t="shared" si="11"/>
        <v>1</v>
      </c>
      <c r="BC16" s="206">
        <v>300700</v>
      </c>
      <c r="BD16" s="206">
        <v>267835.46999999997</v>
      </c>
      <c r="BE16" s="337">
        <f t="shared" si="23"/>
        <v>-32864.530000000028</v>
      </c>
      <c r="BF16" s="206">
        <v>8900</v>
      </c>
      <c r="BG16" s="206">
        <v>10866.58</v>
      </c>
      <c r="BH16" s="337">
        <f t="shared" si="24"/>
        <v>1966.58</v>
      </c>
      <c r="BI16" s="206">
        <v>428439.78</v>
      </c>
      <c r="BJ16" s="206">
        <v>413169</v>
      </c>
      <c r="BK16" s="206">
        <f t="shared" si="12"/>
        <v>-15270.780000000028</v>
      </c>
      <c r="BL16" s="206">
        <v>317830.65999999997</v>
      </c>
      <c r="BM16" s="206">
        <v>274479.01837200002</v>
      </c>
      <c r="BN16" s="367">
        <v>17.600000000000001</v>
      </c>
      <c r="BO16" s="361">
        <v>131400</v>
      </c>
      <c r="BP16" s="367">
        <v>0.5</v>
      </c>
      <c r="BQ16" s="367">
        <v>0.55000000000000004</v>
      </c>
      <c r="BR16" s="363">
        <v>5400</v>
      </c>
      <c r="BS16" s="923">
        <v>1</v>
      </c>
      <c r="BT16" s="923">
        <v>1</v>
      </c>
      <c r="BU16" s="923">
        <v>1</v>
      </c>
      <c r="BV16" s="923">
        <v>1</v>
      </c>
      <c r="BW16" s="923">
        <v>1</v>
      </c>
      <c r="BX16" s="202"/>
      <c r="BY16" s="383"/>
      <c r="BZ16" s="202"/>
      <c r="CA16" s="383"/>
      <c r="CB16" s="202"/>
      <c r="CC16" s="383"/>
      <c r="CD16" s="202"/>
      <c r="CE16" s="383"/>
      <c r="CF16" s="202"/>
      <c r="CG16" s="383"/>
      <c r="CH16" s="202"/>
      <c r="CI16" s="383"/>
      <c r="CJ16" s="202"/>
      <c r="CK16" s="383"/>
      <c r="CL16" s="202"/>
      <c r="CM16" s="383"/>
      <c r="CN16" s="715">
        <v>18.399999999999999</v>
      </c>
      <c r="CO16" s="715">
        <v>17.86</v>
      </c>
      <c r="CP16" s="715">
        <v>18.23</v>
      </c>
      <c r="CQ16" s="715">
        <v>17.12</v>
      </c>
      <c r="CR16" s="715">
        <v>17.72</v>
      </c>
      <c r="CS16" s="715">
        <v>18.79</v>
      </c>
      <c r="CT16" s="715">
        <v>16.39</v>
      </c>
      <c r="CU16" s="715">
        <v>18.54</v>
      </c>
    </row>
    <row r="17" spans="1:99">
      <c r="A17" s="202">
        <v>13073044</v>
      </c>
      <c r="B17" s="202">
        <v>5351</v>
      </c>
      <c r="C17" s="202" t="s">
        <v>37</v>
      </c>
      <c r="D17" s="206">
        <v>661</v>
      </c>
      <c r="E17" s="206">
        <v>-167900</v>
      </c>
      <c r="F17" s="207">
        <v>-63433.32</v>
      </c>
      <c r="G17" s="209">
        <f t="shared" si="13"/>
        <v>104466.68</v>
      </c>
      <c r="H17" s="337">
        <v>0</v>
      </c>
      <c r="I17" s="209">
        <v>1257.52</v>
      </c>
      <c r="J17" s="209">
        <f t="shared" si="14"/>
        <v>1257.52</v>
      </c>
      <c r="K17" s="337">
        <f t="shared" si="15"/>
        <v>-167900</v>
      </c>
      <c r="L17" s="209">
        <f t="shared" si="16"/>
        <v>-64690.84</v>
      </c>
      <c r="M17" s="209">
        <f t="shared" si="17"/>
        <v>103209.16</v>
      </c>
      <c r="N17" s="209">
        <f t="shared" si="0"/>
        <v>-64690.84</v>
      </c>
      <c r="O17" s="329">
        <f t="shared" si="18"/>
        <v>0</v>
      </c>
      <c r="P17" s="329">
        <f t="shared" si="19"/>
        <v>0</v>
      </c>
      <c r="Q17" s="329">
        <f t="shared" si="1"/>
        <v>0</v>
      </c>
      <c r="R17" s="329">
        <f t="shared" si="2"/>
        <v>0</v>
      </c>
      <c r="S17" s="209">
        <v>197283</v>
      </c>
      <c r="T17" s="209">
        <f t="shared" si="3"/>
        <v>132592.16</v>
      </c>
      <c r="U17" s="338">
        <f t="shared" si="4"/>
        <v>1</v>
      </c>
      <c r="V17" s="911">
        <f t="shared" si="5"/>
        <v>132592.16</v>
      </c>
      <c r="W17" s="338">
        <f t="shared" si="6"/>
        <v>1</v>
      </c>
      <c r="X17" s="338">
        <f t="shared" si="7"/>
        <v>0</v>
      </c>
      <c r="Y17" s="401">
        <v>-224000</v>
      </c>
      <c r="Z17" s="401">
        <v>-232000</v>
      </c>
      <c r="AA17" s="331">
        <v>-34557.75</v>
      </c>
      <c r="AB17" s="338">
        <f t="shared" si="25"/>
        <v>0</v>
      </c>
      <c r="AC17" s="331">
        <v>743747.32</v>
      </c>
      <c r="AD17" s="738">
        <f t="shared" si="26"/>
        <v>709189.57</v>
      </c>
      <c r="AE17" s="338">
        <f t="shared" si="27"/>
        <v>1</v>
      </c>
      <c r="AF17" s="207">
        <v>422351.39</v>
      </c>
      <c r="AG17" s="207">
        <v>0</v>
      </c>
      <c r="AH17" s="207">
        <v>0</v>
      </c>
      <c r="AI17" s="207">
        <f t="shared" si="20"/>
        <v>422351.39</v>
      </c>
      <c r="AJ17" s="737">
        <f t="shared" si="21"/>
        <v>0</v>
      </c>
      <c r="AK17" s="352">
        <v>2013</v>
      </c>
      <c r="AL17" s="207">
        <v>0</v>
      </c>
      <c r="AM17" s="209">
        <f t="shared" si="8"/>
        <v>0</v>
      </c>
      <c r="AN17" s="737">
        <v>1</v>
      </c>
      <c r="AO17" s="388">
        <v>0</v>
      </c>
      <c r="AP17" s="737">
        <f t="shared" si="22"/>
        <v>-1</v>
      </c>
      <c r="AQ17" s="388">
        <v>0</v>
      </c>
      <c r="AR17" s="388">
        <v>0</v>
      </c>
      <c r="AS17" s="732">
        <v>0</v>
      </c>
      <c r="AT17" s="388">
        <v>0</v>
      </c>
      <c r="AU17" s="388">
        <v>0</v>
      </c>
      <c r="AV17" s="207">
        <v>0</v>
      </c>
      <c r="AW17" s="213">
        <v>3.2</v>
      </c>
      <c r="AX17" s="383">
        <f t="shared" si="9"/>
        <v>1</v>
      </c>
      <c r="AY17" s="213">
        <v>3.85</v>
      </c>
      <c r="AZ17" s="383">
        <f t="shared" si="10"/>
        <v>1</v>
      </c>
      <c r="BA17" s="213">
        <v>3.6</v>
      </c>
      <c r="BB17" s="383">
        <f t="shared" si="11"/>
        <v>1</v>
      </c>
      <c r="BC17" s="206">
        <v>310100</v>
      </c>
      <c r="BD17" s="206">
        <v>276251.92</v>
      </c>
      <c r="BE17" s="337">
        <f t="shared" si="23"/>
        <v>-33848.080000000016</v>
      </c>
      <c r="BF17" s="206">
        <v>8800</v>
      </c>
      <c r="BG17" s="206">
        <v>10677.35</v>
      </c>
      <c r="BH17" s="337">
        <f t="shared" si="24"/>
        <v>1877.3500000000004</v>
      </c>
      <c r="BI17" s="206">
        <v>627809.54</v>
      </c>
      <c r="BJ17" s="206">
        <v>602678</v>
      </c>
      <c r="BK17" s="206">
        <f t="shared" si="12"/>
        <v>-25131.540000000037</v>
      </c>
      <c r="BL17" s="206">
        <v>74697.009999999995</v>
      </c>
      <c r="BM17" s="206">
        <v>258382.61335200001</v>
      </c>
      <c r="BN17" s="367">
        <v>17.600000000000001</v>
      </c>
      <c r="BO17" s="361">
        <v>123700</v>
      </c>
      <c r="BP17" s="367">
        <v>2.7</v>
      </c>
      <c r="BQ17" s="367">
        <v>3.37</v>
      </c>
      <c r="BR17" s="363">
        <v>39100</v>
      </c>
      <c r="BS17" s="923">
        <v>1</v>
      </c>
      <c r="BT17" s="923">
        <v>1</v>
      </c>
      <c r="BU17" s="923">
        <v>1</v>
      </c>
      <c r="BV17" s="923">
        <v>1</v>
      </c>
      <c r="BW17" s="923">
        <v>1</v>
      </c>
      <c r="BX17" s="202"/>
      <c r="BY17" s="383"/>
      <c r="BZ17" s="202"/>
      <c r="CA17" s="383"/>
      <c r="CB17" s="202"/>
      <c r="CC17" s="383"/>
      <c r="CD17" s="202"/>
      <c r="CE17" s="383"/>
      <c r="CF17" s="202"/>
      <c r="CG17" s="383"/>
      <c r="CH17" s="202"/>
      <c r="CI17" s="383"/>
      <c r="CJ17" s="202"/>
      <c r="CK17" s="383"/>
      <c r="CL17" s="202"/>
      <c r="CM17" s="383"/>
      <c r="CN17" s="715">
        <v>18.399999999999999</v>
      </c>
      <c r="CO17" s="715">
        <v>17.86</v>
      </c>
      <c r="CP17" s="715">
        <v>18.23</v>
      </c>
      <c r="CQ17" s="715">
        <v>17.12</v>
      </c>
      <c r="CR17" s="715">
        <v>17.72</v>
      </c>
      <c r="CS17" s="715">
        <v>18.79</v>
      </c>
      <c r="CT17" s="715">
        <v>16.39</v>
      </c>
      <c r="CU17" s="715">
        <v>18.54</v>
      </c>
    </row>
    <row r="18" spans="1:99">
      <c r="A18" s="202">
        <v>13073046</v>
      </c>
      <c r="B18" s="202">
        <v>5351</v>
      </c>
      <c r="C18" s="202" t="s">
        <v>38</v>
      </c>
      <c r="D18" s="206">
        <v>1874</v>
      </c>
      <c r="E18" s="206">
        <v>558900</v>
      </c>
      <c r="F18" s="207">
        <v>710132.6</v>
      </c>
      <c r="G18" s="209">
        <f t="shared" si="13"/>
        <v>151232.59999999998</v>
      </c>
      <c r="H18" s="337">
        <v>102500</v>
      </c>
      <c r="I18" s="209">
        <v>102486.76</v>
      </c>
      <c r="J18" s="209">
        <f t="shared" si="14"/>
        <v>-13.240000000005239</v>
      </c>
      <c r="K18" s="337">
        <f t="shared" si="15"/>
        <v>456400</v>
      </c>
      <c r="L18" s="209">
        <f t="shared" si="16"/>
        <v>607645.84</v>
      </c>
      <c r="M18" s="209">
        <f t="shared" si="17"/>
        <v>151245.83999999997</v>
      </c>
      <c r="N18" s="209">
        <f t="shared" si="0"/>
        <v>607645.84</v>
      </c>
      <c r="O18" s="329">
        <f t="shared" si="18"/>
        <v>1</v>
      </c>
      <c r="P18" s="329">
        <f t="shared" si="19"/>
        <v>1</v>
      </c>
      <c r="Q18" s="329">
        <f t="shared" si="1"/>
        <v>1</v>
      </c>
      <c r="R18" s="329">
        <f t="shared" si="2"/>
        <v>0</v>
      </c>
      <c r="S18" s="209">
        <v>271113</v>
      </c>
      <c r="T18" s="209">
        <f t="shared" si="3"/>
        <v>878758.84</v>
      </c>
      <c r="U18" s="338">
        <f t="shared" si="4"/>
        <v>1</v>
      </c>
      <c r="V18" s="911">
        <f t="shared" si="5"/>
        <v>878758.84</v>
      </c>
      <c r="W18" s="338">
        <f t="shared" si="6"/>
        <v>1</v>
      </c>
      <c r="X18" s="338">
        <f t="shared" si="7"/>
        <v>0</v>
      </c>
      <c r="Y18" s="401">
        <v>711800</v>
      </c>
      <c r="Z18" s="401">
        <v>711800</v>
      </c>
      <c r="AA18" s="331">
        <v>2635304.73</v>
      </c>
      <c r="AB18" s="338">
        <f t="shared" si="25"/>
        <v>1</v>
      </c>
      <c r="AC18" s="331">
        <v>2432518.5699999998</v>
      </c>
      <c r="AD18" s="738">
        <f t="shared" si="26"/>
        <v>5067823.3</v>
      </c>
      <c r="AE18" s="338">
        <f t="shared" si="27"/>
        <v>1</v>
      </c>
      <c r="AF18" s="207">
        <v>2519213.88</v>
      </c>
      <c r="AG18" s="207">
        <v>0</v>
      </c>
      <c r="AH18" s="207">
        <v>0</v>
      </c>
      <c r="AI18" s="207">
        <f t="shared" si="20"/>
        <v>2519213.88</v>
      </c>
      <c r="AJ18" s="737">
        <f t="shared" si="21"/>
        <v>0</v>
      </c>
      <c r="AK18" s="352">
        <v>2016</v>
      </c>
      <c r="AL18" s="207">
        <v>294060</v>
      </c>
      <c r="AM18" s="209">
        <f t="shared" si="8"/>
        <v>156.91568836712915</v>
      </c>
      <c r="AN18" s="737">
        <v>0</v>
      </c>
      <c r="AO18" s="388">
        <v>0</v>
      </c>
      <c r="AP18" s="737">
        <f t="shared" si="22"/>
        <v>0</v>
      </c>
      <c r="AQ18" s="388">
        <v>0</v>
      </c>
      <c r="AR18" s="388">
        <v>0</v>
      </c>
      <c r="AS18" s="732">
        <v>0</v>
      </c>
      <c r="AT18" s="388">
        <v>0</v>
      </c>
      <c r="AU18" s="388">
        <v>0</v>
      </c>
      <c r="AV18" s="207">
        <v>0</v>
      </c>
      <c r="AW18" s="213">
        <v>3</v>
      </c>
      <c r="AX18" s="383">
        <f t="shared" si="9"/>
        <v>1</v>
      </c>
      <c r="AY18" s="213">
        <v>3.5</v>
      </c>
      <c r="AZ18" s="383">
        <f t="shared" si="10"/>
        <v>1</v>
      </c>
      <c r="BA18" s="213">
        <v>3.8</v>
      </c>
      <c r="BB18" s="383">
        <f t="shared" si="11"/>
        <v>1</v>
      </c>
      <c r="BC18" s="206">
        <v>938100</v>
      </c>
      <c r="BD18" s="206">
        <v>835585.12</v>
      </c>
      <c r="BE18" s="337">
        <f t="shared" si="23"/>
        <v>-102514.88</v>
      </c>
      <c r="BF18" s="206">
        <v>43600</v>
      </c>
      <c r="BG18" s="206">
        <v>52920.74</v>
      </c>
      <c r="BH18" s="337">
        <f t="shared" si="24"/>
        <v>9320.739999999998</v>
      </c>
      <c r="BI18" s="206">
        <v>1784742.4</v>
      </c>
      <c r="BJ18" s="206">
        <v>1725132</v>
      </c>
      <c r="BK18" s="206">
        <f t="shared" si="12"/>
        <v>-59610.399999999907</v>
      </c>
      <c r="BL18" s="206">
        <v>175699.3</v>
      </c>
      <c r="BM18" s="206">
        <v>721052.42065200012</v>
      </c>
      <c r="BN18" s="367">
        <v>17.600000000000001</v>
      </c>
      <c r="BO18" s="361">
        <v>345100</v>
      </c>
      <c r="BP18" s="367">
        <v>0.4</v>
      </c>
      <c r="BQ18" s="367">
        <v>0.19</v>
      </c>
      <c r="BR18" s="363">
        <v>11900</v>
      </c>
      <c r="BS18" s="923">
        <v>0</v>
      </c>
      <c r="BT18" s="922">
        <v>1</v>
      </c>
      <c r="BU18" s="923">
        <v>1</v>
      </c>
      <c r="BV18" s="923">
        <v>1</v>
      </c>
      <c r="BW18" s="923">
        <v>1</v>
      </c>
      <c r="BX18" s="202"/>
      <c r="BY18" s="383"/>
      <c r="BZ18" s="202"/>
      <c r="CA18" s="383"/>
      <c r="CB18" s="202"/>
      <c r="CC18" s="383"/>
      <c r="CD18" s="202"/>
      <c r="CE18" s="383"/>
      <c r="CF18" s="202"/>
      <c r="CG18" s="383"/>
      <c r="CH18" s="202"/>
      <c r="CI18" s="383"/>
      <c r="CJ18" s="202"/>
      <c r="CK18" s="383"/>
      <c r="CL18" s="202"/>
      <c r="CM18" s="383"/>
      <c r="CN18" s="715">
        <v>18.399999999999999</v>
      </c>
      <c r="CO18" s="715">
        <v>17.86</v>
      </c>
      <c r="CP18" s="715">
        <v>18.23</v>
      </c>
      <c r="CQ18" s="715">
        <v>17.12</v>
      </c>
      <c r="CR18" s="715">
        <v>17.72</v>
      </c>
      <c r="CS18" s="715">
        <v>18.79</v>
      </c>
      <c r="CT18" s="715">
        <v>16.39</v>
      </c>
      <c r="CU18" s="715">
        <v>18.54</v>
      </c>
    </row>
    <row r="19" spans="1:99">
      <c r="A19" s="202">
        <v>13073066</v>
      </c>
      <c r="B19" s="202">
        <v>5351</v>
      </c>
      <c r="C19" s="202" t="s">
        <v>39</v>
      </c>
      <c r="D19" s="206">
        <v>1038</v>
      </c>
      <c r="E19" s="206">
        <v>9900</v>
      </c>
      <c r="F19" s="207">
        <v>50279.360000000001</v>
      </c>
      <c r="G19" s="209">
        <f t="shared" si="13"/>
        <v>40379.360000000001</v>
      </c>
      <c r="H19" s="337">
        <v>3400</v>
      </c>
      <c r="I19" s="209">
        <v>3315</v>
      </c>
      <c r="J19" s="209">
        <f t="shared" si="14"/>
        <v>-85</v>
      </c>
      <c r="K19" s="337">
        <f t="shared" si="15"/>
        <v>6500</v>
      </c>
      <c r="L19" s="209">
        <f t="shared" si="16"/>
        <v>46964.36</v>
      </c>
      <c r="M19" s="209">
        <f t="shared" si="17"/>
        <v>40464.36</v>
      </c>
      <c r="N19" s="209">
        <f t="shared" si="0"/>
        <v>46964.36</v>
      </c>
      <c r="O19" s="329">
        <f t="shared" si="18"/>
        <v>1</v>
      </c>
      <c r="P19" s="329">
        <f t="shared" si="19"/>
        <v>1</v>
      </c>
      <c r="Q19" s="329">
        <f t="shared" si="1"/>
        <v>1</v>
      </c>
      <c r="R19" s="329">
        <f t="shared" si="2"/>
        <v>0</v>
      </c>
      <c r="S19" s="209">
        <v>330726</v>
      </c>
      <c r="T19" s="209">
        <f t="shared" si="3"/>
        <v>377690.36</v>
      </c>
      <c r="U19" s="338">
        <f t="shared" si="4"/>
        <v>1</v>
      </c>
      <c r="V19" s="911">
        <f t="shared" si="5"/>
        <v>377690.36</v>
      </c>
      <c r="W19" s="338">
        <f t="shared" si="6"/>
        <v>1</v>
      </c>
      <c r="X19" s="338">
        <f t="shared" si="7"/>
        <v>0</v>
      </c>
      <c r="Y19" s="401">
        <v>5100</v>
      </c>
      <c r="Z19" s="401">
        <v>5100</v>
      </c>
      <c r="AA19" s="331">
        <v>86113.42</v>
      </c>
      <c r="AB19" s="338">
        <f t="shared" si="25"/>
        <v>1</v>
      </c>
      <c r="AC19" s="331">
        <v>543167.81000000006</v>
      </c>
      <c r="AD19" s="738">
        <f t="shared" si="26"/>
        <v>629281.2300000001</v>
      </c>
      <c r="AE19" s="338">
        <f t="shared" si="27"/>
        <v>1</v>
      </c>
      <c r="AF19" s="207">
        <v>616406.42000000004</v>
      </c>
      <c r="AG19" s="207">
        <v>0</v>
      </c>
      <c r="AH19" s="207">
        <v>0</v>
      </c>
      <c r="AI19" s="207">
        <f t="shared" si="20"/>
        <v>616406.42000000004</v>
      </c>
      <c r="AJ19" s="737">
        <f t="shared" si="21"/>
        <v>0</v>
      </c>
      <c r="AK19" s="352">
        <v>2015</v>
      </c>
      <c r="AL19" s="207">
        <v>0</v>
      </c>
      <c r="AM19" s="209">
        <f t="shared" si="8"/>
        <v>0</v>
      </c>
      <c r="AN19" s="737">
        <v>0</v>
      </c>
      <c r="AO19" s="388">
        <v>0</v>
      </c>
      <c r="AP19" s="737">
        <f t="shared" si="22"/>
        <v>0</v>
      </c>
      <c r="AQ19" s="388">
        <v>0</v>
      </c>
      <c r="AR19" s="388">
        <v>0</v>
      </c>
      <c r="AS19" s="732">
        <v>0</v>
      </c>
      <c r="AT19" s="388">
        <v>0</v>
      </c>
      <c r="AU19" s="388">
        <v>0</v>
      </c>
      <c r="AV19" s="207">
        <v>0</v>
      </c>
      <c r="AW19" s="213">
        <v>3.2</v>
      </c>
      <c r="AX19" s="383">
        <f t="shared" si="9"/>
        <v>1</v>
      </c>
      <c r="AY19" s="213">
        <v>3.85</v>
      </c>
      <c r="AZ19" s="383">
        <f t="shared" si="10"/>
        <v>1</v>
      </c>
      <c r="BA19" s="213">
        <v>3.8</v>
      </c>
      <c r="BB19" s="383">
        <f t="shared" si="11"/>
        <v>1</v>
      </c>
      <c r="BC19" s="206">
        <v>481200</v>
      </c>
      <c r="BD19" s="206">
        <v>428613.72</v>
      </c>
      <c r="BE19" s="337">
        <f t="shared" si="23"/>
        <v>-52586.280000000028</v>
      </c>
      <c r="BF19" s="206">
        <v>8000</v>
      </c>
      <c r="BG19" s="206">
        <v>9749.42</v>
      </c>
      <c r="BH19" s="337">
        <f t="shared" si="24"/>
        <v>1749.42</v>
      </c>
      <c r="BI19" s="206">
        <v>615373.35</v>
      </c>
      <c r="BJ19" s="206">
        <v>597710</v>
      </c>
      <c r="BK19" s="206">
        <f t="shared" si="12"/>
        <v>-17663.349999999977</v>
      </c>
      <c r="BL19" s="206">
        <v>453258.99</v>
      </c>
      <c r="BM19" s="206">
        <v>393044.04724000004</v>
      </c>
      <c r="BN19" s="367">
        <v>17.600000000000001</v>
      </c>
      <c r="BO19" s="361">
        <v>188100</v>
      </c>
      <c r="BP19" s="367">
        <v>0.1</v>
      </c>
      <c r="BQ19" s="367">
        <v>0.13</v>
      </c>
      <c r="BR19" s="363">
        <v>2000</v>
      </c>
      <c r="BS19" s="922">
        <v>0</v>
      </c>
      <c r="BT19" s="922">
        <v>0</v>
      </c>
      <c r="BU19" s="923">
        <v>1</v>
      </c>
      <c r="BV19" s="923">
        <v>1</v>
      </c>
      <c r="BW19" s="923">
        <v>1</v>
      </c>
      <c r="BX19" s="202"/>
      <c r="BY19" s="383"/>
      <c r="BZ19" s="202"/>
      <c r="CA19" s="383"/>
      <c r="CB19" s="202"/>
      <c r="CC19" s="383"/>
      <c r="CD19" s="202"/>
      <c r="CE19" s="383"/>
      <c r="CF19" s="202"/>
      <c r="CG19" s="383"/>
      <c r="CH19" s="202"/>
      <c r="CI19" s="383"/>
      <c r="CJ19" s="202"/>
      <c r="CK19" s="383"/>
      <c r="CL19" s="202"/>
      <c r="CM19" s="383"/>
      <c r="CN19" s="715">
        <v>18.399999999999999</v>
      </c>
      <c r="CO19" s="715">
        <v>17.86</v>
      </c>
      <c r="CP19" s="715">
        <v>18.23</v>
      </c>
      <c r="CQ19" s="715">
        <v>17.12</v>
      </c>
      <c r="CR19" s="715">
        <v>17.72</v>
      </c>
      <c r="CS19" s="715">
        <v>18.79</v>
      </c>
      <c r="CT19" s="715">
        <v>16.39</v>
      </c>
      <c r="CU19" s="715">
        <v>18.54</v>
      </c>
    </row>
    <row r="20" spans="1:99">
      <c r="A20" s="202">
        <v>13073068</v>
      </c>
      <c r="B20" s="202">
        <v>5351</v>
      </c>
      <c r="C20" s="202" t="s">
        <v>40</v>
      </c>
      <c r="D20" s="206">
        <v>2146</v>
      </c>
      <c r="E20" s="206">
        <v>112400</v>
      </c>
      <c r="F20" s="207">
        <v>256983.72</v>
      </c>
      <c r="G20" s="209">
        <f t="shared" si="13"/>
        <v>144583.72</v>
      </c>
      <c r="H20" s="337">
        <v>82700</v>
      </c>
      <c r="I20" s="209">
        <v>82519.320000000007</v>
      </c>
      <c r="J20" s="209">
        <f t="shared" si="14"/>
        <v>-180.67999999999302</v>
      </c>
      <c r="K20" s="337">
        <f t="shared" si="15"/>
        <v>29700</v>
      </c>
      <c r="L20" s="209">
        <f t="shared" si="16"/>
        <v>174464.4</v>
      </c>
      <c r="M20" s="209">
        <f t="shared" si="17"/>
        <v>144764.4</v>
      </c>
      <c r="N20" s="209">
        <f t="shared" si="0"/>
        <v>174464.4</v>
      </c>
      <c r="O20" s="329">
        <f t="shared" si="18"/>
        <v>1</v>
      </c>
      <c r="P20" s="329">
        <f t="shared" si="19"/>
        <v>1</v>
      </c>
      <c r="Q20" s="329">
        <f t="shared" si="1"/>
        <v>1</v>
      </c>
      <c r="R20" s="329">
        <f t="shared" si="2"/>
        <v>0</v>
      </c>
      <c r="S20" s="209">
        <v>68246</v>
      </c>
      <c r="T20" s="209">
        <f t="shared" si="3"/>
        <v>242710.39999999999</v>
      </c>
      <c r="U20" s="338">
        <f t="shared" si="4"/>
        <v>1</v>
      </c>
      <c r="V20" s="911">
        <f t="shared" si="5"/>
        <v>242710.39999999999</v>
      </c>
      <c r="W20" s="338">
        <f t="shared" si="6"/>
        <v>1</v>
      </c>
      <c r="X20" s="338">
        <f t="shared" si="7"/>
        <v>0</v>
      </c>
      <c r="Y20" s="401">
        <v>3300</v>
      </c>
      <c r="Z20" s="401">
        <v>3300</v>
      </c>
      <c r="AA20" s="331">
        <v>372882.87</v>
      </c>
      <c r="AB20" s="338">
        <f t="shared" si="25"/>
        <v>1</v>
      </c>
      <c r="AC20" s="331">
        <v>933759.57</v>
      </c>
      <c r="AD20" s="738">
        <f t="shared" si="26"/>
        <v>1306642.44</v>
      </c>
      <c r="AE20" s="338">
        <f t="shared" si="27"/>
        <v>1</v>
      </c>
      <c r="AF20" s="207">
        <v>810761.67</v>
      </c>
      <c r="AG20" s="207">
        <v>0</v>
      </c>
      <c r="AH20" s="207">
        <v>0</v>
      </c>
      <c r="AI20" s="207">
        <f t="shared" si="20"/>
        <v>810761.67</v>
      </c>
      <c r="AJ20" s="737">
        <f t="shared" si="21"/>
        <v>0</v>
      </c>
      <c r="AK20" s="352">
        <v>2015</v>
      </c>
      <c r="AL20" s="207">
        <v>771798</v>
      </c>
      <c r="AM20" s="209">
        <f t="shared" si="8"/>
        <v>359.64492078285184</v>
      </c>
      <c r="AN20" s="737">
        <v>0</v>
      </c>
      <c r="AO20" s="388">
        <v>0</v>
      </c>
      <c r="AP20" s="737">
        <f t="shared" si="22"/>
        <v>0</v>
      </c>
      <c r="AQ20" s="388">
        <v>0</v>
      </c>
      <c r="AR20" s="388">
        <v>0</v>
      </c>
      <c r="AS20" s="732">
        <v>0</v>
      </c>
      <c r="AT20" s="388">
        <v>1</v>
      </c>
      <c r="AU20" s="388">
        <v>0</v>
      </c>
      <c r="AV20" s="207">
        <v>0</v>
      </c>
      <c r="AW20" s="213">
        <v>3</v>
      </c>
      <c r="AX20" s="383">
        <f t="shared" si="9"/>
        <v>1</v>
      </c>
      <c r="AY20" s="213">
        <v>4</v>
      </c>
      <c r="AZ20" s="383">
        <f t="shared" si="10"/>
        <v>1</v>
      </c>
      <c r="BA20" s="213">
        <v>3.8</v>
      </c>
      <c r="BB20" s="383">
        <f t="shared" si="11"/>
        <v>1</v>
      </c>
      <c r="BC20" s="206">
        <v>797200</v>
      </c>
      <c r="BD20" s="206">
        <v>710011.69</v>
      </c>
      <c r="BE20" s="337">
        <f t="shared" si="23"/>
        <v>-87188.310000000056</v>
      </c>
      <c r="BF20" s="206">
        <v>48200</v>
      </c>
      <c r="BG20" s="206">
        <v>58498.8</v>
      </c>
      <c r="BH20" s="337">
        <f t="shared" si="24"/>
        <v>10298.800000000003</v>
      </c>
      <c r="BI20" s="206">
        <v>1066813.53</v>
      </c>
      <c r="BJ20" s="206">
        <v>1054639</v>
      </c>
      <c r="BK20" s="206">
        <f t="shared" si="12"/>
        <v>-12174.530000000028</v>
      </c>
      <c r="BL20" s="206">
        <v>1044251.04</v>
      </c>
      <c r="BM20" s="206">
        <v>776451.66327600006</v>
      </c>
      <c r="BN20" s="367">
        <v>17.600000000000001</v>
      </c>
      <c r="BO20" s="361">
        <v>371600</v>
      </c>
      <c r="BP20" s="367">
        <v>0.2</v>
      </c>
      <c r="BQ20" s="367">
        <v>0.21</v>
      </c>
      <c r="BR20" s="363">
        <v>5500</v>
      </c>
      <c r="BS20" s="923">
        <v>1</v>
      </c>
      <c r="BT20" s="923">
        <v>1</v>
      </c>
      <c r="BU20" s="923">
        <v>1</v>
      </c>
      <c r="BV20" s="923">
        <v>1</v>
      </c>
      <c r="BW20" s="923">
        <v>1</v>
      </c>
      <c r="BX20" s="202"/>
      <c r="BY20" s="383"/>
      <c r="BZ20" s="202"/>
      <c r="CA20" s="383"/>
      <c r="CB20" s="202"/>
      <c r="CC20" s="383"/>
      <c r="CD20" s="202"/>
      <c r="CE20" s="383"/>
      <c r="CF20" s="202"/>
      <c r="CG20" s="383"/>
      <c r="CH20" s="202"/>
      <c r="CI20" s="383"/>
      <c r="CJ20" s="202"/>
      <c r="CK20" s="383"/>
      <c r="CL20" s="202"/>
      <c r="CM20" s="383"/>
      <c r="CN20" s="715">
        <v>18.399999999999999</v>
      </c>
      <c r="CO20" s="715">
        <v>17.86</v>
      </c>
      <c r="CP20" s="715">
        <v>18.23</v>
      </c>
      <c r="CQ20" s="715">
        <v>17.12</v>
      </c>
      <c r="CR20" s="715">
        <v>17.72</v>
      </c>
      <c r="CS20" s="715">
        <v>18.79</v>
      </c>
      <c r="CT20" s="715">
        <v>16.39</v>
      </c>
      <c r="CU20" s="715">
        <v>18.54</v>
      </c>
    </row>
    <row r="21" spans="1:99">
      <c r="A21" s="202">
        <v>13073009</v>
      </c>
      <c r="B21" s="202">
        <v>5352</v>
      </c>
      <c r="C21" s="202" t="s">
        <v>41</v>
      </c>
      <c r="D21" s="206">
        <v>8593</v>
      </c>
      <c r="E21" s="206">
        <v>551550</v>
      </c>
      <c r="F21" s="207">
        <v>7348513.7000000002</v>
      </c>
      <c r="G21" s="209">
        <f t="shared" si="13"/>
        <v>6796963.7000000002</v>
      </c>
      <c r="H21" s="337">
        <v>789420</v>
      </c>
      <c r="I21" s="209">
        <v>789570</v>
      </c>
      <c r="J21" s="209">
        <f t="shared" si="14"/>
        <v>150</v>
      </c>
      <c r="K21" s="337">
        <f t="shared" si="15"/>
        <v>-237870</v>
      </c>
      <c r="L21" s="209">
        <f t="shared" si="16"/>
        <v>6558943.7000000002</v>
      </c>
      <c r="M21" s="209">
        <f t="shared" si="17"/>
        <v>6796813.7000000002</v>
      </c>
      <c r="N21" s="209">
        <f t="shared" si="0"/>
        <v>6558943.7000000002</v>
      </c>
      <c r="O21" s="329">
        <f t="shared" si="18"/>
        <v>0</v>
      </c>
      <c r="P21" s="329">
        <f t="shared" si="19"/>
        <v>1</v>
      </c>
      <c r="Q21" s="329">
        <f t="shared" si="1"/>
        <v>1</v>
      </c>
      <c r="R21" s="329">
        <f t="shared" si="2"/>
        <v>0</v>
      </c>
      <c r="S21" s="209">
        <v>788263</v>
      </c>
      <c r="T21" s="209">
        <f t="shared" si="3"/>
        <v>7347206.7000000002</v>
      </c>
      <c r="U21" s="338">
        <f t="shared" si="4"/>
        <v>1</v>
      </c>
      <c r="V21" s="911">
        <f t="shared" si="5"/>
        <v>7347206.7000000002</v>
      </c>
      <c r="W21" s="338">
        <f t="shared" si="6"/>
        <v>1</v>
      </c>
      <c r="X21" s="338">
        <f t="shared" si="7"/>
        <v>0</v>
      </c>
      <c r="Y21" s="401">
        <v>-2830</v>
      </c>
      <c r="Z21" s="401">
        <v>-2830</v>
      </c>
      <c r="AA21" s="207">
        <v>8828467.8599999994</v>
      </c>
      <c r="AB21" s="338">
        <f t="shared" si="25"/>
        <v>1</v>
      </c>
      <c r="AC21" s="207">
        <v>5553258</v>
      </c>
      <c r="AD21" s="738">
        <f t="shared" si="26"/>
        <v>14381725.859999999</v>
      </c>
      <c r="AE21" s="338">
        <f t="shared" si="27"/>
        <v>1</v>
      </c>
      <c r="AF21" s="869">
        <v>0</v>
      </c>
      <c r="AG21" s="465">
        <v>2254164</v>
      </c>
      <c r="AH21" s="371">
        <v>6932521</v>
      </c>
      <c r="AI21" s="207">
        <f t="shared" si="20"/>
        <v>-6932521</v>
      </c>
      <c r="AJ21" s="737">
        <f t="shared" si="21"/>
        <v>0</v>
      </c>
      <c r="AK21" s="372">
        <v>2018</v>
      </c>
      <c r="AL21" s="207">
        <v>3455045</v>
      </c>
      <c r="AM21" s="209">
        <f t="shared" si="8"/>
        <v>402.07669032933785</v>
      </c>
      <c r="AN21" s="737">
        <v>0</v>
      </c>
      <c r="AO21" s="388">
        <v>1</v>
      </c>
      <c r="AP21" s="737">
        <f t="shared" si="22"/>
        <v>1</v>
      </c>
      <c r="AQ21" s="388">
        <v>0</v>
      </c>
      <c r="AR21" s="388">
        <v>0</v>
      </c>
      <c r="AS21" s="732">
        <v>0</v>
      </c>
      <c r="AT21" s="388">
        <v>0</v>
      </c>
      <c r="AU21" s="388">
        <v>0</v>
      </c>
      <c r="AV21" s="207"/>
      <c r="AW21" s="213">
        <v>3</v>
      </c>
      <c r="AX21" s="383">
        <f t="shared" si="9"/>
        <v>1</v>
      </c>
      <c r="AY21" s="213">
        <v>3.6</v>
      </c>
      <c r="AZ21" s="383">
        <f t="shared" si="10"/>
        <v>1</v>
      </c>
      <c r="BA21" s="213">
        <v>3.45</v>
      </c>
      <c r="BB21" s="383">
        <f t="shared" si="11"/>
        <v>1</v>
      </c>
      <c r="BC21" s="370">
        <v>1736700</v>
      </c>
      <c r="BD21" s="370">
        <v>1670496.94</v>
      </c>
      <c r="BE21" s="337">
        <f t="shared" si="23"/>
        <v>-66203.060000000056</v>
      </c>
      <c r="BF21" s="370">
        <v>352950</v>
      </c>
      <c r="BG21" s="370">
        <v>423343.68</v>
      </c>
      <c r="BH21" s="337">
        <f t="shared" si="24"/>
        <v>70393.679999999993</v>
      </c>
      <c r="BI21" s="370">
        <v>5069817.32</v>
      </c>
      <c r="BJ21" s="370">
        <v>4694377</v>
      </c>
      <c r="BK21" s="370">
        <f t="shared" si="12"/>
        <v>-375440.3200000003</v>
      </c>
      <c r="BL21" s="370">
        <v>3679346.16</v>
      </c>
      <c r="BM21" s="370">
        <v>3217951.0923560006</v>
      </c>
      <c r="BN21" s="364">
        <v>16.758800000000001</v>
      </c>
      <c r="BO21" s="361">
        <v>1488200</v>
      </c>
      <c r="BP21" s="367">
        <v>7.4</v>
      </c>
      <c r="BQ21" s="367">
        <v>7.4</v>
      </c>
      <c r="BR21" s="363">
        <v>64390</v>
      </c>
      <c r="BS21" s="921">
        <v>1</v>
      </c>
      <c r="BT21" s="921">
        <v>1</v>
      </c>
      <c r="BU21" s="921">
        <v>1</v>
      </c>
      <c r="BV21" s="922">
        <v>1</v>
      </c>
      <c r="BW21" s="921">
        <v>1</v>
      </c>
      <c r="BX21" s="374" t="s">
        <v>499</v>
      </c>
      <c r="BY21" s="389">
        <f>IF(BX21&lt;0,0,1)</f>
        <v>1</v>
      </c>
      <c r="BZ21" s="361">
        <v>0</v>
      </c>
      <c r="CA21" s="389">
        <f>IF(BZ21&lt;0,0,1)</f>
        <v>1</v>
      </c>
      <c r="CB21" s="361">
        <v>95066.12</v>
      </c>
      <c r="CC21" s="389">
        <f>IF(CB21&lt;0,0,1)</f>
        <v>1</v>
      </c>
      <c r="CD21" s="361">
        <v>1184781.54</v>
      </c>
      <c r="CE21" s="389">
        <f>IF(CD21&lt;0,0,1)</f>
        <v>1</v>
      </c>
      <c r="CF21" s="361">
        <v>1541280.19</v>
      </c>
      <c r="CG21" s="389">
        <f>IF(CF21&lt;0,0,1)</f>
        <v>1</v>
      </c>
      <c r="CH21" s="361">
        <v>1747887.63</v>
      </c>
      <c r="CI21" s="389">
        <f>IF(CH21&lt;0,0,1)</f>
        <v>1</v>
      </c>
      <c r="CJ21" s="361">
        <v>2081673.52</v>
      </c>
      <c r="CK21" s="389">
        <f>IF(CJ21&lt;0,0,1)</f>
        <v>1</v>
      </c>
      <c r="CL21" s="361">
        <v>1247343.23</v>
      </c>
      <c r="CM21" s="389">
        <f>IF(CL21&lt;0,0,1)</f>
        <v>1</v>
      </c>
      <c r="CN21" s="713">
        <v>19.588100000000001</v>
      </c>
      <c r="CO21" s="713">
        <v>16.483899999999998</v>
      </c>
      <c r="CP21" s="713">
        <v>18.702999999999999</v>
      </c>
      <c r="CQ21" s="713">
        <v>18.2758</v>
      </c>
      <c r="CR21" s="713">
        <v>18.923300000000001</v>
      </c>
      <c r="CS21" s="713">
        <v>18.386900000000001</v>
      </c>
      <c r="CT21" s="713">
        <v>17.975000000000001</v>
      </c>
      <c r="CU21" s="713">
        <v>19.198599999999999</v>
      </c>
    </row>
    <row r="22" spans="1:99">
      <c r="A22" s="202">
        <v>13073018</v>
      </c>
      <c r="B22" s="202">
        <v>5352</v>
      </c>
      <c r="C22" s="202" t="s">
        <v>42</v>
      </c>
      <c r="D22" s="206">
        <v>462</v>
      </c>
      <c r="E22" s="206">
        <v>2390</v>
      </c>
      <c r="F22" s="207">
        <v>165431.84</v>
      </c>
      <c r="G22" s="209">
        <f t="shared" si="13"/>
        <v>163041.84</v>
      </c>
      <c r="H22" s="337">
        <v>25280</v>
      </c>
      <c r="I22" s="209">
        <v>25244</v>
      </c>
      <c r="J22" s="209">
        <f t="shared" si="14"/>
        <v>-36</v>
      </c>
      <c r="K22" s="337">
        <f t="shared" si="15"/>
        <v>-22890</v>
      </c>
      <c r="L22" s="209">
        <f t="shared" si="16"/>
        <v>140187.84</v>
      </c>
      <c r="M22" s="209">
        <f t="shared" si="17"/>
        <v>163077.84</v>
      </c>
      <c r="N22" s="209">
        <f t="shared" si="0"/>
        <v>140187.84</v>
      </c>
      <c r="O22" s="329">
        <f t="shared" si="18"/>
        <v>0</v>
      </c>
      <c r="P22" s="329">
        <f t="shared" si="19"/>
        <v>1</v>
      </c>
      <c r="Q22" s="329">
        <f t="shared" si="1"/>
        <v>1</v>
      </c>
      <c r="R22" s="329">
        <f t="shared" si="2"/>
        <v>0</v>
      </c>
      <c r="S22" s="209">
        <v>-61590</v>
      </c>
      <c r="T22" s="209">
        <f t="shared" si="3"/>
        <v>78597.84</v>
      </c>
      <c r="U22" s="338">
        <f t="shared" si="4"/>
        <v>1</v>
      </c>
      <c r="V22" s="911">
        <f t="shared" si="5"/>
        <v>78597.84</v>
      </c>
      <c r="W22" s="338">
        <f t="shared" si="6"/>
        <v>1</v>
      </c>
      <c r="X22" s="338">
        <f t="shared" si="7"/>
        <v>0</v>
      </c>
      <c r="Y22" s="401">
        <v>-25220</v>
      </c>
      <c r="Z22" s="401">
        <v>-25220</v>
      </c>
      <c r="AA22" s="331">
        <v>147887.75</v>
      </c>
      <c r="AB22" s="338">
        <f t="shared" si="25"/>
        <v>1</v>
      </c>
      <c r="AC22" s="331">
        <v>-62327</v>
      </c>
      <c r="AD22" s="738">
        <f t="shared" si="26"/>
        <v>85560.75</v>
      </c>
      <c r="AE22" s="338">
        <f t="shared" si="27"/>
        <v>1</v>
      </c>
      <c r="AF22" s="371">
        <v>2109</v>
      </c>
      <c r="AG22" s="371">
        <v>0</v>
      </c>
      <c r="AH22" s="371">
        <v>0</v>
      </c>
      <c r="AI22" s="207">
        <f t="shared" si="20"/>
        <v>2109</v>
      </c>
      <c r="AJ22" s="737">
        <f t="shared" si="21"/>
        <v>0</v>
      </c>
      <c r="AK22" s="372">
        <v>2018</v>
      </c>
      <c r="AL22" s="207">
        <v>467440</v>
      </c>
      <c r="AM22" s="209">
        <f t="shared" si="8"/>
        <v>1011.7748917748918</v>
      </c>
      <c r="AN22" s="737">
        <v>1</v>
      </c>
      <c r="AO22" s="388">
        <v>1</v>
      </c>
      <c r="AP22" s="737">
        <f t="shared" si="22"/>
        <v>0</v>
      </c>
      <c r="AQ22" s="388">
        <v>0</v>
      </c>
      <c r="AR22" s="388">
        <v>0</v>
      </c>
      <c r="AS22" s="732">
        <v>0</v>
      </c>
      <c r="AT22" s="388">
        <v>0</v>
      </c>
      <c r="AU22" s="388">
        <v>0</v>
      </c>
      <c r="AV22" s="207"/>
      <c r="AW22" s="213">
        <v>3.23</v>
      </c>
      <c r="AX22" s="383">
        <f t="shared" si="9"/>
        <v>0</v>
      </c>
      <c r="AY22" s="213">
        <v>4.2699999999999996</v>
      </c>
      <c r="AZ22" s="383">
        <f t="shared" si="10"/>
        <v>0</v>
      </c>
      <c r="BA22" s="213">
        <v>3.81</v>
      </c>
      <c r="BB22" s="383">
        <f t="shared" si="11"/>
        <v>0</v>
      </c>
      <c r="BC22" s="370">
        <v>88430</v>
      </c>
      <c r="BD22" s="370">
        <v>87146.32</v>
      </c>
      <c r="BE22" s="337">
        <f t="shared" si="23"/>
        <v>-1283.679999999993</v>
      </c>
      <c r="BF22" s="370">
        <v>8550</v>
      </c>
      <c r="BG22" s="370">
        <v>10352.93</v>
      </c>
      <c r="BH22" s="337">
        <f t="shared" si="24"/>
        <v>1802.9300000000003</v>
      </c>
      <c r="BI22" s="370">
        <v>160553.44</v>
      </c>
      <c r="BJ22" s="370">
        <v>149345</v>
      </c>
      <c r="BK22" s="370">
        <f t="shared" si="12"/>
        <v>-11208.440000000002</v>
      </c>
      <c r="BL22" s="370">
        <v>287104.38</v>
      </c>
      <c r="BM22" s="370">
        <v>164648.99266400002</v>
      </c>
      <c r="BN22" s="364">
        <v>16.758800000000001</v>
      </c>
      <c r="BO22" s="361">
        <v>75020</v>
      </c>
      <c r="BP22" s="367">
        <v>1.7</v>
      </c>
      <c r="BQ22" s="367">
        <v>1.7</v>
      </c>
      <c r="BR22" s="363">
        <v>13680</v>
      </c>
      <c r="BS22" s="921">
        <v>1</v>
      </c>
      <c r="BT22" s="921">
        <v>1</v>
      </c>
      <c r="BU22" s="921">
        <v>1</v>
      </c>
      <c r="BV22" s="921">
        <v>0</v>
      </c>
      <c r="BW22" s="921">
        <v>0</v>
      </c>
      <c r="BX22" s="361">
        <v>-18895.73</v>
      </c>
      <c r="BY22" s="389">
        <f>IF(BX22&lt;0,0,1)</f>
        <v>0</v>
      </c>
      <c r="BZ22" s="361">
        <v>0</v>
      </c>
      <c r="CA22" s="389">
        <f t="shared" ref="CA22:CA30" si="28">IF(BZ22&lt;0,0,1)</f>
        <v>1</v>
      </c>
      <c r="CB22" s="361">
        <v>-39786.379999999997</v>
      </c>
      <c r="CC22" s="389">
        <f t="shared" ref="CC22:CC30" si="29">IF(CB22&lt;0,0,1)</f>
        <v>0</v>
      </c>
      <c r="CD22" s="361">
        <v>0</v>
      </c>
      <c r="CE22" s="389">
        <f t="shared" ref="CE22:CE30" si="30">IF(CD22&lt;0,0,1)</f>
        <v>1</v>
      </c>
      <c r="CF22" s="361">
        <v>74197.03</v>
      </c>
      <c r="CG22" s="389">
        <f t="shared" ref="CG22:CG30" si="31">IF(CF22&lt;0,0,1)</f>
        <v>1</v>
      </c>
      <c r="CH22" s="361">
        <v>28126.94</v>
      </c>
      <c r="CI22" s="389">
        <f t="shared" ref="CI22:CI30" si="32">IF(CH22&lt;0,0,1)</f>
        <v>1</v>
      </c>
      <c r="CJ22" s="361">
        <v>-45653.06</v>
      </c>
      <c r="CK22" s="389">
        <f t="shared" ref="CK22:CK30" si="33">IF(CJ22&lt;0,0,1)</f>
        <v>0</v>
      </c>
      <c r="CL22" s="361">
        <v>-39327</v>
      </c>
      <c r="CM22" s="389">
        <f t="shared" ref="CM22:CM30" si="34">IF(CL22&lt;0,0,1)</f>
        <v>0</v>
      </c>
      <c r="CN22" s="713">
        <v>19.588100000000001</v>
      </c>
      <c r="CO22" s="713">
        <v>16.483899999999998</v>
      </c>
      <c r="CP22" s="713">
        <v>18.702999999999999</v>
      </c>
      <c r="CQ22" s="713">
        <v>18.2758</v>
      </c>
      <c r="CR22" s="713">
        <v>18.9223</v>
      </c>
      <c r="CS22" s="713">
        <v>18.386900000000001</v>
      </c>
      <c r="CT22" s="713">
        <v>17.975000000000001</v>
      </c>
      <c r="CU22" s="713">
        <v>19.198599999999999</v>
      </c>
    </row>
    <row r="23" spans="1:99">
      <c r="A23" s="202">
        <v>13073025</v>
      </c>
      <c r="B23" s="202">
        <v>5352</v>
      </c>
      <c r="C23" s="202" t="s">
        <v>43</v>
      </c>
      <c r="D23" s="206">
        <v>808</v>
      </c>
      <c r="E23" s="206">
        <v>-82610</v>
      </c>
      <c r="F23" s="207">
        <v>302060.14</v>
      </c>
      <c r="G23" s="209">
        <f t="shared" si="13"/>
        <v>384670.14</v>
      </c>
      <c r="H23" s="337">
        <v>78000</v>
      </c>
      <c r="I23" s="209">
        <v>77968</v>
      </c>
      <c r="J23" s="209">
        <f t="shared" si="14"/>
        <v>-32</v>
      </c>
      <c r="K23" s="337">
        <f t="shared" si="15"/>
        <v>-160610</v>
      </c>
      <c r="L23" s="209">
        <f t="shared" si="16"/>
        <v>224092.14</v>
      </c>
      <c r="M23" s="209">
        <f t="shared" si="17"/>
        <v>384702.14</v>
      </c>
      <c r="N23" s="209">
        <f t="shared" si="0"/>
        <v>224092.14</v>
      </c>
      <c r="O23" s="329">
        <f t="shared" si="18"/>
        <v>0</v>
      </c>
      <c r="P23" s="329">
        <f t="shared" si="19"/>
        <v>1</v>
      </c>
      <c r="Q23" s="329">
        <f t="shared" si="1"/>
        <v>1</v>
      </c>
      <c r="R23" s="329">
        <f t="shared" si="2"/>
        <v>0</v>
      </c>
      <c r="S23" s="209">
        <v>698693</v>
      </c>
      <c r="T23" s="209">
        <f t="shared" si="3"/>
        <v>922785.14</v>
      </c>
      <c r="U23" s="338">
        <f t="shared" si="4"/>
        <v>1</v>
      </c>
      <c r="V23" s="911">
        <f t="shared" si="5"/>
        <v>922785.14</v>
      </c>
      <c r="W23" s="338">
        <f t="shared" si="6"/>
        <v>1</v>
      </c>
      <c r="X23" s="338">
        <f t="shared" si="7"/>
        <v>0</v>
      </c>
      <c r="Y23" s="401">
        <v>-115830</v>
      </c>
      <c r="Z23" s="401">
        <v>-115830</v>
      </c>
      <c r="AA23" s="331">
        <v>246267.05</v>
      </c>
      <c r="AB23" s="338">
        <f t="shared" si="25"/>
        <v>1</v>
      </c>
      <c r="AC23" s="331">
        <v>147400</v>
      </c>
      <c r="AD23" s="738">
        <f t="shared" si="26"/>
        <v>393667.05</v>
      </c>
      <c r="AE23" s="338">
        <f t="shared" si="27"/>
        <v>1</v>
      </c>
      <c r="AF23" s="371">
        <v>8869</v>
      </c>
      <c r="AG23" s="371">
        <v>0</v>
      </c>
      <c r="AH23" s="371">
        <v>0</v>
      </c>
      <c r="AI23" s="207">
        <f t="shared" si="20"/>
        <v>8869</v>
      </c>
      <c r="AJ23" s="737">
        <f t="shared" si="21"/>
        <v>0</v>
      </c>
      <c r="AK23" s="372">
        <v>2018</v>
      </c>
      <c r="AL23" s="207">
        <v>2686692</v>
      </c>
      <c r="AM23" s="209">
        <f t="shared" si="8"/>
        <v>3325.1138613861385</v>
      </c>
      <c r="AN23" s="737">
        <v>1</v>
      </c>
      <c r="AO23" s="388">
        <v>1</v>
      </c>
      <c r="AP23" s="737">
        <f t="shared" si="22"/>
        <v>0</v>
      </c>
      <c r="AQ23" s="388">
        <v>0</v>
      </c>
      <c r="AR23" s="388">
        <v>0</v>
      </c>
      <c r="AS23" s="732">
        <v>0</v>
      </c>
      <c r="AT23" s="388">
        <v>0</v>
      </c>
      <c r="AU23" s="388">
        <v>0</v>
      </c>
      <c r="AV23" s="207"/>
      <c r="AW23" s="213">
        <v>3.5</v>
      </c>
      <c r="AX23" s="383">
        <f t="shared" si="9"/>
        <v>0</v>
      </c>
      <c r="AY23" s="213">
        <v>4</v>
      </c>
      <c r="AZ23" s="383">
        <f t="shared" si="10"/>
        <v>1</v>
      </c>
      <c r="BA23" s="213">
        <v>3.5</v>
      </c>
      <c r="BB23" s="383">
        <f t="shared" si="11"/>
        <v>1</v>
      </c>
      <c r="BC23" s="370">
        <v>201500</v>
      </c>
      <c r="BD23" s="370">
        <v>193818.82</v>
      </c>
      <c r="BE23" s="337">
        <f t="shared" si="23"/>
        <v>-7681.179999999993</v>
      </c>
      <c r="BF23" s="370">
        <v>17300</v>
      </c>
      <c r="BG23" s="370">
        <v>20791.18</v>
      </c>
      <c r="BH23" s="337">
        <f t="shared" si="24"/>
        <v>3491.1800000000003</v>
      </c>
      <c r="BI23" s="370">
        <v>393516.37</v>
      </c>
      <c r="BJ23" s="370">
        <v>380020</v>
      </c>
      <c r="BK23" s="370">
        <f t="shared" si="12"/>
        <v>-13496.369999999995</v>
      </c>
      <c r="BL23" s="370">
        <v>417353.3</v>
      </c>
      <c r="BM23" s="370">
        <v>298238.67730800004</v>
      </c>
      <c r="BN23" s="364">
        <v>16.758800000000001</v>
      </c>
      <c r="BO23" s="361">
        <v>131300</v>
      </c>
      <c r="BP23" s="367">
        <v>1</v>
      </c>
      <c r="BQ23" s="367">
        <v>0.95</v>
      </c>
      <c r="BR23" s="363">
        <v>21180</v>
      </c>
      <c r="BS23" s="921">
        <v>1</v>
      </c>
      <c r="BT23" s="921">
        <v>1</v>
      </c>
      <c r="BU23" s="921">
        <v>1</v>
      </c>
      <c r="BV23" s="921">
        <v>1</v>
      </c>
      <c r="BW23" s="921">
        <v>0</v>
      </c>
      <c r="BX23" s="361">
        <v>18847.28</v>
      </c>
      <c r="BY23" s="389">
        <f t="shared" ref="BY23:BY30" si="35">IF(BX23&lt;0,0,1)</f>
        <v>1</v>
      </c>
      <c r="BZ23" s="361">
        <v>-106727.24</v>
      </c>
      <c r="CA23" s="389">
        <f t="shared" si="28"/>
        <v>0</v>
      </c>
      <c r="CB23" s="361">
        <v>95.43</v>
      </c>
      <c r="CC23" s="389">
        <f t="shared" si="29"/>
        <v>1</v>
      </c>
      <c r="CD23" s="361">
        <v>0</v>
      </c>
      <c r="CE23" s="389">
        <f t="shared" si="30"/>
        <v>1</v>
      </c>
      <c r="CF23" s="361">
        <v>142137.14000000001</v>
      </c>
      <c r="CG23" s="389">
        <f t="shared" si="31"/>
        <v>1</v>
      </c>
      <c r="CH23" s="361">
        <v>93623.67</v>
      </c>
      <c r="CI23" s="389">
        <f t="shared" si="32"/>
        <v>1</v>
      </c>
      <c r="CJ23" s="361">
        <v>86877.97</v>
      </c>
      <c r="CK23" s="389">
        <f t="shared" si="33"/>
        <v>1</v>
      </c>
      <c r="CL23" s="361">
        <v>-91282.46</v>
      </c>
      <c r="CM23" s="389">
        <f t="shared" si="34"/>
        <v>0</v>
      </c>
      <c r="CN23" s="713">
        <v>19.588100000000001</v>
      </c>
      <c r="CO23" s="713">
        <v>16.483899999999998</v>
      </c>
      <c r="CP23" s="713">
        <v>18.702999999999999</v>
      </c>
      <c r="CQ23" s="713">
        <v>18.2758</v>
      </c>
      <c r="CR23" s="713">
        <v>18.9223</v>
      </c>
      <c r="CS23" s="713">
        <v>18.386900000000001</v>
      </c>
      <c r="CT23" s="713">
        <v>17.975000000000001</v>
      </c>
      <c r="CU23" s="713">
        <v>19.198599999999999</v>
      </c>
    </row>
    <row r="24" spans="1:99">
      <c r="A24" s="202">
        <v>13073042</v>
      </c>
      <c r="B24" s="202">
        <v>5352</v>
      </c>
      <c r="C24" s="202" t="s">
        <v>44</v>
      </c>
      <c r="D24" s="370">
        <v>215</v>
      </c>
      <c r="E24" s="370">
        <v>-191560</v>
      </c>
      <c r="F24" s="207">
        <v>15528.27</v>
      </c>
      <c r="G24" s="209">
        <f t="shared" si="13"/>
        <v>207088.27</v>
      </c>
      <c r="H24" s="337">
        <v>4210</v>
      </c>
      <c r="I24" s="209">
        <v>4196.09</v>
      </c>
      <c r="J24" s="209">
        <f t="shared" si="14"/>
        <v>-13.909999999999854</v>
      </c>
      <c r="K24" s="337">
        <f t="shared" si="15"/>
        <v>-195770</v>
      </c>
      <c r="L24" s="209">
        <f t="shared" si="16"/>
        <v>11332.18</v>
      </c>
      <c r="M24" s="209">
        <f t="shared" si="17"/>
        <v>207102.18</v>
      </c>
      <c r="N24" s="209">
        <f t="shared" si="0"/>
        <v>11332.18</v>
      </c>
      <c r="O24" s="329">
        <f t="shared" si="18"/>
        <v>0</v>
      </c>
      <c r="P24" s="329">
        <f t="shared" si="19"/>
        <v>1</v>
      </c>
      <c r="Q24" s="329">
        <f t="shared" si="1"/>
        <v>1</v>
      </c>
      <c r="R24" s="329">
        <f t="shared" si="2"/>
        <v>0</v>
      </c>
      <c r="S24" s="209">
        <v>362852</v>
      </c>
      <c r="T24" s="209">
        <f t="shared" si="3"/>
        <v>374184.18</v>
      </c>
      <c r="U24" s="338">
        <f t="shared" si="4"/>
        <v>1</v>
      </c>
      <c r="V24" s="911">
        <f t="shared" si="5"/>
        <v>374184.18</v>
      </c>
      <c r="W24" s="338">
        <f t="shared" si="6"/>
        <v>1</v>
      </c>
      <c r="X24" s="338">
        <f t="shared" si="7"/>
        <v>0</v>
      </c>
      <c r="Y24" s="401">
        <v>-60560</v>
      </c>
      <c r="Z24" s="401">
        <v>-49607</v>
      </c>
      <c r="AA24" s="331">
        <v>4633.53</v>
      </c>
      <c r="AB24" s="338">
        <f t="shared" si="25"/>
        <v>1</v>
      </c>
      <c r="AC24" s="331">
        <v>154961</v>
      </c>
      <c r="AD24" s="738">
        <f t="shared" si="26"/>
        <v>159594.53</v>
      </c>
      <c r="AE24" s="338">
        <f t="shared" si="27"/>
        <v>1</v>
      </c>
      <c r="AF24" s="371">
        <v>60178</v>
      </c>
      <c r="AG24" s="371">
        <v>0</v>
      </c>
      <c r="AH24" s="371">
        <v>0</v>
      </c>
      <c r="AI24" s="207">
        <f t="shared" si="20"/>
        <v>60178</v>
      </c>
      <c r="AJ24" s="737">
        <f t="shared" si="21"/>
        <v>0</v>
      </c>
      <c r="AK24" s="372">
        <v>2017</v>
      </c>
      <c r="AL24" s="207">
        <v>81580</v>
      </c>
      <c r="AM24" s="209">
        <f t="shared" si="8"/>
        <v>379.44186046511629</v>
      </c>
      <c r="AN24" s="737">
        <v>1</v>
      </c>
      <c r="AO24" s="388">
        <v>0</v>
      </c>
      <c r="AP24" s="737">
        <f t="shared" si="22"/>
        <v>-1</v>
      </c>
      <c r="AQ24" s="388">
        <v>0</v>
      </c>
      <c r="AR24" s="388">
        <v>0</v>
      </c>
      <c r="AS24" s="732">
        <v>0</v>
      </c>
      <c r="AT24" s="388">
        <v>0</v>
      </c>
      <c r="AU24" s="388">
        <v>0</v>
      </c>
      <c r="AV24" s="207"/>
      <c r="AW24" s="213">
        <v>3.5</v>
      </c>
      <c r="AX24" s="383">
        <f t="shared" si="9"/>
        <v>0</v>
      </c>
      <c r="AY24" s="213">
        <v>3.5</v>
      </c>
      <c r="AZ24" s="383">
        <f t="shared" si="10"/>
        <v>1</v>
      </c>
      <c r="BA24" s="213">
        <v>3.5</v>
      </c>
      <c r="BB24" s="383">
        <f t="shared" si="11"/>
        <v>1</v>
      </c>
      <c r="BC24" s="370">
        <v>70910</v>
      </c>
      <c r="BD24" s="370">
        <v>69736.3</v>
      </c>
      <c r="BE24" s="337">
        <f t="shared" si="23"/>
        <v>-1173.6999999999971</v>
      </c>
      <c r="BF24" s="370">
        <v>4750</v>
      </c>
      <c r="BG24" s="370">
        <v>5752.73</v>
      </c>
      <c r="BH24" s="337">
        <f t="shared" si="24"/>
        <v>1002.7299999999996</v>
      </c>
      <c r="BI24" s="370">
        <v>210721.11</v>
      </c>
      <c r="BJ24" s="370">
        <v>198355</v>
      </c>
      <c r="BK24" s="370">
        <f t="shared" si="12"/>
        <v>-12366.109999999986</v>
      </c>
      <c r="BL24" s="370">
        <v>17038.62</v>
      </c>
      <c r="BM24" s="370">
        <v>83770.255260000005</v>
      </c>
      <c r="BN24" s="364">
        <v>16.758800000000001</v>
      </c>
      <c r="BO24" s="361">
        <v>38170</v>
      </c>
      <c r="BP24" s="367">
        <v>2.8</v>
      </c>
      <c r="BQ24" s="367">
        <v>2.8</v>
      </c>
      <c r="BR24" s="363">
        <v>620</v>
      </c>
      <c r="BS24" s="921">
        <v>1</v>
      </c>
      <c r="BT24" s="921">
        <v>1</v>
      </c>
      <c r="BU24" s="921">
        <v>1</v>
      </c>
      <c r="BV24" s="922">
        <v>1</v>
      </c>
      <c r="BW24" s="921">
        <v>1</v>
      </c>
      <c r="BX24" s="361">
        <v>9640.14</v>
      </c>
      <c r="BY24" s="389">
        <f t="shared" si="35"/>
        <v>1</v>
      </c>
      <c r="BZ24" s="361">
        <v>13757.61</v>
      </c>
      <c r="CA24" s="389">
        <f t="shared" si="28"/>
        <v>1</v>
      </c>
      <c r="CB24" s="361">
        <v>0</v>
      </c>
      <c r="CC24" s="389">
        <f t="shared" si="29"/>
        <v>1</v>
      </c>
      <c r="CD24" s="361">
        <v>18737.03</v>
      </c>
      <c r="CE24" s="389">
        <f t="shared" si="30"/>
        <v>1</v>
      </c>
      <c r="CF24" s="361">
        <v>28236.58</v>
      </c>
      <c r="CG24" s="389">
        <f t="shared" si="31"/>
        <v>1</v>
      </c>
      <c r="CH24" s="361">
        <v>21934.27</v>
      </c>
      <c r="CI24" s="389">
        <f t="shared" si="32"/>
        <v>1</v>
      </c>
      <c r="CJ24" s="361">
        <v>32219.86</v>
      </c>
      <c r="CK24" s="389">
        <f t="shared" si="33"/>
        <v>1</v>
      </c>
      <c r="CL24" s="361">
        <v>7856.1</v>
      </c>
      <c r="CM24" s="389">
        <f t="shared" si="34"/>
        <v>1</v>
      </c>
      <c r="CN24" s="713">
        <v>19.588100000000001</v>
      </c>
      <c r="CO24" s="713">
        <v>16.483899999999998</v>
      </c>
      <c r="CP24" s="713">
        <v>18.702999999999999</v>
      </c>
      <c r="CQ24" s="713">
        <v>18.2758</v>
      </c>
      <c r="CR24" s="713">
        <v>18.9223</v>
      </c>
      <c r="CS24" s="713">
        <v>18.386900000000001</v>
      </c>
      <c r="CT24" s="713">
        <v>17.975000000000001</v>
      </c>
      <c r="CU24" s="713">
        <v>19.198599999999999</v>
      </c>
    </row>
    <row r="25" spans="1:99">
      <c r="A25" s="202">
        <v>13073043</v>
      </c>
      <c r="B25" s="202">
        <v>5352</v>
      </c>
      <c r="C25" s="202" t="s">
        <v>45</v>
      </c>
      <c r="D25" s="370">
        <v>534</v>
      </c>
      <c r="E25" s="370">
        <v>-52490</v>
      </c>
      <c r="F25" s="207">
        <v>104908.67</v>
      </c>
      <c r="G25" s="209">
        <f t="shared" si="13"/>
        <v>157398.66999999998</v>
      </c>
      <c r="H25" s="337">
        <v>11800</v>
      </c>
      <c r="I25" s="209">
        <v>11800</v>
      </c>
      <c r="J25" s="209">
        <f t="shared" si="14"/>
        <v>0</v>
      </c>
      <c r="K25" s="337">
        <f t="shared" si="15"/>
        <v>-64290</v>
      </c>
      <c r="L25" s="209">
        <f t="shared" si="16"/>
        <v>93108.67</v>
      </c>
      <c r="M25" s="209">
        <f t="shared" si="17"/>
        <v>157398.66999999998</v>
      </c>
      <c r="N25" s="209">
        <f t="shared" si="0"/>
        <v>93108.67</v>
      </c>
      <c r="O25" s="329">
        <f t="shared" si="18"/>
        <v>0</v>
      </c>
      <c r="P25" s="329">
        <f t="shared" si="19"/>
        <v>1</v>
      </c>
      <c r="Q25" s="329">
        <f t="shared" si="1"/>
        <v>1</v>
      </c>
      <c r="R25" s="329">
        <f t="shared" si="2"/>
        <v>0</v>
      </c>
      <c r="S25" s="209">
        <v>375017</v>
      </c>
      <c r="T25" s="209">
        <f t="shared" si="3"/>
        <v>468125.67</v>
      </c>
      <c r="U25" s="338">
        <f t="shared" si="4"/>
        <v>1</v>
      </c>
      <c r="V25" s="911">
        <f t="shared" si="5"/>
        <v>468125.67</v>
      </c>
      <c r="W25" s="338">
        <f t="shared" si="6"/>
        <v>1</v>
      </c>
      <c r="X25" s="338">
        <f t="shared" si="7"/>
        <v>0</v>
      </c>
      <c r="Y25" s="401">
        <v>-89960</v>
      </c>
      <c r="Z25" s="401">
        <v>-89960</v>
      </c>
      <c r="AA25" s="331">
        <v>50664.959999999999</v>
      </c>
      <c r="AB25" s="338">
        <f t="shared" si="25"/>
        <v>1</v>
      </c>
      <c r="AC25" s="331">
        <v>4955</v>
      </c>
      <c r="AD25" s="738">
        <f t="shared" si="26"/>
        <v>55619.96</v>
      </c>
      <c r="AE25" s="338">
        <f t="shared" si="27"/>
        <v>1</v>
      </c>
      <c r="AF25" s="371">
        <v>353064</v>
      </c>
      <c r="AG25" s="371">
        <v>0</v>
      </c>
      <c r="AH25" s="371">
        <v>0</v>
      </c>
      <c r="AI25" s="207">
        <f t="shared" si="20"/>
        <v>353064</v>
      </c>
      <c r="AJ25" s="737">
        <f t="shared" si="21"/>
        <v>0</v>
      </c>
      <c r="AK25" s="372">
        <v>2018</v>
      </c>
      <c r="AL25" s="207">
        <v>230100</v>
      </c>
      <c r="AM25" s="209">
        <f t="shared" si="8"/>
        <v>430.89887640449439</v>
      </c>
      <c r="AN25" s="737">
        <v>1</v>
      </c>
      <c r="AO25" s="388">
        <v>1</v>
      </c>
      <c r="AP25" s="737">
        <f t="shared" si="22"/>
        <v>0</v>
      </c>
      <c r="AQ25" s="388">
        <v>0</v>
      </c>
      <c r="AR25" s="388">
        <v>0</v>
      </c>
      <c r="AS25" s="732">
        <v>0</v>
      </c>
      <c r="AT25" s="388">
        <v>0</v>
      </c>
      <c r="AU25" s="388">
        <v>0</v>
      </c>
      <c r="AV25" s="207"/>
      <c r="AW25" s="213">
        <v>3.2</v>
      </c>
      <c r="AX25" s="383">
        <f t="shared" si="9"/>
        <v>1</v>
      </c>
      <c r="AY25" s="213">
        <v>3.5</v>
      </c>
      <c r="AZ25" s="383">
        <f t="shared" si="10"/>
        <v>1</v>
      </c>
      <c r="BA25" s="213">
        <v>3.4</v>
      </c>
      <c r="BB25" s="383">
        <f t="shared" si="11"/>
        <v>1</v>
      </c>
      <c r="BC25" s="370">
        <v>139100</v>
      </c>
      <c r="BD25" s="370">
        <v>133797.51</v>
      </c>
      <c r="BE25" s="337">
        <f t="shared" si="23"/>
        <v>-5302.4899999999907</v>
      </c>
      <c r="BF25" s="370">
        <v>4520</v>
      </c>
      <c r="BG25" s="370">
        <v>5422.38</v>
      </c>
      <c r="BH25" s="337">
        <f t="shared" si="24"/>
        <v>902.38000000000011</v>
      </c>
      <c r="BI25" s="370">
        <v>234987.74</v>
      </c>
      <c r="BJ25" s="370">
        <v>218289</v>
      </c>
      <c r="BK25" s="370">
        <f t="shared" si="12"/>
        <v>-16698.739999999991</v>
      </c>
      <c r="BL25" s="370">
        <v>290051.09000000003</v>
      </c>
      <c r="BM25" s="370">
        <v>193109.80540000001</v>
      </c>
      <c r="BN25" s="364">
        <v>16.758800000000001</v>
      </c>
      <c r="BO25" s="361">
        <v>87990</v>
      </c>
      <c r="BP25" s="367">
        <v>1.5</v>
      </c>
      <c r="BQ25" s="367">
        <v>1.5</v>
      </c>
      <c r="BR25" s="363">
        <v>12920</v>
      </c>
      <c r="BS25" s="921">
        <v>1</v>
      </c>
      <c r="BT25" s="921">
        <v>0</v>
      </c>
      <c r="BU25" s="921">
        <v>0</v>
      </c>
      <c r="BV25" s="921">
        <v>1</v>
      </c>
      <c r="BW25" s="921">
        <v>0</v>
      </c>
      <c r="BX25" s="361">
        <v>13989.39</v>
      </c>
      <c r="BY25" s="389">
        <f t="shared" si="35"/>
        <v>1</v>
      </c>
      <c r="BZ25" s="361">
        <v>11935.94</v>
      </c>
      <c r="CA25" s="389">
        <f t="shared" si="28"/>
        <v>1</v>
      </c>
      <c r="CB25" s="361">
        <v>0</v>
      </c>
      <c r="CC25" s="389">
        <f t="shared" si="29"/>
        <v>1</v>
      </c>
      <c r="CD25" s="361">
        <v>34078.67</v>
      </c>
      <c r="CE25" s="389">
        <f t="shared" si="30"/>
        <v>1</v>
      </c>
      <c r="CF25" s="361">
        <v>0</v>
      </c>
      <c r="CG25" s="389">
        <f t="shared" si="31"/>
        <v>1</v>
      </c>
      <c r="CH25" s="361">
        <v>-27525.54</v>
      </c>
      <c r="CI25" s="389">
        <f t="shared" si="32"/>
        <v>0</v>
      </c>
      <c r="CJ25" s="361">
        <v>49403.88</v>
      </c>
      <c r="CK25" s="389">
        <f t="shared" si="33"/>
        <v>1</v>
      </c>
      <c r="CL25" s="361">
        <v>-73092.710000000006</v>
      </c>
      <c r="CM25" s="389">
        <f t="shared" si="34"/>
        <v>0</v>
      </c>
      <c r="CN25" s="713">
        <v>19.588100000000001</v>
      </c>
      <c r="CO25" s="713">
        <v>16.483899999999998</v>
      </c>
      <c r="CP25" s="713">
        <v>18.702999999999999</v>
      </c>
      <c r="CQ25" s="713">
        <v>18.2758</v>
      </c>
      <c r="CR25" s="713">
        <v>18.9223</v>
      </c>
      <c r="CS25" s="713">
        <v>18.386900000000001</v>
      </c>
      <c r="CT25" s="713">
        <v>17.975000000000001</v>
      </c>
      <c r="CU25" s="713">
        <v>19.198599999999999</v>
      </c>
    </row>
    <row r="26" spans="1:99">
      <c r="A26" s="202">
        <v>13073051</v>
      </c>
      <c r="B26" s="202">
        <v>5352</v>
      </c>
      <c r="C26" s="202" t="s">
        <v>46</v>
      </c>
      <c r="D26" s="370">
        <v>585</v>
      </c>
      <c r="E26" s="370">
        <v>-2760</v>
      </c>
      <c r="F26" s="207">
        <v>675789.86</v>
      </c>
      <c r="G26" s="209">
        <f t="shared" si="13"/>
        <v>678549.86</v>
      </c>
      <c r="H26" s="337">
        <v>124980</v>
      </c>
      <c r="I26" s="209">
        <v>124829.26</v>
      </c>
      <c r="J26" s="209">
        <f t="shared" si="14"/>
        <v>-150.74000000000524</v>
      </c>
      <c r="K26" s="337">
        <f t="shared" si="15"/>
        <v>-127740</v>
      </c>
      <c r="L26" s="209">
        <f t="shared" si="16"/>
        <v>550960.6</v>
      </c>
      <c r="M26" s="209">
        <f t="shared" si="17"/>
        <v>678700.6</v>
      </c>
      <c r="N26" s="209">
        <f t="shared" si="0"/>
        <v>234404.16999999998</v>
      </c>
      <c r="O26" s="329">
        <f t="shared" si="18"/>
        <v>0</v>
      </c>
      <c r="P26" s="329">
        <f t="shared" si="19"/>
        <v>1</v>
      </c>
      <c r="Q26" s="329">
        <f t="shared" si="1"/>
        <v>1</v>
      </c>
      <c r="R26" s="329">
        <f t="shared" si="2"/>
        <v>0</v>
      </c>
      <c r="S26" s="209">
        <v>-749190</v>
      </c>
      <c r="T26" s="209">
        <f t="shared" si="3"/>
        <v>-198229.40000000002</v>
      </c>
      <c r="U26" s="338">
        <f t="shared" si="4"/>
        <v>0</v>
      </c>
      <c r="V26" s="911">
        <f t="shared" si="5"/>
        <v>-514785.83</v>
      </c>
      <c r="W26" s="338">
        <f t="shared" si="6"/>
        <v>0</v>
      </c>
      <c r="X26" s="338">
        <f t="shared" si="7"/>
        <v>0</v>
      </c>
      <c r="Y26" s="401">
        <v>-53580</v>
      </c>
      <c r="Z26" s="401">
        <v>-53580</v>
      </c>
      <c r="AA26" s="331">
        <v>605034.73</v>
      </c>
      <c r="AB26" s="338">
        <f t="shared" si="25"/>
        <v>1</v>
      </c>
      <c r="AC26" s="331">
        <v>175995</v>
      </c>
      <c r="AD26" s="738">
        <f t="shared" si="26"/>
        <v>781029.73</v>
      </c>
      <c r="AE26" s="338">
        <f t="shared" si="27"/>
        <v>1</v>
      </c>
      <c r="AF26" s="371">
        <v>0</v>
      </c>
      <c r="AG26" s="371">
        <v>901192</v>
      </c>
      <c r="AH26" s="371">
        <v>901192</v>
      </c>
      <c r="AI26" s="207">
        <f t="shared" si="20"/>
        <v>-901192</v>
      </c>
      <c r="AJ26" s="737">
        <f t="shared" si="21"/>
        <v>0</v>
      </c>
      <c r="AK26" s="372">
        <v>2018</v>
      </c>
      <c r="AL26" s="207">
        <v>1039060</v>
      </c>
      <c r="AM26" s="209">
        <f t="shared" si="8"/>
        <v>1776.1709401709402</v>
      </c>
      <c r="AN26" s="737">
        <v>1</v>
      </c>
      <c r="AO26" s="388">
        <v>1</v>
      </c>
      <c r="AP26" s="737">
        <f t="shared" si="22"/>
        <v>0</v>
      </c>
      <c r="AQ26" s="388">
        <v>0</v>
      </c>
      <c r="AR26" s="388">
        <v>1</v>
      </c>
      <c r="AS26" s="732">
        <v>316556.43</v>
      </c>
      <c r="AT26" s="388">
        <v>0</v>
      </c>
      <c r="AU26" s="388">
        <v>0</v>
      </c>
      <c r="AV26" s="207"/>
      <c r="AW26" s="213">
        <v>3.5</v>
      </c>
      <c r="AX26" s="383">
        <f t="shared" si="9"/>
        <v>0</v>
      </c>
      <c r="AY26" s="213">
        <v>4</v>
      </c>
      <c r="AZ26" s="383">
        <f t="shared" si="10"/>
        <v>1</v>
      </c>
      <c r="BA26" s="213">
        <v>3.8</v>
      </c>
      <c r="BB26" s="383">
        <f t="shared" si="11"/>
        <v>1</v>
      </c>
      <c r="BC26" s="370">
        <v>143420</v>
      </c>
      <c r="BD26" s="370">
        <v>141059.70000000001</v>
      </c>
      <c r="BE26" s="337">
        <f t="shared" si="23"/>
        <v>-2360.2999999999884</v>
      </c>
      <c r="BF26" s="370">
        <v>11550</v>
      </c>
      <c r="BG26" s="370">
        <v>13989.96</v>
      </c>
      <c r="BH26" s="337">
        <f t="shared" si="24"/>
        <v>2439.9599999999991</v>
      </c>
      <c r="BI26" s="370">
        <v>254397.5</v>
      </c>
      <c r="BJ26" s="370">
        <v>253212</v>
      </c>
      <c r="BK26" s="370">
        <f t="shared" si="12"/>
        <v>-1185.5</v>
      </c>
      <c r="BL26" s="370">
        <v>347524.75</v>
      </c>
      <c r="BM26" s="370">
        <v>221387.60738800003</v>
      </c>
      <c r="BN26" s="364">
        <v>16.758800000000001</v>
      </c>
      <c r="BO26" s="361">
        <v>100880</v>
      </c>
      <c r="BP26" s="367">
        <v>1</v>
      </c>
      <c r="BQ26" s="367">
        <v>1</v>
      </c>
      <c r="BR26" s="363">
        <v>13970</v>
      </c>
      <c r="BS26" s="921">
        <v>1</v>
      </c>
      <c r="BT26" s="921">
        <v>1</v>
      </c>
      <c r="BU26" s="921">
        <v>0</v>
      </c>
      <c r="BV26" s="921">
        <v>0</v>
      </c>
      <c r="BW26" s="921">
        <v>0</v>
      </c>
      <c r="BX26" s="361">
        <v>232391.94</v>
      </c>
      <c r="BY26" s="389">
        <f t="shared" si="35"/>
        <v>1</v>
      </c>
      <c r="BZ26" s="361">
        <v>-55182.6</v>
      </c>
      <c r="CA26" s="389">
        <f t="shared" si="28"/>
        <v>0</v>
      </c>
      <c r="CB26" s="361">
        <v>0</v>
      </c>
      <c r="CC26" s="389">
        <f t="shared" si="29"/>
        <v>1</v>
      </c>
      <c r="CD26" s="361">
        <v>155959.17000000001</v>
      </c>
      <c r="CE26" s="389">
        <f t="shared" si="30"/>
        <v>1</v>
      </c>
      <c r="CF26" s="361">
        <v>54588.34</v>
      </c>
      <c r="CG26" s="389">
        <f t="shared" si="31"/>
        <v>1</v>
      </c>
      <c r="CH26" s="361">
        <v>12752.12</v>
      </c>
      <c r="CI26" s="389">
        <f t="shared" si="32"/>
        <v>1</v>
      </c>
      <c r="CJ26" s="361">
        <v>-7860.12</v>
      </c>
      <c r="CK26" s="389">
        <f t="shared" si="33"/>
        <v>0</v>
      </c>
      <c r="CL26" s="361">
        <v>-18407.45</v>
      </c>
      <c r="CM26" s="389">
        <f t="shared" si="34"/>
        <v>0</v>
      </c>
      <c r="CN26" s="713">
        <v>19.588100000000001</v>
      </c>
      <c r="CO26" s="713">
        <v>16.483899999999998</v>
      </c>
      <c r="CP26" s="713">
        <v>18.702999999999999</v>
      </c>
      <c r="CQ26" s="713">
        <v>18.2758</v>
      </c>
      <c r="CR26" s="713">
        <v>18.9223</v>
      </c>
      <c r="CS26" s="713">
        <v>18.386900000000001</v>
      </c>
      <c r="CT26" s="713">
        <v>17.975000000000001</v>
      </c>
      <c r="CU26" s="713">
        <v>19.198599999999999</v>
      </c>
    </row>
    <row r="27" spans="1:99">
      <c r="A27" s="202">
        <v>13073053</v>
      </c>
      <c r="B27" s="202">
        <v>5352</v>
      </c>
      <c r="C27" s="202" t="s">
        <v>47</v>
      </c>
      <c r="D27" s="370">
        <v>544</v>
      </c>
      <c r="E27" s="370">
        <v>44970</v>
      </c>
      <c r="F27" s="207">
        <v>151721.79</v>
      </c>
      <c r="G27" s="209">
        <f t="shared" si="13"/>
        <v>106751.79000000001</v>
      </c>
      <c r="H27" s="337">
        <v>27860</v>
      </c>
      <c r="I27" s="209">
        <v>23248.25</v>
      </c>
      <c r="J27" s="209">
        <f t="shared" si="14"/>
        <v>-4611.75</v>
      </c>
      <c r="K27" s="337">
        <f t="shared" si="15"/>
        <v>17110</v>
      </c>
      <c r="L27" s="209">
        <f t="shared" si="16"/>
        <v>128473.54000000001</v>
      </c>
      <c r="M27" s="209">
        <f t="shared" si="17"/>
        <v>111363.54000000001</v>
      </c>
      <c r="N27" s="209">
        <f t="shared" si="0"/>
        <v>128473.54000000001</v>
      </c>
      <c r="O27" s="329">
        <f t="shared" si="18"/>
        <v>1</v>
      </c>
      <c r="P27" s="329">
        <f t="shared" si="19"/>
        <v>1</v>
      </c>
      <c r="Q27" s="329">
        <f t="shared" si="1"/>
        <v>1</v>
      </c>
      <c r="R27" s="329">
        <f t="shared" si="2"/>
        <v>0</v>
      </c>
      <c r="S27" s="209">
        <v>410493</v>
      </c>
      <c r="T27" s="209">
        <f t="shared" si="3"/>
        <v>538966.54</v>
      </c>
      <c r="U27" s="338">
        <f t="shared" si="4"/>
        <v>1</v>
      </c>
      <c r="V27" s="911">
        <f t="shared" si="5"/>
        <v>538966.54</v>
      </c>
      <c r="W27" s="338">
        <f t="shared" si="6"/>
        <v>1</v>
      </c>
      <c r="X27" s="338">
        <f t="shared" si="7"/>
        <v>0</v>
      </c>
      <c r="Y27" s="401">
        <v>158800</v>
      </c>
      <c r="Z27" s="401">
        <v>158800</v>
      </c>
      <c r="AA27" s="331">
        <v>137079.94</v>
      </c>
      <c r="AB27" s="338">
        <f t="shared" si="25"/>
        <v>1</v>
      </c>
      <c r="AC27" s="331">
        <v>172947</v>
      </c>
      <c r="AD27" s="738">
        <f t="shared" si="26"/>
        <v>310026.94</v>
      </c>
      <c r="AE27" s="338">
        <f t="shared" si="27"/>
        <v>1</v>
      </c>
      <c r="AF27" s="371">
        <v>566215</v>
      </c>
      <c r="AG27" s="371">
        <v>0</v>
      </c>
      <c r="AH27" s="371">
        <v>0</v>
      </c>
      <c r="AI27" s="207">
        <f t="shared" si="20"/>
        <v>566215</v>
      </c>
      <c r="AJ27" s="737">
        <f t="shared" si="21"/>
        <v>0</v>
      </c>
      <c r="AK27" s="372">
        <v>2018</v>
      </c>
      <c r="AL27" s="207">
        <v>487957</v>
      </c>
      <c r="AM27" s="209">
        <f t="shared" si="8"/>
        <v>896.97977941176475</v>
      </c>
      <c r="AN27" s="737">
        <v>0</v>
      </c>
      <c r="AO27" s="388">
        <v>0</v>
      </c>
      <c r="AP27" s="737">
        <f t="shared" si="22"/>
        <v>0</v>
      </c>
      <c r="AQ27" s="388">
        <v>0</v>
      </c>
      <c r="AR27" s="388">
        <v>0</v>
      </c>
      <c r="AS27" s="732">
        <v>0</v>
      </c>
      <c r="AT27" s="388">
        <v>0</v>
      </c>
      <c r="AU27" s="388">
        <v>0</v>
      </c>
      <c r="AV27" s="207"/>
      <c r="AW27" s="213">
        <v>3.5</v>
      </c>
      <c r="AX27" s="383">
        <f t="shared" si="9"/>
        <v>0</v>
      </c>
      <c r="AY27" s="213">
        <v>3.5</v>
      </c>
      <c r="AZ27" s="383">
        <f t="shared" si="10"/>
        <v>1</v>
      </c>
      <c r="BA27" s="213">
        <v>3.4</v>
      </c>
      <c r="BB27" s="383">
        <f t="shared" si="11"/>
        <v>1</v>
      </c>
      <c r="BC27" s="370">
        <v>132740</v>
      </c>
      <c r="BD27" s="370">
        <v>130815.67999999999</v>
      </c>
      <c r="BE27" s="337">
        <f t="shared" si="23"/>
        <v>-1924.320000000007</v>
      </c>
      <c r="BF27" s="370">
        <v>11500</v>
      </c>
      <c r="BG27" s="370">
        <v>13755.19</v>
      </c>
      <c r="BH27" s="337">
        <f t="shared" si="24"/>
        <v>2255.1900000000005</v>
      </c>
      <c r="BI27" s="370">
        <v>248805.01</v>
      </c>
      <c r="BJ27" s="370">
        <v>232145</v>
      </c>
      <c r="BK27" s="370">
        <f t="shared" si="12"/>
        <v>-16660.010000000009</v>
      </c>
      <c r="BL27" s="370">
        <v>305153.40999999997</v>
      </c>
      <c r="BM27" s="370">
        <v>203746.46331600004</v>
      </c>
      <c r="BN27" s="364">
        <v>16.758800000000001</v>
      </c>
      <c r="BO27" s="361">
        <v>94750</v>
      </c>
      <c r="BP27" s="367">
        <v>0.5</v>
      </c>
      <c r="BQ27" s="367">
        <v>0.5</v>
      </c>
      <c r="BR27" s="363">
        <v>5280</v>
      </c>
      <c r="BS27" s="921">
        <v>1</v>
      </c>
      <c r="BT27" s="921">
        <v>1</v>
      </c>
      <c r="BU27" s="921">
        <v>1</v>
      </c>
      <c r="BV27" s="921">
        <v>1</v>
      </c>
      <c r="BW27" s="921">
        <v>1</v>
      </c>
      <c r="BX27" s="361">
        <v>-36955.25</v>
      </c>
      <c r="BY27" s="389">
        <f t="shared" si="35"/>
        <v>0</v>
      </c>
      <c r="BZ27" s="361">
        <v>5807.12</v>
      </c>
      <c r="CA27" s="389">
        <f t="shared" si="28"/>
        <v>1</v>
      </c>
      <c r="CB27" s="361">
        <v>0</v>
      </c>
      <c r="CC27" s="389">
        <f t="shared" si="29"/>
        <v>1</v>
      </c>
      <c r="CD27" s="361">
        <v>12270.37</v>
      </c>
      <c r="CE27" s="389">
        <f t="shared" si="30"/>
        <v>1</v>
      </c>
      <c r="CF27" s="361">
        <v>51457.21</v>
      </c>
      <c r="CG27" s="389">
        <f t="shared" si="31"/>
        <v>1</v>
      </c>
      <c r="CH27" s="361">
        <v>0</v>
      </c>
      <c r="CI27" s="389">
        <f t="shared" si="32"/>
        <v>1</v>
      </c>
      <c r="CJ27" s="361">
        <v>44444.69</v>
      </c>
      <c r="CK27" s="389">
        <f t="shared" si="33"/>
        <v>1</v>
      </c>
      <c r="CL27" s="361">
        <v>130281.84</v>
      </c>
      <c r="CM27" s="389">
        <f t="shared" si="34"/>
        <v>1</v>
      </c>
      <c r="CN27" s="713">
        <v>19.588100000000001</v>
      </c>
      <c r="CO27" s="713">
        <v>16.483899999999998</v>
      </c>
      <c r="CP27" s="713">
        <v>18.702999999999999</v>
      </c>
      <c r="CQ27" s="713">
        <v>18.2758</v>
      </c>
      <c r="CR27" s="713">
        <v>18.9223</v>
      </c>
      <c r="CS27" s="713">
        <v>18.386900000000001</v>
      </c>
      <c r="CT27" s="713">
        <v>17.975000000000001</v>
      </c>
      <c r="CU27" s="713">
        <v>19.198599999999999</v>
      </c>
    </row>
    <row r="28" spans="1:99">
      <c r="A28" s="202">
        <v>13073069</v>
      </c>
      <c r="B28" s="202">
        <v>5352</v>
      </c>
      <c r="C28" s="202" t="s">
        <v>48</v>
      </c>
      <c r="D28" s="370">
        <v>710</v>
      </c>
      <c r="E28" s="370">
        <v>81680</v>
      </c>
      <c r="F28" s="207">
        <v>267031.2</v>
      </c>
      <c r="G28" s="209">
        <f t="shared" si="13"/>
        <v>185351.2</v>
      </c>
      <c r="H28" s="337">
        <v>24760</v>
      </c>
      <c r="I28" s="209">
        <v>24750.68</v>
      </c>
      <c r="J28" s="209">
        <f t="shared" si="14"/>
        <v>-9.319999999999709</v>
      </c>
      <c r="K28" s="337">
        <f t="shared" si="15"/>
        <v>56920</v>
      </c>
      <c r="L28" s="209">
        <f t="shared" si="16"/>
        <v>242280.52000000002</v>
      </c>
      <c r="M28" s="209">
        <f t="shared" si="17"/>
        <v>185360.52000000002</v>
      </c>
      <c r="N28" s="209">
        <f t="shared" si="0"/>
        <v>242280.52000000002</v>
      </c>
      <c r="O28" s="329">
        <f t="shared" si="18"/>
        <v>1</v>
      </c>
      <c r="P28" s="329">
        <f t="shared" si="19"/>
        <v>1</v>
      </c>
      <c r="Q28" s="329">
        <f t="shared" si="1"/>
        <v>1</v>
      </c>
      <c r="R28" s="329">
        <f t="shared" si="2"/>
        <v>0</v>
      </c>
      <c r="S28" s="209">
        <v>111783</v>
      </c>
      <c r="T28" s="209">
        <f t="shared" si="3"/>
        <v>354063.52</v>
      </c>
      <c r="U28" s="338">
        <f t="shared" si="4"/>
        <v>1</v>
      </c>
      <c r="V28" s="911">
        <f t="shared" si="5"/>
        <v>354063.52</v>
      </c>
      <c r="W28" s="338">
        <f t="shared" si="6"/>
        <v>1</v>
      </c>
      <c r="X28" s="338">
        <f t="shared" si="7"/>
        <v>0</v>
      </c>
      <c r="Y28" s="401">
        <v>49050</v>
      </c>
      <c r="Z28" s="401">
        <v>138949</v>
      </c>
      <c r="AA28" s="331">
        <v>205490.8</v>
      </c>
      <c r="AB28" s="338">
        <f t="shared" si="25"/>
        <v>1</v>
      </c>
      <c r="AC28" s="331">
        <v>297744</v>
      </c>
      <c r="AD28" s="738">
        <f t="shared" si="26"/>
        <v>503234.8</v>
      </c>
      <c r="AE28" s="338">
        <f t="shared" si="27"/>
        <v>1</v>
      </c>
      <c r="AF28" s="371">
        <v>139239</v>
      </c>
      <c r="AG28" s="371">
        <v>0</v>
      </c>
      <c r="AH28" s="371">
        <v>0</v>
      </c>
      <c r="AI28" s="207">
        <f t="shared" si="20"/>
        <v>139239</v>
      </c>
      <c r="AJ28" s="737">
        <f t="shared" si="21"/>
        <v>0</v>
      </c>
      <c r="AK28" s="372">
        <v>2018</v>
      </c>
      <c r="AL28" s="207">
        <v>53769</v>
      </c>
      <c r="AM28" s="209">
        <f t="shared" si="8"/>
        <v>75.730985915492951</v>
      </c>
      <c r="AN28" s="737">
        <v>0</v>
      </c>
      <c r="AO28" s="388">
        <v>0</v>
      </c>
      <c r="AP28" s="737">
        <f t="shared" si="22"/>
        <v>0</v>
      </c>
      <c r="AQ28" s="388">
        <v>0</v>
      </c>
      <c r="AR28" s="388">
        <v>0</v>
      </c>
      <c r="AS28" s="732">
        <v>0</v>
      </c>
      <c r="AT28" s="388">
        <v>0</v>
      </c>
      <c r="AU28" s="388">
        <v>0</v>
      </c>
      <c r="AV28" s="207"/>
      <c r="AW28" s="213">
        <v>4</v>
      </c>
      <c r="AX28" s="383">
        <f t="shared" si="9"/>
        <v>0</v>
      </c>
      <c r="AY28" s="213">
        <v>3.5</v>
      </c>
      <c r="AZ28" s="383">
        <f t="shared" si="10"/>
        <v>1</v>
      </c>
      <c r="BA28" s="213">
        <v>3.39</v>
      </c>
      <c r="BB28" s="383">
        <f t="shared" si="11"/>
        <v>1</v>
      </c>
      <c r="BC28" s="370">
        <v>223750</v>
      </c>
      <c r="BD28" s="370">
        <v>220510.99</v>
      </c>
      <c r="BE28" s="337">
        <f t="shared" si="23"/>
        <v>-3239.0100000000093</v>
      </c>
      <c r="BF28" s="370">
        <v>17330</v>
      </c>
      <c r="BG28" s="370">
        <v>17789.29</v>
      </c>
      <c r="BH28" s="337">
        <f t="shared" si="24"/>
        <v>459.29000000000087</v>
      </c>
      <c r="BI28" s="370">
        <v>425338.97</v>
      </c>
      <c r="BJ28" s="370">
        <v>396084</v>
      </c>
      <c r="BK28" s="370">
        <f t="shared" si="12"/>
        <v>-29254.969999999972</v>
      </c>
      <c r="BL28" s="370">
        <v>288102.03000000003</v>
      </c>
      <c r="BM28" s="370">
        <v>262404.31340800005</v>
      </c>
      <c r="BN28" s="364">
        <v>16.758800000000001</v>
      </c>
      <c r="BO28" s="361">
        <v>124000</v>
      </c>
      <c r="BP28" s="367">
        <v>1.5</v>
      </c>
      <c r="BQ28" s="367">
        <v>1.5</v>
      </c>
      <c r="BR28" s="363">
        <v>24580</v>
      </c>
      <c r="BS28" s="921">
        <v>0</v>
      </c>
      <c r="BT28" s="921">
        <v>1</v>
      </c>
      <c r="BU28" s="921">
        <v>1</v>
      </c>
      <c r="BV28" s="921">
        <v>1</v>
      </c>
      <c r="BW28" s="921">
        <v>1</v>
      </c>
      <c r="BX28" s="361">
        <v>1854.51</v>
      </c>
      <c r="BY28" s="389">
        <f t="shared" si="35"/>
        <v>1</v>
      </c>
      <c r="BZ28" s="361">
        <v>35069.730000000003</v>
      </c>
      <c r="CA28" s="389">
        <f t="shared" si="28"/>
        <v>1</v>
      </c>
      <c r="CB28" s="361">
        <v>41363.9</v>
      </c>
      <c r="CC28" s="389">
        <f t="shared" si="29"/>
        <v>1</v>
      </c>
      <c r="CD28" s="361">
        <v>24998.67</v>
      </c>
      <c r="CE28" s="389">
        <f t="shared" si="30"/>
        <v>1</v>
      </c>
      <c r="CF28" s="361">
        <v>21876.81</v>
      </c>
      <c r="CG28" s="389">
        <f t="shared" si="31"/>
        <v>1</v>
      </c>
      <c r="CH28" s="361">
        <v>127573.26</v>
      </c>
      <c r="CI28" s="389">
        <f t="shared" si="32"/>
        <v>1</v>
      </c>
      <c r="CJ28" s="361">
        <v>43660.47</v>
      </c>
      <c r="CK28" s="389">
        <f t="shared" si="33"/>
        <v>1</v>
      </c>
      <c r="CL28" s="361">
        <v>68583.06</v>
      </c>
      <c r="CM28" s="389">
        <f t="shared" si="34"/>
        <v>1</v>
      </c>
      <c r="CN28" s="713">
        <v>19.588100000000001</v>
      </c>
      <c r="CO28" s="713">
        <v>16.483899999999998</v>
      </c>
      <c r="CP28" s="713">
        <v>18.702999999999999</v>
      </c>
      <c r="CQ28" s="713">
        <v>18.2758</v>
      </c>
      <c r="CR28" s="713">
        <v>18.9223</v>
      </c>
      <c r="CS28" s="713">
        <v>18.386900000000001</v>
      </c>
      <c r="CT28" s="713">
        <v>17.975000000000001</v>
      </c>
      <c r="CU28" s="713">
        <v>19.198599999999999</v>
      </c>
    </row>
    <row r="29" spans="1:99">
      <c r="A29" s="202">
        <v>13073077</v>
      </c>
      <c r="B29" s="202">
        <v>5352</v>
      </c>
      <c r="C29" s="202" t="s">
        <v>49</v>
      </c>
      <c r="D29" s="370">
        <v>1430</v>
      </c>
      <c r="E29" s="370">
        <v>-333530</v>
      </c>
      <c r="F29" s="207">
        <v>469292.27</v>
      </c>
      <c r="G29" s="209">
        <f t="shared" si="13"/>
        <v>802822.27</v>
      </c>
      <c r="H29" s="337">
        <v>21520</v>
      </c>
      <c r="I29" s="209">
        <v>35567.699999999997</v>
      </c>
      <c r="J29" s="209">
        <f t="shared" si="14"/>
        <v>14047.699999999997</v>
      </c>
      <c r="K29" s="337">
        <f t="shared" si="15"/>
        <v>-355050</v>
      </c>
      <c r="L29" s="209">
        <f t="shared" si="16"/>
        <v>433724.57</v>
      </c>
      <c r="M29" s="209">
        <f t="shared" si="17"/>
        <v>788774.57000000007</v>
      </c>
      <c r="N29" s="209">
        <f t="shared" si="0"/>
        <v>433724.57</v>
      </c>
      <c r="O29" s="329">
        <f t="shared" si="18"/>
        <v>0</v>
      </c>
      <c r="P29" s="329">
        <f t="shared" si="19"/>
        <v>1</v>
      </c>
      <c r="Q29" s="329">
        <f t="shared" si="1"/>
        <v>1</v>
      </c>
      <c r="R29" s="329">
        <f t="shared" si="2"/>
        <v>0</v>
      </c>
      <c r="S29" s="209">
        <v>859911</v>
      </c>
      <c r="T29" s="209">
        <f t="shared" si="3"/>
        <v>1293635.57</v>
      </c>
      <c r="U29" s="338">
        <f t="shared" si="4"/>
        <v>1</v>
      </c>
      <c r="V29" s="911">
        <f t="shared" si="5"/>
        <v>1293635.57</v>
      </c>
      <c r="W29" s="338">
        <f t="shared" si="6"/>
        <v>1</v>
      </c>
      <c r="X29" s="338">
        <f t="shared" si="7"/>
        <v>0</v>
      </c>
      <c r="Y29" s="401">
        <v>2130</v>
      </c>
      <c r="Z29" s="401">
        <v>68876</v>
      </c>
      <c r="AA29" s="331">
        <v>264810.82</v>
      </c>
      <c r="AB29" s="338">
        <f t="shared" si="25"/>
        <v>1</v>
      </c>
      <c r="AC29" s="331">
        <v>66848</v>
      </c>
      <c r="AD29" s="738">
        <f t="shared" si="26"/>
        <v>331658.82</v>
      </c>
      <c r="AE29" s="338">
        <f t="shared" si="27"/>
        <v>1</v>
      </c>
      <c r="AF29" s="371">
        <v>641371</v>
      </c>
      <c r="AG29" s="371">
        <v>0</v>
      </c>
      <c r="AH29" s="371">
        <v>0</v>
      </c>
      <c r="AI29" s="207">
        <f t="shared" si="20"/>
        <v>641371</v>
      </c>
      <c r="AJ29" s="737">
        <f t="shared" si="21"/>
        <v>0</v>
      </c>
      <c r="AK29" s="372">
        <v>2018</v>
      </c>
      <c r="AL29" s="207">
        <v>924350</v>
      </c>
      <c r="AM29" s="209">
        <f t="shared" si="8"/>
        <v>646.39860139860139</v>
      </c>
      <c r="AN29" s="737">
        <v>0</v>
      </c>
      <c r="AO29" s="388">
        <v>0</v>
      </c>
      <c r="AP29" s="737">
        <f t="shared" si="22"/>
        <v>0</v>
      </c>
      <c r="AQ29" s="388">
        <v>0</v>
      </c>
      <c r="AR29" s="388">
        <v>0</v>
      </c>
      <c r="AS29" s="732">
        <v>0</v>
      </c>
      <c r="AT29" s="388">
        <v>0</v>
      </c>
      <c r="AU29" s="388">
        <v>0</v>
      </c>
      <c r="AV29" s="207"/>
      <c r="AW29" s="213">
        <v>3</v>
      </c>
      <c r="AX29" s="383">
        <f t="shared" si="9"/>
        <v>1</v>
      </c>
      <c r="AY29" s="213">
        <v>4</v>
      </c>
      <c r="AZ29" s="383">
        <f t="shared" si="10"/>
        <v>1</v>
      </c>
      <c r="BA29" s="213">
        <v>3.5</v>
      </c>
      <c r="BB29" s="383">
        <f t="shared" si="11"/>
        <v>1</v>
      </c>
      <c r="BC29" s="370">
        <v>337070</v>
      </c>
      <c r="BD29" s="370">
        <v>331511.93</v>
      </c>
      <c r="BE29" s="337">
        <f t="shared" si="23"/>
        <v>-5558.070000000007</v>
      </c>
      <c r="BF29" s="370">
        <v>27060</v>
      </c>
      <c r="BG29" s="370">
        <v>27777.95</v>
      </c>
      <c r="BH29" s="337">
        <f t="shared" si="24"/>
        <v>717.95000000000073</v>
      </c>
      <c r="BI29" s="370">
        <v>578469.97</v>
      </c>
      <c r="BJ29" s="370">
        <v>559704</v>
      </c>
      <c r="BK29" s="370">
        <f t="shared" si="12"/>
        <v>-18765.969999999972</v>
      </c>
      <c r="BL29" s="370">
        <v>847386.69</v>
      </c>
      <c r="BM29" s="370">
        <v>524431.50763600005</v>
      </c>
      <c r="BN29" s="364">
        <v>16.758800000000001</v>
      </c>
      <c r="BO29" s="361">
        <v>238960</v>
      </c>
      <c r="BP29" s="367">
        <v>1</v>
      </c>
      <c r="BQ29" s="367">
        <v>1</v>
      </c>
      <c r="BR29" s="363">
        <v>27410</v>
      </c>
      <c r="BS29" s="921">
        <v>0</v>
      </c>
      <c r="BT29" s="921">
        <v>1</v>
      </c>
      <c r="BU29" s="921">
        <v>1</v>
      </c>
      <c r="BV29" s="921">
        <v>1</v>
      </c>
      <c r="BW29" s="921">
        <v>0</v>
      </c>
      <c r="BX29" s="361">
        <v>80832.800000000003</v>
      </c>
      <c r="BY29" s="389">
        <f t="shared" si="35"/>
        <v>1</v>
      </c>
      <c r="BZ29" s="361">
        <v>21334.36</v>
      </c>
      <c r="CA29" s="389">
        <f t="shared" si="28"/>
        <v>1</v>
      </c>
      <c r="CB29" s="361">
        <v>0</v>
      </c>
      <c r="CC29" s="389">
        <f t="shared" si="29"/>
        <v>1</v>
      </c>
      <c r="CD29" s="361">
        <v>-15594.17</v>
      </c>
      <c r="CE29" s="389">
        <f t="shared" si="30"/>
        <v>0</v>
      </c>
      <c r="CF29" s="361">
        <v>105092.85</v>
      </c>
      <c r="CG29" s="389">
        <f t="shared" si="31"/>
        <v>1</v>
      </c>
      <c r="CH29" s="361">
        <v>130675.84</v>
      </c>
      <c r="CI29" s="389">
        <f t="shared" si="32"/>
        <v>1</v>
      </c>
      <c r="CJ29" s="361">
        <v>-12407.36</v>
      </c>
      <c r="CK29" s="389">
        <f t="shared" si="33"/>
        <v>0</v>
      </c>
      <c r="CL29" s="361">
        <v>11241.55</v>
      </c>
      <c r="CM29" s="389">
        <f t="shared" si="34"/>
        <v>1</v>
      </c>
      <c r="CN29" s="713">
        <v>19.588100000000001</v>
      </c>
      <c r="CO29" s="713">
        <v>16.483899999999998</v>
      </c>
      <c r="CP29" s="713">
        <v>18.702999999999999</v>
      </c>
      <c r="CQ29" s="713">
        <v>18.2758</v>
      </c>
      <c r="CR29" s="713">
        <v>18.9223</v>
      </c>
      <c r="CS29" s="713">
        <v>18.386900000000001</v>
      </c>
      <c r="CT29" s="713">
        <v>17.975000000000001</v>
      </c>
      <c r="CU29" s="713">
        <v>19.198599999999999</v>
      </c>
    </row>
    <row r="30" spans="1:99">
      <c r="A30" s="202">
        <v>13073094</v>
      </c>
      <c r="B30" s="202">
        <v>5352</v>
      </c>
      <c r="C30" s="202" t="s">
        <v>50</v>
      </c>
      <c r="D30" s="370">
        <v>1144</v>
      </c>
      <c r="E30" s="370">
        <v>53510</v>
      </c>
      <c r="F30" s="207">
        <v>109421.1</v>
      </c>
      <c r="G30" s="209">
        <f t="shared" si="13"/>
        <v>55911.100000000006</v>
      </c>
      <c r="H30" s="337">
        <v>52590</v>
      </c>
      <c r="I30" s="209">
        <v>50783.24</v>
      </c>
      <c r="J30" s="209">
        <f t="shared" si="14"/>
        <v>-1806.760000000002</v>
      </c>
      <c r="K30" s="337">
        <f t="shared" si="15"/>
        <v>920</v>
      </c>
      <c r="L30" s="209">
        <f t="shared" si="16"/>
        <v>58637.860000000008</v>
      </c>
      <c r="M30" s="209">
        <f t="shared" si="17"/>
        <v>57717.860000000008</v>
      </c>
      <c r="N30" s="209">
        <f t="shared" si="0"/>
        <v>58637.860000000008</v>
      </c>
      <c r="O30" s="329">
        <f t="shared" si="18"/>
        <v>1</v>
      </c>
      <c r="P30" s="329">
        <f t="shared" si="19"/>
        <v>1</v>
      </c>
      <c r="Q30" s="329">
        <f t="shared" si="1"/>
        <v>1</v>
      </c>
      <c r="R30" s="329">
        <f t="shared" si="2"/>
        <v>0</v>
      </c>
      <c r="S30" s="209">
        <v>114287</v>
      </c>
      <c r="T30" s="209">
        <f t="shared" si="3"/>
        <v>172924.86000000002</v>
      </c>
      <c r="U30" s="338">
        <f t="shared" si="4"/>
        <v>1</v>
      </c>
      <c r="V30" s="911">
        <f t="shared" si="5"/>
        <v>172924.86000000002</v>
      </c>
      <c r="W30" s="338">
        <f t="shared" si="6"/>
        <v>1</v>
      </c>
      <c r="X30" s="338">
        <f t="shared" si="7"/>
        <v>0</v>
      </c>
      <c r="Y30" s="401">
        <v>-87670</v>
      </c>
      <c r="Z30" s="401">
        <v>167053</v>
      </c>
      <c r="AA30" s="331">
        <v>261593.46</v>
      </c>
      <c r="AB30" s="338">
        <f t="shared" si="25"/>
        <v>1</v>
      </c>
      <c r="AC30" s="331">
        <v>696914</v>
      </c>
      <c r="AD30" s="738">
        <f t="shared" si="26"/>
        <v>958507.46</v>
      </c>
      <c r="AE30" s="338">
        <f t="shared" si="27"/>
        <v>1</v>
      </c>
      <c r="AF30" s="371">
        <v>260311</v>
      </c>
      <c r="AG30" s="371">
        <v>0</v>
      </c>
      <c r="AH30" s="371">
        <v>0</v>
      </c>
      <c r="AI30" s="207">
        <f t="shared" si="20"/>
        <v>260311</v>
      </c>
      <c r="AJ30" s="737">
        <f t="shared" si="21"/>
        <v>0</v>
      </c>
      <c r="AK30" s="372">
        <v>2018</v>
      </c>
      <c r="AL30" s="207">
        <v>780650</v>
      </c>
      <c r="AM30" s="209">
        <f t="shared" si="8"/>
        <v>682.38636363636363</v>
      </c>
      <c r="AN30" s="737">
        <v>0</v>
      </c>
      <c r="AO30" s="388">
        <v>0</v>
      </c>
      <c r="AP30" s="737">
        <f t="shared" si="22"/>
        <v>0</v>
      </c>
      <c r="AQ30" s="388">
        <v>0</v>
      </c>
      <c r="AR30" s="388">
        <v>0</v>
      </c>
      <c r="AS30" s="732">
        <v>0</v>
      </c>
      <c r="AT30" s="388">
        <v>1</v>
      </c>
      <c r="AU30" s="388">
        <v>0</v>
      </c>
      <c r="AV30" s="207"/>
      <c r="AW30" s="213">
        <v>3.5</v>
      </c>
      <c r="AX30" s="383">
        <f t="shared" si="9"/>
        <v>0</v>
      </c>
      <c r="AY30" s="213">
        <v>4</v>
      </c>
      <c r="AZ30" s="383">
        <f t="shared" si="10"/>
        <v>1</v>
      </c>
      <c r="BA30" s="213">
        <v>3.5</v>
      </c>
      <c r="BB30" s="383">
        <f t="shared" si="11"/>
        <v>1</v>
      </c>
      <c r="BC30" s="710">
        <v>228710</v>
      </c>
      <c r="BD30" s="710">
        <v>224935.64</v>
      </c>
      <c r="BE30" s="337">
        <f t="shared" si="23"/>
        <v>-3774.359999999986</v>
      </c>
      <c r="BF30" s="710">
        <v>21280</v>
      </c>
      <c r="BG30" s="710">
        <v>21848.85</v>
      </c>
      <c r="BH30" s="337">
        <f t="shared" si="24"/>
        <v>568.84999999999854</v>
      </c>
      <c r="BI30" s="710">
        <v>739581.89</v>
      </c>
      <c r="BJ30" s="710">
        <v>703592</v>
      </c>
      <c r="BK30" s="710">
        <f t="shared" si="12"/>
        <v>-35989.890000000014</v>
      </c>
      <c r="BL30" s="710">
        <v>426988.74</v>
      </c>
      <c r="BM30" s="710">
        <v>429065.84694000002</v>
      </c>
      <c r="BN30" s="364">
        <v>16.758800000000001</v>
      </c>
      <c r="BO30" s="361">
        <v>195500</v>
      </c>
      <c r="BP30" s="367">
        <v>6.9</v>
      </c>
      <c r="BQ30" s="367">
        <v>6.9</v>
      </c>
      <c r="BR30" s="363">
        <v>115160</v>
      </c>
      <c r="BS30" s="921">
        <v>0</v>
      </c>
      <c r="BT30" s="921">
        <v>0</v>
      </c>
      <c r="BU30" s="921">
        <v>1</v>
      </c>
      <c r="BV30" s="921">
        <v>1</v>
      </c>
      <c r="BW30" s="921">
        <v>1</v>
      </c>
      <c r="BX30" s="361">
        <v>119519.62</v>
      </c>
      <c r="BY30" s="389">
        <f t="shared" si="35"/>
        <v>1</v>
      </c>
      <c r="BZ30" s="361">
        <v>166320.46</v>
      </c>
      <c r="CA30" s="389">
        <f t="shared" si="28"/>
        <v>1</v>
      </c>
      <c r="CB30" s="361">
        <v>-9132.67</v>
      </c>
      <c r="CC30" s="389">
        <f t="shared" si="29"/>
        <v>0</v>
      </c>
      <c r="CD30" s="361">
        <v>136407.5</v>
      </c>
      <c r="CE30" s="389">
        <f t="shared" si="30"/>
        <v>1</v>
      </c>
      <c r="CF30" s="361">
        <v>-130952.89</v>
      </c>
      <c r="CG30" s="389">
        <f t="shared" si="31"/>
        <v>0</v>
      </c>
      <c r="CH30" s="361">
        <v>174531.11</v>
      </c>
      <c r="CI30" s="389">
        <f t="shared" si="32"/>
        <v>1</v>
      </c>
      <c r="CJ30" s="361">
        <v>105474.98</v>
      </c>
      <c r="CK30" s="389">
        <f t="shared" si="33"/>
        <v>1</v>
      </c>
      <c r="CL30" s="361">
        <v>83044.91</v>
      </c>
      <c r="CM30" s="389">
        <f t="shared" si="34"/>
        <v>1</v>
      </c>
      <c r="CN30" s="713">
        <v>19.588100000000001</v>
      </c>
      <c r="CO30" s="713">
        <v>16.483899999999998</v>
      </c>
      <c r="CP30" s="713">
        <v>18.702999999999999</v>
      </c>
      <c r="CQ30" s="713">
        <v>18.2758</v>
      </c>
      <c r="CR30" s="713">
        <v>18.9223</v>
      </c>
      <c r="CS30" s="713">
        <v>18.386900000000001</v>
      </c>
      <c r="CT30" s="713">
        <v>17.975000000000001</v>
      </c>
      <c r="CU30" s="713">
        <v>19.198599999999999</v>
      </c>
    </row>
    <row r="31" spans="1:99">
      <c r="A31" s="806">
        <v>13073010</v>
      </c>
      <c r="B31" s="806">
        <v>5353</v>
      </c>
      <c r="C31" s="806" t="s">
        <v>51</v>
      </c>
      <c r="D31" s="206">
        <v>13478</v>
      </c>
      <c r="E31" s="206">
        <v>222400</v>
      </c>
      <c r="F31" s="380">
        <v>3127872.03</v>
      </c>
      <c r="G31" s="209">
        <f t="shared" si="13"/>
        <v>2905472.03</v>
      </c>
      <c r="H31" s="337">
        <v>180300</v>
      </c>
      <c r="I31" s="209">
        <v>109995.52</v>
      </c>
      <c r="J31" s="209">
        <f t="shared" si="14"/>
        <v>-70304.479999999996</v>
      </c>
      <c r="K31" s="337">
        <f t="shared" si="15"/>
        <v>42100</v>
      </c>
      <c r="L31" s="209">
        <f t="shared" si="16"/>
        <v>3017876.51</v>
      </c>
      <c r="M31" s="209">
        <f t="shared" si="17"/>
        <v>2975776.51</v>
      </c>
      <c r="N31" s="209">
        <f t="shared" si="0"/>
        <v>3017876.51</v>
      </c>
      <c r="O31" s="329">
        <f t="shared" si="18"/>
        <v>1</v>
      </c>
      <c r="P31" s="329">
        <f t="shared" si="19"/>
        <v>1</v>
      </c>
      <c r="Q31" s="329">
        <f t="shared" si="1"/>
        <v>1</v>
      </c>
      <c r="R31" s="329">
        <f t="shared" si="2"/>
        <v>0</v>
      </c>
      <c r="S31" s="209">
        <v>7836895.8499999996</v>
      </c>
      <c r="T31" s="209">
        <f t="shared" si="3"/>
        <v>10854772.359999999</v>
      </c>
      <c r="U31" s="338">
        <f t="shared" si="4"/>
        <v>1</v>
      </c>
      <c r="V31" s="911">
        <f t="shared" si="5"/>
        <v>10854772.359999999</v>
      </c>
      <c r="W31" s="338">
        <f t="shared" si="6"/>
        <v>1</v>
      </c>
      <c r="X31" s="338">
        <f t="shared" si="7"/>
        <v>0</v>
      </c>
      <c r="Y31" s="401">
        <v>-860600</v>
      </c>
      <c r="Z31" s="401">
        <v>0</v>
      </c>
      <c r="AA31" s="331">
        <v>1903662.66</v>
      </c>
      <c r="AB31" s="338">
        <f t="shared" si="25"/>
        <v>1</v>
      </c>
      <c r="AC31" s="331">
        <v>2983784.71</v>
      </c>
      <c r="AD31" s="738">
        <f t="shared" si="26"/>
        <v>4887447.37</v>
      </c>
      <c r="AE31" s="338">
        <f t="shared" si="27"/>
        <v>1</v>
      </c>
      <c r="AF31" s="207">
        <v>7100876.3099999996</v>
      </c>
      <c r="AG31" s="207">
        <v>0</v>
      </c>
      <c r="AH31" s="207">
        <v>0</v>
      </c>
      <c r="AI31" s="207">
        <f t="shared" si="20"/>
        <v>7100876.3099999996</v>
      </c>
      <c r="AJ31" s="737">
        <f t="shared" si="21"/>
        <v>0</v>
      </c>
      <c r="AK31" s="352">
        <v>2019</v>
      </c>
      <c r="AL31" s="380">
        <v>1672711.23</v>
      </c>
      <c r="AM31" s="209">
        <f t="shared" si="8"/>
        <v>124.10678364742543</v>
      </c>
      <c r="AN31" s="737">
        <v>0</v>
      </c>
      <c r="AO31" s="389">
        <v>0</v>
      </c>
      <c r="AP31" s="737">
        <f t="shared" si="22"/>
        <v>0</v>
      </c>
      <c r="AQ31" s="389">
        <v>0</v>
      </c>
      <c r="AR31" s="389">
        <v>0</v>
      </c>
      <c r="AS31" s="732">
        <v>0</v>
      </c>
      <c r="AT31" s="389">
        <v>0</v>
      </c>
      <c r="AU31" s="389">
        <v>0</v>
      </c>
      <c r="AV31" s="207">
        <v>0</v>
      </c>
      <c r="AW31" s="213">
        <v>2</v>
      </c>
      <c r="AX31" s="383">
        <f t="shared" si="9"/>
        <v>1</v>
      </c>
      <c r="AY31" s="213">
        <v>3.5</v>
      </c>
      <c r="AZ31" s="383">
        <f t="shared" si="10"/>
        <v>1</v>
      </c>
      <c r="BA31" s="213">
        <v>4</v>
      </c>
      <c r="BB31" s="383">
        <f t="shared" si="11"/>
        <v>0</v>
      </c>
      <c r="BC31" s="206">
        <v>4188800</v>
      </c>
      <c r="BD31" s="206">
        <v>3730699.53</v>
      </c>
      <c r="BE31" s="337">
        <f t="shared" si="23"/>
        <v>-458100.4700000002</v>
      </c>
      <c r="BF31" s="206">
        <v>1091900</v>
      </c>
      <c r="BG31" s="206">
        <v>1322760.28</v>
      </c>
      <c r="BH31" s="337">
        <f t="shared" si="24"/>
        <v>230860.28000000003</v>
      </c>
      <c r="BI31" s="206">
        <v>10322981.369999999</v>
      </c>
      <c r="BJ31" s="206">
        <v>10293444</v>
      </c>
      <c r="BK31" s="206">
        <f t="shared" si="12"/>
        <v>-29537.36999999918</v>
      </c>
      <c r="BL31" s="206">
        <v>7380250.2199999997</v>
      </c>
      <c r="BM31" s="206">
        <v>6511266.3175640004</v>
      </c>
      <c r="BN31" s="381">
        <v>17.715</v>
      </c>
      <c r="BO31" s="361">
        <v>3136064.76</v>
      </c>
      <c r="BP31" s="367">
        <v>7.2</v>
      </c>
      <c r="BQ31" s="382" t="s">
        <v>202</v>
      </c>
      <c r="BR31" s="206" t="s">
        <v>202</v>
      </c>
      <c r="BS31" s="921">
        <v>1</v>
      </c>
      <c r="BT31" s="921">
        <v>1</v>
      </c>
      <c r="BU31" s="921">
        <v>1</v>
      </c>
      <c r="BV31" s="921">
        <v>1</v>
      </c>
      <c r="BW31" s="921">
        <v>1</v>
      </c>
      <c r="BX31" s="779">
        <v>0</v>
      </c>
      <c r="BY31" s="383">
        <f t="shared" ref="BY31:BY41" si="36">IF(BX31&lt;0,0,1)</f>
        <v>1</v>
      </c>
      <c r="BZ31" s="779">
        <v>166220.74</v>
      </c>
      <c r="CA31" s="383">
        <f t="shared" ref="CA31:CA41" si="37">IF(BZ31&lt;0,0,1)</f>
        <v>1</v>
      </c>
      <c r="CB31" s="779">
        <v>9091.1299999999992</v>
      </c>
      <c r="CC31" s="383">
        <f t="shared" ref="CC31:CC41" si="38">IF(CB31&lt;0,0,1)</f>
        <v>1</v>
      </c>
      <c r="CD31" s="779">
        <v>698979.74</v>
      </c>
      <c r="CE31" s="383">
        <f t="shared" ref="CE31:CE41" si="39">IF(CD31&lt;0,0,1)</f>
        <v>1</v>
      </c>
      <c r="CF31" s="779">
        <f>242507.21+1008378.87</f>
        <v>1250886.08</v>
      </c>
      <c r="CG31" s="383">
        <f t="shared" ref="CG31:CG41" si="40">IF(CF31&lt;0,0,1)</f>
        <v>1</v>
      </c>
      <c r="CH31" s="779">
        <v>824243.53</v>
      </c>
      <c r="CI31" s="383">
        <f t="shared" ref="CI31:CI41" si="41">IF(CH31&lt;0,0,1)</f>
        <v>1</v>
      </c>
      <c r="CJ31" s="779">
        <v>34363.49</v>
      </c>
      <c r="CK31" s="383">
        <f t="shared" ref="CK31:CK41" si="42">IF(CJ31&lt;0,0,1)</f>
        <v>1</v>
      </c>
      <c r="CL31" s="779">
        <v>0</v>
      </c>
      <c r="CM31" s="383">
        <f t="shared" ref="CM31:CM71" si="43">IF(CL31&lt;0,0,1)</f>
        <v>1</v>
      </c>
      <c r="CN31" s="713">
        <v>23.814</v>
      </c>
      <c r="CO31" s="713">
        <v>25.745999999999999</v>
      </c>
      <c r="CP31" s="713">
        <v>25.701000000000001</v>
      </c>
      <c r="CQ31" s="713">
        <v>25.120999999999999</v>
      </c>
      <c r="CR31" s="713">
        <v>23.137</v>
      </c>
      <c r="CS31" s="713">
        <v>23.11</v>
      </c>
      <c r="CT31" s="713">
        <v>21.574999999999999</v>
      </c>
      <c r="CU31" s="713">
        <v>22.617000000000001</v>
      </c>
    </row>
    <row r="32" spans="1:99">
      <c r="A32" s="202">
        <v>13073014</v>
      </c>
      <c r="B32" s="202">
        <v>5353</v>
      </c>
      <c r="C32" s="202" t="s">
        <v>52</v>
      </c>
      <c r="D32" s="206">
        <v>259</v>
      </c>
      <c r="E32" s="206">
        <v>-162000</v>
      </c>
      <c r="F32" s="380">
        <v>-52571.360000000001</v>
      </c>
      <c r="G32" s="209">
        <f t="shared" si="13"/>
        <v>109428.64</v>
      </c>
      <c r="H32" s="337">
        <v>0</v>
      </c>
      <c r="I32" s="209">
        <v>0</v>
      </c>
      <c r="J32" s="209">
        <f t="shared" si="14"/>
        <v>0</v>
      </c>
      <c r="K32" s="337">
        <f t="shared" si="15"/>
        <v>-162000</v>
      </c>
      <c r="L32" s="209">
        <f t="shared" si="16"/>
        <v>-52571.360000000001</v>
      </c>
      <c r="M32" s="209">
        <f t="shared" si="17"/>
        <v>109428.64</v>
      </c>
      <c r="N32" s="209">
        <f t="shared" si="0"/>
        <v>-52571.360000000001</v>
      </c>
      <c r="O32" s="329">
        <f t="shared" si="18"/>
        <v>0</v>
      </c>
      <c r="P32" s="329">
        <f t="shared" si="19"/>
        <v>0</v>
      </c>
      <c r="Q32" s="329">
        <f t="shared" si="1"/>
        <v>0</v>
      </c>
      <c r="R32" s="329">
        <f t="shared" si="2"/>
        <v>0</v>
      </c>
      <c r="S32" s="209">
        <v>94092.58</v>
      </c>
      <c r="T32" s="209">
        <f t="shared" si="3"/>
        <v>41521.22</v>
      </c>
      <c r="U32" s="338">
        <f t="shared" si="4"/>
        <v>1</v>
      </c>
      <c r="V32" s="911">
        <f t="shared" si="5"/>
        <v>41521.22</v>
      </c>
      <c r="W32" s="338">
        <f t="shared" si="6"/>
        <v>1</v>
      </c>
      <c r="X32" s="338">
        <f t="shared" si="7"/>
        <v>0</v>
      </c>
      <c r="Y32" s="401">
        <v>-188000</v>
      </c>
      <c r="Z32" s="401">
        <v>-155200</v>
      </c>
      <c r="AA32" s="331">
        <v>-117690.6</v>
      </c>
      <c r="AB32" s="338">
        <f t="shared" si="25"/>
        <v>0</v>
      </c>
      <c r="AC32" s="331">
        <v>-46363.95</v>
      </c>
      <c r="AD32" s="738">
        <f t="shared" si="26"/>
        <v>-164054.54999999999</v>
      </c>
      <c r="AE32" s="338">
        <f t="shared" si="27"/>
        <v>0</v>
      </c>
      <c r="AF32" s="207">
        <v>79341.210000000006</v>
      </c>
      <c r="AG32" s="207">
        <v>0</v>
      </c>
      <c r="AH32" s="207">
        <v>0</v>
      </c>
      <c r="AI32" s="207">
        <f t="shared" si="20"/>
        <v>79341.210000000006</v>
      </c>
      <c r="AJ32" s="737">
        <f t="shared" si="21"/>
        <v>0</v>
      </c>
      <c r="AK32" s="352">
        <v>2018</v>
      </c>
      <c r="AL32" s="380">
        <v>0</v>
      </c>
      <c r="AM32" s="209">
        <f t="shared" si="8"/>
        <v>0</v>
      </c>
      <c r="AN32" s="737">
        <v>1</v>
      </c>
      <c r="AO32" s="389">
        <v>1</v>
      </c>
      <c r="AP32" s="737">
        <f t="shared" si="22"/>
        <v>0</v>
      </c>
      <c r="AQ32" s="389">
        <v>0</v>
      </c>
      <c r="AR32" s="389">
        <v>0</v>
      </c>
      <c r="AS32" s="732">
        <v>0</v>
      </c>
      <c r="AT32" s="389">
        <v>0</v>
      </c>
      <c r="AU32" s="389">
        <v>0</v>
      </c>
      <c r="AV32" s="207"/>
      <c r="AW32" s="481">
        <v>4</v>
      </c>
      <c r="AX32" s="383">
        <f t="shared" si="9"/>
        <v>0</v>
      </c>
      <c r="AY32" s="481">
        <v>3.5</v>
      </c>
      <c r="AZ32" s="383">
        <f t="shared" si="10"/>
        <v>1</v>
      </c>
      <c r="BA32" s="481">
        <v>3</v>
      </c>
      <c r="BB32" s="383">
        <f t="shared" si="11"/>
        <v>1</v>
      </c>
      <c r="BC32" s="206">
        <v>92900</v>
      </c>
      <c r="BD32" s="206">
        <v>82288.83</v>
      </c>
      <c r="BE32" s="337">
        <f t="shared" si="23"/>
        <v>-10611.169999999998</v>
      </c>
      <c r="BF32" s="206">
        <v>4100</v>
      </c>
      <c r="BG32" s="206">
        <v>5041.5200000000004</v>
      </c>
      <c r="BH32" s="337">
        <f t="shared" si="24"/>
        <v>941.52000000000044</v>
      </c>
      <c r="BI32" s="206">
        <v>199228.75</v>
      </c>
      <c r="BJ32" s="206">
        <v>176661</v>
      </c>
      <c r="BK32" s="206">
        <f t="shared" si="12"/>
        <v>-22567.75</v>
      </c>
      <c r="BL32" s="206">
        <v>49200.51</v>
      </c>
      <c r="BM32" s="206">
        <v>91372.531712000011</v>
      </c>
      <c r="BN32" s="381">
        <v>17.715</v>
      </c>
      <c r="BO32" s="361">
        <v>44100</v>
      </c>
      <c r="BP32" s="367">
        <v>0.3</v>
      </c>
      <c r="BQ32" s="208">
        <v>0.46</v>
      </c>
      <c r="BR32" s="206">
        <v>1255</v>
      </c>
      <c r="BS32" s="921">
        <v>0</v>
      </c>
      <c r="BT32" s="921">
        <v>0</v>
      </c>
      <c r="BU32" s="921">
        <v>1</v>
      </c>
      <c r="BV32" s="921">
        <v>0</v>
      </c>
      <c r="BW32" s="921">
        <v>1</v>
      </c>
      <c r="BX32" s="779">
        <v>-18044.150000000001</v>
      </c>
      <c r="BY32" s="383">
        <f t="shared" si="36"/>
        <v>0</v>
      </c>
      <c r="BZ32" s="779">
        <v>-16260.4</v>
      </c>
      <c r="CA32" s="383">
        <f t="shared" si="37"/>
        <v>0</v>
      </c>
      <c r="CB32" s="779">
        <v>6100.41</v>
      </c>
      <c r="CC32" s="383">
        <f t="shared" si="38"/>
        <v>1</v>
      </c>
      <c r="CD32" s="779">
        <v>0</v>
      </c>
      <c r="CE32" s="383">
        <f t="shared" si="39"/>
        <v>1</v>
      </c>
      <c r="CF32" s="779">
        <v>-7747.14</v>
      </c>
      <c r="CG32" s="383">
        <f t="shared" si="40"/>
        <v>0</v>
      </c>
      <c r="CH32" s="779">
        <v>9607.9</v>
      </c>
      <c r="CI32" s="383">
        <f t="shared" si="41"/>
        <v>1</v>
      </c>
      <c r="CJ32" s="779">
        <v>-60544.21</v>
      </c>
      <c r="CK32" s="383">
        <f t="shared" si="42"/>
        <v>0</v>
      </c>
      <c r="CL32" s="779">
        <v>43952.51</v>
      </c>
      <c r="CM32" s="383">
        <f t="shared" si="43"/>
        <v>1</v>
      </c>
      <c r="CN32" s="713">
        <v>23.814</v>
      </c>
      <c r="CO32" s="713">
        <v>25.745999999999999</v>
      </c>
      <c r="CP32" s="713">
        <v>25.701000000000001</v>
      </c>
      <c r="CQ32" s="713">
        <v>25.120999999999999</v>
      </c>
      <c r="CR32" s="713">
        <v>23.137</v>
      </c>
      <c r="CS32" s="713">
        <v>23.11</v>
      </c>
      <c r="CT32" s="713">
        <v>21.574999999999999</v>
      </c>
      <c r="CU32" s="713">
        <v>22.617000000000001</v>
      </c>
    </row>
    <row r="33" spans="1:99">
      <c r="A33" s="202">
        <v>13073027</v>
      </c>
      <c r="B33" s="202">
        <v>5353</v>
      </c>
      <c r="C33" s="202" t="s">
        <v>53</v>
      </c>
      <c r="D33" s="206">
        <v>2185</v>
      </c>
      <c r="E33" s="206">
        <v>0</v>
      </c>
      <c r="F33" s="380">
        <v>541531.55000000005</v>
      </c>
      <c r="G33" s="209">
        <f t="shared" si="13"/>
        <v>541531.55000000005</v>
      </c>
      <c r="H33" s="337">
        <v>95200</v>
      </c>
      <c r="I33" s="209">
        <v>67817.740000000005</v>
      </c>
      <c r="J33" s="209">
        <f t="shared" si="14"/>
        <v>-27382.259999999995</v>
      </c>
      <c r="K33" s="337">
        <f t="shared" si="15"/>
        <v>-95200</v>
      </c>
      <c r="L33" s="209">
        <f t="shared" si="16"/>
        <v>473713.81000000006</v>
      </c>
      <c r="M33" s="209">
        <f t="shared" si="17"/>
        <v>568913.81000000006</v>
      </c>
      <c r="N33" s="209">
        <f t="shared" si="0"/>
        <v>473713.81000000006</v>
      </c>
      <c r="O33" s="329">
        <f t="shared" si="18"/>
        <v>0</v>
      </c>
      <c r="P33" s="329">
        <f t="shared" si="19"/>
        <v>1</v>
      </c>
      <c r="Q33" s="329">
        <f t="shared" si="1"/>
        <v>1</v>
      </c>
      <c r="R33" s="329">
        <f t="shared" si="2"/>
        <v>0</v>
      </c>
      <c r="S33" s="209">
        <v>461614.49</v>
      </c>
      <c r="T33" s="209">
        <f t="shared" si="3"/>
        <v>935328.3</v>
      </c>
      <c r="U33" s="338">
        <f t="shared" si="4"/>
        <v>1</v>
      </c>
      <c r="V33" s="911">
        <f t="shared" si="5"/>
        <v>935328.3</v>
      </c>
      <c r="W33" s="338">
        <f t="shared" si="6"/>
        <v>1</v>
      </c>
      <c r="X33" s="338">
        <f t="shared" si="7"/>
        <v>0</v>
      </c>
      <c r="Y33" s="401">
        <v>-259400</v>
      </c>
      <c r="Z33" s="401">
        <v>0</v>
      </c>
      <c r="AA33" s="331">
        <v>709406.27</v>
      </c>
      <c r="AB33" s="338">
        <f t="shared" si="25"/>
        <v>1</v>
      </c>
      <c r="AC33" s="331">
        <v>139574.94</v>
      </c>
      <c r="AD33" s="738">
        <f t="shared" si="26"/>
        <v>848981.21</v>
      </c>
      <c r="AE33" s="338">
        <f t="shared" si="27"/>
        <v>1</v>
      </c>
      <c r="AF33" s="207">
        <v>1511773.29</v>
      </c>
      <c r="AG33" s="207">
        <v>0</v>
      </c>
      <c r="AH33" s="207">
        <v>0</v>
      </c>
      <c r="AI33" s="207">
        <f t="shared" si="20"/>
        <v>1511773.29</v>
      </c>
      <c r="AJ33" s="737">
        <f t="shared" si="21"/>
        <v>0</v>
      </c>
      <c r="AK33" s="352">
        <v>2017</v>
      </c>
      <c r="AL33" s="380">
        <v>394118.13</v>
      </c>
      <c r="AM33" s="209">
        <f t="shared" si="8"/>
        <v>180.37443020594966</v>
      </c>
      <c r="AN33" s="737">
        <v>0</v>
      </c>
      <c r="AO33" s="389">
        <v>0</v>
      </c>
      <c r="AP33" s="737">
        <f t="shared" si="22"/>
        <v>0</v>
      </c>
      <c r="AQ33" s="389">
        <v>0</v>
      </c>
      <c r="AR33" s="389">
        <v>0</v>
      </c>
      <c r="AS33" s="732">
        <v>0</v>
      </c>
      <c r="AT33" s="389">
        <v>0</v>
      </c>
      <c r="AU33" s="389">
        <v>0</v>
      </c>
      <c r="AV33" s="207"/>
      <c r="AW33" s="481">
        <v>3.1</v>
      </c>
      <c r="AX33" s="383">
        <f t="shared" si="9"/>
        <v>1</v>
      </c>
      <c r="AY33" s="481">
        <v>4</v>
      </c>
      <c r="AZ33" s="383">
        <f t="shared" si="10"/>
        <v>1</v>
      </c>
      <c r="BA33" s="481">
        <v>3.5</v>
      </c>
      <c r="BB33" s="383">
        <f t="shared" si="11"/>
        <v>1</v>
      </c>
      <c r="BC33" s="206">
        <v>581200</v>
      </c>
      <c r="BD33" s="206">
        <v>517683.8</v>
      </c>
      <c r="BE33" s="337">
        <f t="shared" si="23"/>
        <v>-63516.200000000012</v>
      </c>
      <c r="BF33" s="206">
        <v>72600</v>
      </c>
      <c r="BG33" s="206">
        <v>88029.9</v>
      </c>
      <c r="BH33" s="337">
        <f t="shared" si="24"/>
        <v>15429.899999999994</v>
      </c>
      <c r="BI33" s="206">
        <v>1112073.68</v>
      </c>
      <c r="BJ33" s="206">
        <v>1028628</v>
      </c>
      <c r="BK33" s="206">
        <f t="shared" si="12"/>
        <v>-83445.679999999935</v>
      </c>
      <c r="BL33" s="206">
        <v>1106546.1399999999</v>
      </c>
      <c r="BM33" s="206">
        <v>816010.593032</v>
      </c>
      <c r="BN33" s="381">
        <v>17.715</v>
      </c>
      <c r="BO33" s="361">
        <v>393100</v>
      </c>
      <c r="BP33" s="367">
        <v>1.6</v>
      </c>
      <c r="BQ33" s="208">
        <v>1.36</v>
      </c>
      <c r="BR33" s="206">
        <v>39061.65</v>
      </c>
      <c r="BS33" s="921">
        <v>1</v>
      </c>
      <c r="BT33" s="921">
        <v>0</v>
      </c>
      <c r="BU33" s="921">
        <v>0</v>
      </c>
      <c r="BV33" s="921">
        <v>1</v>
      </c>
      <c r="BW33" s="921">
        <v>1</v>
      </c>
      <c r="BX33" s="779">
        <v>167593.70000000001</v>
      </c>
      <c r="BY33" s="383">
        <f t="shared" si="36"/>
        <v>1</v>
      </c>
      <c r="BZ33" s="779">
        <v>156307.51999999999</v>
      </c>
      <c r="CA33" s="383">
        <f t="shared" si="37"/>
        <v>1</v>
      </c>
      <c r="CB33" s="779">
        <v>106722.55</v>
      </c>
      <c r="CC33" s="383">
        <f t="shared" si="38"/>
        <v>1</v>
      </c>
      <c r="CD33" s="779">
        <v>0</v>
      </c>
      <c r="CE33" s="383">
        <f t="shared" si="39"/>
        <v>1</v>
      </c>
      <c r="CF33" s="779">
        <v>-145124.74</v>
      </c>
      <c r="CG33" s="383">
        <f t="shared" si="40"/>
        <v>0</v>
      </c>
      <c r="CH33" s="779">
        <v>182101.35</v>
      </c>
      <c r="CI33" s="383">
        <f t="shared" si="41"/>
        <v>1</v>
      </c>
      <c r="CJ33" s="779">
        <v>0</v>
      </c>
      <c r="CK33" s="383">
        <f t="shared" si="42"/>
        <v>1</v>
      </c>
      <c r="CL33" s="779">
        <v>47220.63</v>
      </c>
      <c r="CM33" s="383">
        <f t="shared" si="43"/>
        <v>1</v>
      </c>
      <c r="CN33" s="713">
        <v>23.814</v>
      </c>
      <c r="CO33" s="713">
        <v>25.745999999999999</v>
      </c>
      <c r="CP33" s="713">
        <v>25.701000000000001</v>
      </c>
      <c r="CQ33" s="713">
        <v>25.120999999999999</v>
      </c>
      <c r="CR33" s="713">
        <v>23.137</v>
      </c>
      <c r="CS33" s="713">
        <v>23.11</v>
      </c>
      <c r="CT33" s="713">
        <v>21.574999999999999</v>
      </c>
      <c r="CU33" s="713">
        <v>22.617000000000001</v>
      </c>
    </row>
    <row r="34" spans="1:99">
      <c r="A34" s="202">
        <v>13073038</v>
      </c>
      <c r="B34" s="202">
        <v>5353</v>
      </c>
      <c r="C34" s="202" t="s">
        <v>54</v>
      </c>
      <c r="D34" s="206">
        <v>585</v>
      </c>
      <c r="E34" s="206">
        <v>1400</v>
      </c>
      <c r="F34" s="380">
        <v>217388</v>
      </c>
      <c r="G34" s="209">
        <f t="shared" si="13"/>
        <v>215988</v>
      </c>
      <c r="H34" s="337">
        <v>18800</v>
      </c>
      <c r="I34" s="209">
        <v>18772</v>
      </c>
      <c r="J34" s="209">
        <f t="shared" si="14"/>
        <v>-28</v>
      </c>
      <c r="K34" s="337">
        <f t="shared" si="15"/>
        <v>-17400</v>
      </c>
      <c r="L34" s="209">
        <f t="shared" si="16"/>
        <v>198616</v>
      </c>
      <c r="M34" s="209">
        <f t="shared" si="17"/>
        <v>216016</v>
      </c>
      <c r="N34" s="209">
        <f t="shared" si="0"/>
        <v>198616</v>
      </c>
      <c r="O34" s="329">
        <f t="shared" si="18"/>
        <v>0</v>
      </c>
      <c r="P34" s="329">
        <f t="shared" si="19"/>
        <v>1</v>
      </c>
      <c r="Q34" s="329">
        <f t="shared" si="1"/>
        <v>1</v>
      </c>
      <c r="R34" s="329">
        <f t="shared" si="2"/>
        <v>0</v>
      </c>
      <c r="S34" s="209">
        <v>584288</v>
      </c>
      <c r="T34" s="209">
        <f t="shared" si="3"/>
        <v>782904</v>
      </c>
      <c r="U34" s="338">
        <f t="shared" si="4"/>
        <v>1</v>
      </c>
      <c r="V34" s="911">
        <f t="shared" si="5"/>
        <v>782904</v>
      </c>
      <c r="W34" s="338">
        <f t="shared" si="6"/>
        <v>1</v>
      </c>
      <c r="X34" s="338">
        <f t="shared" si="7"/>
        <v>0</v>
      </c>
      <c r="Y34" s="401">
        <v>-57900</v>
      </c>
      <c r="Z34" s="401">
        <v>-57900</v>
      </c>
      <c r="AA34" s="331">
        <v>115222.13</v>
      </c>
      <c r="AB34" s="338">
        <f t="shared" si="25"/>
        <v>1</v>
      </c>
      <c r="AC34" s="331">
        <v>273102.48</v>
      </c>
      <c r="AD34" s="738">
        <f t="shared" si="26"/>
        <v>388324.61</v>
      </c>
      <c r="AE34" s="338">
        <f t="shared" si="27"/>
        <v>1</v>
      </c>
      <c r="AF34" s="207">
        <v>61528.52</v>
      </c>
      <c r="AG34" s="207">
        <v>0</v>
      </c>
      <c r="AH34" s="207">
        <v>0</v>
      </c>
      <c r="AI34" s="207">
        <f t="shared" si="20"/>
        <v>61528.52</v>
      </c>
      <c r="AJ34" s="737">
        <f t="shared" si="21"/>
        <v>0</v>
      </c>
      <c r="AK34" s="352">
        <v>2016</v>
      </c>
      <c r="AL34" s="380">
        <v>197942.3</v>
      </c>
      <c r="AM34" s="209">
        <f t="shared" si="8"/>
        <v>338.36290598290594</v>
      </c>
      <c r="AN34" s="737">
        <v>0</v>
      </c>
      <c r="AO34" s="389">
        <v>0</v>
      </c>
      <c r="AP34" s="737">
        <f t="shared" si="22"/>
        <v>0</v>
      </c>
      <c r="AQ34" s="389">
        <v>0</v>
      </c>
      <c r="AR34" s="389">
        <v>0</v>
      </c>
      <c r="AS34" s="732">
        <v>0</v>
      </c>
      <c r="AT34" s="389">
        <v>0</v>
      </c>
      <c r="AU34" s="389">
        <v>0</v>
      </c>
      <c r="AV34" s="207"/>
      <c r="AW34" s="481">
        <v>2.8</v>
      </c>
      <c r="AX34" s="383">
        <f t="shared" si="9"/>
        <v>1</v>
      </c>
      <c r="AY34" s="481">
        <v>3.5</v>
      </c>
      <c r="AZ34" s="383">
        <f t="shared" si="10"/>
        <v>1</v>
      </c>
      <c r="BA34" s="481">
        <v>3.2</v>
      </c>
      <c r="BB34" s="383">
        <f t="shared" si="11"/>
        <v>1</v>
      </c>
      <c r="BC34" s="206">
        <v>180000</v>
      </c>
      <c r="BD34" s="206">
        <v>159479.70000000001</v>
      </c>
      <c r="BE34" s="337">
        <f t="shared" si="23"/>
        <v>-20520.299999999988</v>
      </c>
      <c r="BF34" s="206">
        <v>17900</v>
      </c>
      <c r="BG34" s="206">
        <v>21723.23</v>
      </c>
      <c r="BH34" s="337">
        <f t="shared" si="24"/>
        <v>3823.2299999999996</v>
      </c>
      <c r="BI34" s="206">
        <v>407355.41</v>
      </c>
      <c r="BJ34" s="206">
        <v>366018</v>
      </c>
      <c r="BK34" s="206">
        <f t="shared" si="12"/>
        <v>-41337.409999999974</v>
      </c>
      <c r="BL34" s="206">
        <v>175808.25</v>
      </c>
      <c r="BM34" s="206">
        <v>214488.17600800001</v>
      </c>
      <c r="BN34" s="381">
        <v>17.715</v>
      </c>
      <c r="BO34" s="361">
        <v>103400</v>
      </c>
      <c r="BP34" s="367">
        <v>1.3</v>
      </c>
      <c r="BQ34" s="208">
        <v>1.05</v>
      </c>
      <c r="BR34" s="206">
        <v>9333.7800000000007</v>
      </c>
      <c r="BS34" s="921">
        <v>1</v>
      </c>
      <c r="BT34" s="921">
        <v>0</v>
      </c>
      <c r="BU34" s="921">
        <v>1</v>
      </c>
      <c r="BV34" s="921">
        <v>1</v>
      </c>
      <c r="BW34" s="921">
        <v>1</v>
      </c>
      <c r="BX34" s="779">
        <v>66524.429999999993</v>
      </c>
      <c r="BY34" s="383">
        <f t="shared" si="36"/>
        <v>1</v>
      </c>
      <c r="BZ34" s="779">
        <v>48201.63</v>
      </c>
      <c r="CA34" s="383">
        <f t="shared" si="37"/>
        <v>1</v>
      </c>
      <c r="CB34" s="779">
        <v>58089.8</v>
      </c>
      <c r="CC34" s="383">
        <f t="shared" si="38"/>
        <v>1</v>
      </c>
      <c r="CD34" s="779">
        <v>-12484.03</v>
      </c>
      <c r="CE34" s="383">
        <f t="shared" si="39"/>
        <v>0</v>
      </c>
      <c r="CF34" s="779">
        <v>-145846.84</v>
      </c>
      <c r="CG34" s="383">
        <f t="shared" si="40"/>
        <v>0</v>
      </c>
      <c r="CH34" s="779">
        <v>34169.11</v>
      </c>
      <c r="CI34" s="383">
        <f t="shared" si="41"/>
        <v>1</v>
      </c>
      <c r="CJ34" s="779">
        <v>122847.76</v>
      </c>
      <c r="CK34" s="383">
        <f t="shared" si="42"/>
        <v>1</v>
      </c>
      <c r="CL34" s="779">
        <v>101600.62</v>
      </c>
      <c r="CM34" s="383">
        <f t="shared" si="43"/>
        <v>1</v>
      </c>
      <c r="CN34" s="713">
        <v>23.814</v>
      </c>
      <c r="CO34" s="713">
        <v>25.745999999999999</v>
      </c>
      <c r="CP34" s="713">
        <v>25.701000000000001</v>
      </c>
      <c r="CQ34" s="713">
        <v>25.120999999999999</v>
      </c>
      <c r="CR34" s="713">
        <v>23.137</v>
      </c>
      <c r="CS34" s="713">
        <v>23.11</v>
      </c>
      <c r="CT34" s="713">
        <v>21.574999999999999</v>
      </c>
      <c r="CU34" s="713">
        <v>22.617000000000001</v>
      </c>
    </row>
    <row r="35" spans="1:99">
      <c r="A35" s="202">
        <v>13073049</v>
      </c>
      <c r="B35" s="202">
        <v>5353</v>
      </c>
      <c r="C35" s="202" t="s">
        <v>55</v>
      </c>
      <c r="D35" s="206">
        <v>249</v>
      </c>
      <c r="E35" s="206">
        <v>-30600</v>
      </c>
      <c r="F35" s="380">
        <v>44885.11</v>
      </c>
      <c r="G35" s="209">
        <f t="shared" si="13"/>
        <v>75485.11</v>
      </c>
      <c r="H35" s="337">
        <v>0</v>
      </c>
      <c r="I35" s="209">
        <v>0</v>
      </c>
      <c r="J35" s="209">
        <f t="shared" si="14"/>
        <v>0</v>
      </c>
      <c r="K35" s="337">
        <f t="shared" si="15"/>
        <v>-30600</v>
      </c>
      <c r="L35" s="209">
        <f t="shared" si="16"/>
        <v>44885.11</v>
      </c>
      <c r="M35" s="209">
        <f t="shared" si="17"/>
        <v>75485.11</v>
      </c>
      <c r="N35" s="209">
        <f t="shared" si="0"/>
        <v>44885.11</v>
      </c>
      <c r="O35" s="329">
        <f t="shared" si="18"/>
        <v>0</v>
      </c>
      <c r="P35" s="329">
        <f t="shared" si="19"/>
        <v>1</v>
      </c>
      <c r="Q35" s="329">
        <f t="shared" si="1"/>
        <v>1</v>
      </c>
      <c r="R35" s="329">
        <f t="shared" si="2"/>
        <v>0</v>
      </c>
      <c r="S35" s="209">
        <v>269406.67</v>
      </c>
      <c r="T35" s="209">
        <f t="shared" si="3"/>
        <v>314291.77999999997</v>
      </c>
      <c r="U35" s="338">
        <f t="shared" si="4"/>
        <v>1</v>
      </c>
      <c r="V35" s="911">
        <f t="shared" si="5"/>
        <v>314291.77999999997</v>
      </c>
      <c r="W35" s="338">
        <f t="shared" si="6"/>
        <v>1</v>
      </c>
      <c r="X35" s="338">
        <f t="shared" si="7"/>
        <v>0</v>
      </c>
      <c r="Y35" s="401">
        <v>-52500</v>
      </c>
      <c r="Z35" s="401">
        <v>-29600</v>
      </c>
      <c r="AA35" s="331">
        <v>15477.9</v>
      </c>
      <c r="AB35" s="338">
        <f t="shared" si="25"/>
        <v>1</v>
      </c>
      <c r="AC35" s="331">
        <v>-75661.19</v>
      </c>
      <c r="AD35" s="738">
        <f t="shared" si="26"/>
        <v>-60183.29</v>
      </c>
      <c r="AE35" s="338">
        <f t="shared" si="27"/>
        <v>0</v>
      </c>
      <c r="AF35" s="207">
        <v>247029.2</v>
      </c>
      <c r="AG35" s="207">
        <v>0</v>
      </c>
      <c r="AH35" s="207">
        <v>0</v>
      </c>
      <c r="AI35" s="207">
        <f t="shared" si="20"/>
        <v>247029.2</v>
      </c>
      <c r="AJ35" s="737">
        <f t="shared" si="21"/>
        <v>1</v>
      </c>
      <c r="AK35" s="352">
        <v>2018</v>
      </c>
      <c r="AL35" s="380">
        <v>0</v>
      </c>
      <c r="AM35" s="209">
        <f t="shared" si="8"/>
        <v>0</v>
      </c>
      <c r="AN35" s="737">
        <v>0</v>
      </c>
      <c r="AO35" s="389">
        <v>0</v>
      </c>
      <c r="AP35" s="737">
        <f t="shared" si="22"/>
        <v>0</v>
      </c>
      <c r="AQ35" s="389">
        <v>0</v>
      </c>
      <c r="AR35" s="389">
        <v>0</v>
      </c>
      <c r="AS35" s="732">
        <v>0</v>
      </c>
      <c r="AT35" s="389">
        <v>0</v>
      </c>
      <c r="AU35" s="389">
        <v>0</v>
      </c>
      <c r="AV35" s="207"/>
      <c r="AW35" s="213">
        <v>3</v>
      </c>
      <c r="AX35" s="383">
        <f t="shared" si="9"/>
        <v>1</v>
      </c>
      <c r="AY35" s="213">
        <v>3.2</v>
      </c>
      <c r="AZ35" s="383">
        <f t="shared" si="10"/>
        <v>1</v>
      </c>
      <c r="BA35" s="213">
        <v>3.4</v>
      </c>
      <c r="BB35" s="383">
        <f t="shared" si="11"/>
        <v>1</v>
      </c>
      <c r="BC35" s="206">
        <v>72900</v>
      </c>
      <c r="BD35" s="206">
        <v>64590.239999999998</v>
      </c>
      <c r="BE35" s="337">
        <f t="shared" si="23"/>
        <v>-8309.760000000002</v>
      </c>
      <c r="BF35" s="206">
        <v>54900</v>
      </c>
      <c r="BG35" s="206">
        <v>66573.45</v>
      </c>
      <c r="BH35" s="337">
        <f t="shared" si="24"/>
        <v>11673.449999999997</v>
      </c>
      <c r="BI35" s="206">
        <v>287926.15999999997</v>
      </c>
      <c r="BJ35" s="206">
        <v>254341</v>
      </c>
      <c r="BK35" s="206">
        <f t="shared" si="12"/>
        <v>-33585.159999999974</v>
      </c>
      <c r="BL35" s="206">
        <v>0</v>
      </c>
      <c r="BM35" s="206">
        <v>105899.53203600002</v>
      </c>
      <c r="BN35" s="381">
        <v>17.715</v>
      </c>
      <c r="BO35" s="361">
        <v>51100</v>
      </c>
      <c r="BP35" s="367">
        <v>1.1000000000000001</v>
      </c>
      <c r="BQ35" s="208">
        <v>0.34</v>
      </c>
      <c r="BR35" s="206">
        <v>1126</v>
      </c>
      <c r="BS35" s="921">
        <v>0</v>
      </c>
      <c r="BT35" s="921">
        <v>0</v>
      </c>
      <c r="BU35" s="921">
        <v>1</v>
      </c>
      <c r="BV35" s="921">
        <v>1</v>
      </c>
      <c r="BW35" s="921">
        <v>1</v>
      </c>
      <c r="BX35" s="779">
        <v>-14863.81</v>
      </c>
      <c r="BY35" s="383">
        <f t="shared" si="36"/>
        <v>0</v>
      </c>
      <c r="BZ35" s="779">
        <v>-4729.1099999999997</v>
      </c>
      <c r="CA35" s="383">
        <f t="shared" si="37"/>
        <v>0</v>
      </c>
      <c r="CB35" s="779">
        <v>-52275.45</v>
      </c>
      <c r="CC35" s="383">
        <f t="shared" si="38"/>
        <v>0</v>
      </c>
      <c r="CD35" s="779">
        <v>-31412.62</v>
      </c>
      <c r="CE35" s="383">
        <f t="shared" si="39"/>
        <v>0</v>
      </c>
      <c r="CF35" s="779">
        <v>6509.21</v>
      </c>
      <c r="CG35" s="383">
        <f t="shared" si="40"/>
        <v>1</v>
      </c>
      <c r="CH35" s="779">
        <v>8616.4599999999991</v>
      </c>
      <c r="CI35" s="383">
        <f t="shared" si="41"/>
        <v>1</v>
      </c>
      <c r="CJ35" s="779">
        <v>17494.13</v>
      </c>
      <c r="CK35" s="383">
        <f t="shared" si="42"/>
        <v>1</v>
      </c>
      <c r="CL35" s="779">
        <v>-17141.5</v>
      </c>
      <c r="CM35" s="383">
        <f t="shared" si="43"/>
        <v>0</v>
      </c>
      <c r="CN35" s="713">
        <v>23.814</v>
      </c>
      <c r="CO35" s="713">
        <v>25.745999999999999</v>
      </c>
      <c r="CP35" s="713">
        <v>25.701000000000001</v>
      </c>
      <c r="CQ35" s="713">
        <v>25.120999999999999</v>
      </c>
      <c r="CR35" s="713">
        <v>23.137</v>
      </c>
      <c r="CS35" s="713">
        <v>23.11</v>
      </c>
      <c r="CT35" s="713">
        <v>21.574999999999999</v>
      </c>
      <c r="CU35" s="713">
        <v>22.617000000000001</v>
      </c>
    </row>
    <row r="36" spans="1:99">
      <c r="A36" s="202">
        <v>13073063</v>
      </c>
      <c r="B36" s="202">
        <v>5353</v>
      </c>
      <c r="C36" s="202" t="s">
        <v>56</v>
      </c>
      <c r="D36" s="206">
        <v>766</v>
      </c>
      <c r="E36" s="206">
        <v>-134900</v>
      </c>
      <c r="F36" s="380">
        <v>192004.6</v>
      </c>
      <c r="G36" s="209">
        <f t="shared" si="13"/>
        <v>326904.59999999998</v>
      </c>
      <c r="H36" s="337">
        <v>14900</v>
      </c>
      <c r="I36" s="209">
        <v>14847.92</v>
      </c>
      <c r="J36" s="209">
        <f t="shared" si="14"/>
        <v>-52.079999999999927</v>
      </c>
      <c r="K36" s="337">
        <f t="shared" si="15"/>
        <v>-149800</v>
      </c>
      <c r="L36" s="209">
        <f t="shared" si="16"/>
        <v>177156.68</v>
      </c>
      <c r="M36" s="209">
        <f t="shared" si="17"/>
        <v>326956.68</v>
      </c>
      <c r="N36" s="209">
        <f t="shared" si="0"/>
        <v>112581.98</v>
      </c>
      <c r="O36" s="329">
        <f t="shared" si="18"/>
        <v>0</v>
      </c>
      <c r="P36" s="329">
        <f t="shared" si="19"/>
        <v>1</v>
      </c>
      <c r="Q36" s="329">
        <f t="shared" si="1"/>
        <v>1</v>
      </c>
      <c r="R36" s="329">
        <f t="shared" si="2"/>
        <v>0</v>
      </c>
      <c r="S36" s="209">
        <v>-388857.31</v>
      </c>
      <c r="T36" s="209">
        <f t="shared" si="3"/>
        <v>-211700.63</v>
      </c>
      <c r="U36" s="338">
        <f t="shared" si="4"/>
        <v>0</v>
      </c>
      <c r="V36" s="911">
        <f t="shared" si="5"/>
        <v>-276275.33</v>
      </c>
      <c r="W36" s="338">
        <f t="shared" si="6"/>
        <v>0</v>
      </c>
      <c r="X36" s="338">
        <f t="shared" si="7"/>
        <v>0</v>
      </c>
      <c r="Y36" s="401">
        <v>-152600</v>
      </c>
      <c r="Z36" s="401">
        <v>-125900</v>
      </c>
      <c r="AA36" s="331">
        <v>-92910.98</v>
      </c>
      <c r="AB36" s="338">
        <f t="shared" si="25"/>
        <v>0</v>
      </c>
      <c r="AC36" s="331">
        <v>-159654.64000000001</v>
      </c>
      <c r="AD36" s="738">
        <f t="shared" si="26"/>
        <v>-252565.62</v>
      </c>
      <c r="AE36" s="338">
        <f t="shared" si="27"/>
        <v>0</v>
      </c>
      <c r="AF36" s="794">
        <v>0</v>
      </c>
      <c r="AG36" s="207">
        <v>1046858</v>
      </c>
      <c r="AH36" s="794">
        <v>28329.759999999998</v>
      </c>
      <c r="AI36" s="207">
        <f t="shared" si="20"/>
        <v>-28329.759999999998</v>
      </c>
      <c r="AJ36" s="737">
        <f t="shared" si="21"/>
        <v>0</v>
      </c>
      <c r="AK36" s="352">
        <v>2019</v>
      </c>
      <c r="AL36" s="380">
        <v>84884.61</v>
      </c>
      <c r="AM36" s="209">
        <f t="shared" si="8"/>
        <v>110.8154177545692</v>
      </c>
      <c r="AN36" s="737">
        <v>1</v>
      </c>
      <c r="AO36" s="389">
        <v>1</v>
      </c>
      <c r="AP36" s="737">
        <f t="shared" si="22"/>
        <v>0</v>
      </c>
      <c r="AQ36" s="389">
        <v>0</v>
      </c>
      <c r="AR36" s="389">
        <v>1</v>
      </c>
      <c r="AS36" s="732">
        <v>64574.7</v>
      </c>
      <c r="AT36" s="389">
        <v>0</v>
      </c>
      <c r="AU36" s="389">
        <v>0</v>
      </c>
      <c r="AV36" s="207"/>
      <c r="AW36" s="481">
        <v>3</v>
      </c>
      <c r="AX36" s="383">
        <f t="shared" si="9"/>
        <v>1</v>
      </c>
      <c r="AY36" s="481">
        <v>3.75</v>
      </c>
      <c r="AZ36" s="383">
        <f t="shared" si="10"/>
        <v>1</v>
      </c>
      <c r="BA36" s="481">
        <v>3.5</v>
      </c>
      <c r="BB36" s="383">
        <f t="shared" si="11"/>
        <v>1</v>
      </c>
      <c r="BC36" s="206">
        <v>221100</v>
      </c>
      <c r="BD36" s="206">
        <v>195886.85</v>
      </c>
      <c r="BE36" s="337">
        <f t="shared" si="23"/>
        <v>-25213.149999999994</v>
      </c>
      <c r="BF36" s="206">
        <v>31100</v>
      </c>
      <c r="BG36" s="206">
        <v>37787.360000000001</v>
      </c>
      <c r="BH36" s="337">
        <f t="shared" si="24"/>
        <v>6687.3600000000006</v>
      </c>
      <c r="BI36" s="206">
        <v>610137.87</v>
      </c>
      <c r="BJ36" s="206">
        <v>526769</v>
      </c>
      <c r="BK36" s="206">
        <f t="shared" si="12"/>
        <v>-83368.87</v>
      </c>
      <c r="BL36" s="206">
        <v>169525.77</v>
      </c>
      <c r="BM36" s="206">
        <v>286761.06980800006</v>
      </c>
      <c r="BN36" s="381">
        <v>17.715</v>
      </c>
      <c r="BO36" s="361">
        <v>138200</v>
      </c>
      <c r="BP36" s="367">
        <v>0.4</v>
      </c>
      <c r="BQ36" s="208">
        <v>0.09</v>
      </c>
      <c r="BR36" s="206">
        <v>817</v>
      </c>
      <c r="BS36" s="921">
        <v>0</v>
      </c>
      <c r="BT36" s="921">
        <v>0</v>
      </c>
      <c r="BU36" s="921">
        <v>1</v>
      </c>
      <c r="BV36" s="921">
        <v>0</v>
      </c>
      <c r="BW36" s="921">
        <v>1</v>
      </c>
      <c r="BX36" s="779">
        <v>-36605.5</v>
      </c>
      <c r="BY36" s="383">
        <f t="shared" si="36"/>
        <v>0</v>
      </c>
      <c r="BZ36" s="779">
        <v>-56987.07</v>
      </c>
      <c r="CA36" s="383">
        <f t="shared" si="37"/>
        <v>0</v>
      </c>
      <c r="CB36" s="779">
        <v>40611.07</v>
      </c>
      <c r="CC36" s="383">
        <f t="shared" si="38"/>
        <v>1</v>
      </c>
      <c r="CD36" s="779">
        <v>-48535.040000000001</v>
      </c>
      <c r="CE36" s="383">
        <f t="shared" si="39"/>
        <v>0</v>
      </c>
      <c r="CF36" s="779">
        <v>-165615.1</v>
      </c>
      <c r="CG36" s="383">
        <f t="shared" si="40"/>
        <v>0</v>
      </c>
      <c r="CH36" s="779">
        <v>26358.18</v>
      </c>
      <c r="CI36" s="383">
        <f t="shared" si="41"/>
        <v>1</v>
      </c>
      <c r="CJ36" s="779">
        <v>-40028.589999999997</v>
      </c>
      <c r="CK36" s="383">
        <f t="shared" si="42"/>
        <v>0</v>
      </c>
      <c r="CL36" s="779">
        <v>109994.63</v>
      </c>
      <c r="CM36" s="383">
        <f t="shared" si="43"/>
        <v>1</v>
      </c>
      <c r="CN36" s="713">
        <v>23.814</v>
      </c>
      <c r="CO36" s="713">
        <v>25.745999999999999</v>
      </c>
      <c r="CP36" s="713">
        <v>25.701000000000001</v>
      </c>
      <c r="CQ36" s="713">
        <v>25.120999999999999</v>
      </c>
      <c r="CR36" s="713">
        <v>23.137</v>
      </c>
      <c r="CS36" s="713">
        <v>23.11</v>
      </c>
      <c r="CT36" s="713">
        <v>21.574999999999999</v>
      </c>
      <c r="CU36" s="713">
        <v>22.617000000000001</v>
      </c>
    </row>
    <row r="37" spans="1:99">
      <c r="A37" s="202">
        <v>13073064</v>
      </c>
      <c r="B37" s="202">
        <v>5353</v>
      </c>
      <c r="C37" s="202" t="s">
        <v>57</v>
      </c>
      <c r="D37" s="206">
        <v>443</v>
      </c>
      <c r="E37" s="206">
        <v>26800</v>
      </c>
      <c r="F37" s="380">
        <v>147406.16</v>
      </c>
      <c r="G37" s="209">
        <f t="shared" si="13"/>
        <v>120606.16</v>
      </c>
      <c r="H37" s="337">
        <v>16500</v>
      </c>
      <c r="I37" s="209">
        <v>21784.01</v>
      </c>
      <c r="J37" s="209">
        <f t="shared" si="14"/>
        <v>5284.0099999999984</v>
      </c>
      <c r="K37" s="337">
        <f t="shared" si="15"/>
        <v>10300</v>
      </c>
      <c r="L37" s="209">
        <f t="shared" si="16"/>
        <v>125622.15000000001</v>
      </c>
      <c r="M37" s="209">
        <f t="shared" si="17"/>
        <v>115322.15000000001</v>
      </c>
      <c r="N37" s="209">
        <f t="shared" si="0"/>
        <v>95390.38</v>
      </c>
      <c r="O37" s="329">
        <f t="shared" si="18"/>
        <v>1</v>
      </c>
      <c r="P37" s="329">
        <f t="shared" si="19"/>
        <v>1</v>
      </c>
      <c r="Q37" s="329">
        <f t="shared" si="1"/>
        <v>1</v>
      </c>
      <c r="R37" s="329">
        <f t="shared" si="2"/>
        <v>0</v>
      </c>
      <c r="S37" s="209">
        <v>114597.51</v>
      </c>
      <c r="T37" s="209">
        <f t="shared" si="3"/>
        <v>240219.66</v>
      </c>
      <c r="U37" s="338">
        <f t="shared" si="4"/>
        <v>1</v>
      </c>
      <c r="V37" s="911">
        <f t="shared" si="5"/>
        <v>209987.89</v>
      </c>
      <c r="W37" s="338">
        <f t="shared" si="6"/>
        <v>1</v>
      </c>
      <c r="X37" s="338">
        <f t="shared" si="7"/>
        <v>0</v>
      </c>
      <c r="Y37" s="401">
        <v>18600</v>
      </c>
      <c r="Z37" s="401">
        <v>59700</v>
      </c>
      <c r="AA37" s="331">
        <v>155133.63</v>
      </c>
      <c r="AB37" s="338">
        <f t="shared" si="25"/>
        <v>1</v>
      </c>
      <c r="AC37" s="331">
        <v>-33830.379999999997</v>
      </c>
      <c r="AD37" s="738">
        <f t="shared" si="26"/>
        <v>121303.25</v>
      </c>
      <c r="AE37" s="338">
        <f t="shared" si="27"/>
        <v>1</v>
      </c>
      <c r="AF37" s="207">
        <v>991.64</v>
      </c>
      <c r="AG37" s="207">
        <v>160154</v>
      </c>
      <c r="AH37" s="207">
        <v>0</v>
      </c>
      <c r="AI37" s="207">
        <f t="shared" si="20"/>
        <v>991.64</v>
      </c>
      <c r="AJ37" s="737">
        <f t="shared" si="21"/>
        <v>0</v>
      </c>
      <c r="AK37" s="352">
        <v>2018</v>
      </c>
      <c r="AL37" s="380">
        <v>166430.03</v>
      </c>
      <c r="AM37" s="209">
        <f t="shared" si="8"/>
        <v>375.68855530474042</v>
      </c>
      <c r="AN37" s="737">
        <v>1</v>
      </c>
      <c r="AO37" s="389">
        <v>1</v>
      </c>
      <c r="AP37" s="737">
        <f t="shared" si="22"/>
        <v>0</v>
      </c>
      <c r="AQ37" s="389">
        <v>0</v>
      </c>
      <c r="AR37" s="751">
        <v>1</v>
      </c>
      <c r="AS37" s="752">
        <v>30231.77</v>
      </c>
      <c r="AT37" s="389">
        <v>0</v>
      </c>
      <c r="AU37" s="389">
        <v>0</v>
      </c>
      <c r="AV37" s="207"/>
      <c r="AW37" s="481">
        <v>3.5</v>
      </c>
      <c r="AX37" s="383">
        <f t="shared" si="9"/>
        <v>0</v>
      </c>
      <c r="AY37" s="481">
        <v>3.6</v>
      </c>
      <c r="AZ37" s="383">
        <f t="shared" si="10"/>
        <v>1</v>
      </c>
      <c r="BA37" s="481">
        <v>3.5</v>
      </c>
      <c r="BB37" s="383">
        <f t="shared" si="11"/>
        <v>1</v>
      </c>
      <c r="BC37" s="206">
        <v>132400</v>
      </c>
      <c r="BD37" s="206">
        <v>117349.36</v>
      </c>
      <c r="BE37" s="337">
        <f t="shared" si="23"/>
        <v>-15050.64</v>
      </c>
      <c r="BF37" s="206">
        <v>10400</v>
      </c>
      <c r="BG37" s="206">
        <v>12654.74</v>
      </c>
      <c r="BH37" s="337">
        <f t="shared" si="24"/>
        <v>2254.7399999999998</v>
      </c>
      <c r="BI37" s="206">
        <v>195960.83</v>
      </c>
      <c r="BJ37" s="206">
        <v>187919</v>
      </c>
      <c r="BK37" s="206">
        <f t="shared" si="12"/>
        <v>-8041.8299999999872</v>
      </c>
      <c r="BL37" s="206">
        <v>261865.43</v>
      </c>
      <c r="BM37" s="206">
        <v>168388.95341200003</v>
      </c>
      <c r="BN37" s="381">
        <v>17.715</v>
      </c>
      <c r="BO37" s="361">
        <v>81200</v>
      </c>
      <c r="BP37" s="367">
        <v>0.3</v>
      </c>
      <c r="BQ37" s="208">
        <v>0.02</v>
      </c>
      <c r="BR37" s="206">
        <v>140</v>
      </c>
      <c r="BS37" s="921">
        <v>0</v>
      </c>
      <c r="BT37" s="921">
        <v>0</v>
      </c>
      <c r="BU37" s="921">
        <v>0</v>
      </c>
      <c r="BV37" s="921">
        <v>0</v>
      </c>
      <c r="BW37" s="921">
        <v>0</v>
      </c>
      <c r="BX37" s="779">
        <v>228664.66</v>
      </c>
      <c r="BY37" s="383">
        <f t="shared" si="36"/>
        <v>1</v>
      </c>
      <c r="BZ37" s="779">
        <v>-37006.71</v>
      </c>
      <c r="CA37" s="383">
        <f t="shared" si="37"/>
        <v>0</v>
      </c>
      <c r="CB37" s="779">
        <v>-60377.05</v>
      </c>
      <c r="CC37" s="383">
        <f t="shared" si="38"/>
        <v>0</v>
      </c>
      <c r="CD37" s="779">
        <v>-15345.6</v>
      </c>
      <c r="CE37" s="383">
        <f t="shared" si="39"/>
        <v>0</v>
      </c>
      <c r="CF37" s="779">
        <v>-47732.25</v>
      </c>
      <c r="CG37" s="383">
        <f t="shared" si="40"/>
        <v>0</v>
      </c>
      <c r="CH37" s="779">
        <v>-28015.03</v>
      </c>
      <c r="CI37" s="383">
        <f t="shared" si="41"/>
        <v>0</v>
      </c>
      <c r="CJ37" s="779">
        <v>-74018.399999999994</v>
      </c>
      <c r="CK37" s="383">
        <f t="shared" si="42"/>
        <v>0</v>
      </c>
      <c r="CL37" s="779">
        <v>-37999.339999999997</v>
      </c>
      <c r="CM37" s="383">
        <f t="shared" si="43"/>
        <v>0</v>
      </c>
      <c r="CN37" s="713">
        <v>23.814</v>
      </c>
      <c r="CO37" s="713">
        <v>25.745999999999999</v>
      </c>
      <c r="CP37" s="713">
        <v>25.701000000000001</v>
      </c>
      <c r="CQ37" s="713">
        <v>25.120999999999999</v>
      </c>
      <c r="CR37" s="713">
        <v>23.137</v>
      </c>
      <c r="CS37" s="713">
        <v>23.11</v>
      </c>
      <c r="CT37" s="713">
        <v>21.574999999999999</v>
      </c>
      <c r="CU37" s="713">
        <v>22.617000000000001</v>
      </c>
    </row>
    <row r="38" spans="1:99">
      <c r="A38" s="202">
        <v>13073065</v>
      </c>
      <c r="B38" s="202">
        <v>5353</v>
      </c>
      <c r="C38" s="202" t="s">
        <v>58</v>
      </c>
      <c r="D38" s="206">
        <v>964</v>
      </c>
      <c r="E38" s="206">
        <v>-61600</v>
      </c>
      <c r="F38" s="380">
        <v>50162.8</v>
      </c>
      <c r="G38" s="209">
        <f t="shared" si="13"/>
        <v>111762.8</v>
      </c>
      <c r="H38" s="337">
        <v>39600</v>
      </c>
      <c r="I38" s="209">
        <v>39566.47</v>
      </c>
      <c r="J38" s="209">
        <f t="shared" si="14"/>
        <v>-33.529999999998836</v>
      </c>
      <c r="K38" s="337">
        <f t="shared" si="15"/>
        <v>-101200</v>
      </c>
      <c r="L38" s="209">
        <f t="shared" si="16"/>
        <v>10596.330000000002</v>
      </c>
      <c r="M38" s="209">
        <f t="shared" si="17"/>
        <v>111796.33</v>
      </c>
      <c r="N38" s="209">
        <f t="shared" si="0"/>
        <v>10596.330000000002</v>
      </c>
      <c r="O38" s="329">
        <f t="shared" si="18"/>
        <v>0</v>
      </c>
      <c r="P38" s="329">
        <f t="shared" si="19"/>
        <v>1</v>
      </c>
      <c r="Q38" s="329">
        <f t="shared" si="1"/>
        <v>1</v>
      </c>
      <c r="R38" s="329">
        <f t="shared" si="2"/>
        <v>0</v>
      </c>
      <c r="S38" s="209">
        <v>1065471.27</v>
      </c>
      <c r="T38" s="209">
        <f t="shared" si="3"/>
        <v>1076067.6000000001</v>
      </c>
      <c r="U38" s="338">
        <f t="shared" si="4"/>
        <v>1</v>
      </c>
      <c r="V38" s="911">
        <f t="shared" si="5"/>
        <v>1076067.6000000001</v>
      </c>
      <c r="W38" s="338">
        <f t="shared" si="6"/>
        <v>1</v>
      </c>
      <c r="X38" s="338">
        <f t="shared" si="7"/>
        <v>0</v>
      </c>
      <c r="Y38" s="401">
        <v>-147000</v>
      </c>
      <c r="Z38" s="401">
        <v>-89500</v>
      </c>
      <c r="AA38" s="331">
        <v>-67713.33</v>
      </c>
      <c r="AB38" s="338">
        <f t="shared" si="25"/>
        <v>0</v>
      </c>
      <c r="AC38" s="331">
        <v>164039.13</v>
      </c>
      <c r="AD38" s="738">
        <f t="shared" si="26"/>
        <v>96325.8</v>
      </c>
      <c r="AE38" s="338">
        <f t="shared" si="27"/>
        <v>1</v>
      </c>
      <c r="AF38" s="207">
        <v>765157.15</v>
      </c>
      <c r="AG38" s="207">
        <v>0</v>
      </c>
      <c r="AH38" s="207">
        <v>0</v>
      </c>
      <c r="AI38" s="207">
        <f t="shared" si="20"/>
        <v>765157.15</v>
      </c>
      <c r="AJ38" s="737">
        <f t="shared" si="21"/>
        <v>0</v>
      </c>
      <c r="AK38" s="352">
        <v>2018</v>
      </c>
      <c r="AL38" s="380">
        <v>297825.12</v>
      </c>
      <c r="AM38" s="209">
        <f t="shared" si="8"/>
        <v>308.94721991701243</v>
      </c>
      <c r="AN38" s="737">
        <v>0</v>
      </c>
      <c r="AO38" s="389">
        <v>0</v>
      </c>
      <c r="AP38" s="737">
        <f t="shared" si="22"/>
        <v>0</v>
      </c>
      <c r="AQ38" s="389">
        <v>0</v>
      </c>
      <c r="AR38" s="389">
        <v>0</v>
      </c>
      <c r="AS38" s="732">
        <v>0</v>
      </c>
      <c r="AT38" s="389">
        <v>0</v>
      </c>
      <c r="AU38" s="389">
        <v>0</v>
      </c>
      <c r="AV38" s="207"/>
      <c r="AW38" s="481">
        <v>2</v>
      </c>
      <c r="AX38" s="383">
        <f t="shared" si="9"/>
        <v>1</v>
      </c>
      <c r="AY38" s="481">
        <v>3</v>
      </c>
      <c r="AZ38" s="383">
        <f t="shared" si="10"/>
        <v>1</v>
      </c>
      <c r="BA38" s="481">
        <v>3</v>
      </c>
      <c r="BB38" s="383">
        <f t="shared" si="11"/>
        <v>1</v>
      </c>
      <c r="BC38" s="206">
        <v>317300</v>
      </c>
      <c r="BD38" s="206">
        <v>281061.33</v>
      </c>
      <c r="BE38" s="337">
        <f t="shared" si="23"/>
        <v>-36238.669999999984</v>
      </c>
      <c r="BF38" s="206">
        <v>39400</v>
      </c>
      <c r="BG38" s="206">
        <v>47740.28</v>
      </c>
      <c r="BH38" s="337">
        <f t="shared" si="24"/>
        <v>8340.2799999999988</v>
      </c>
      <c r="BI38" s="206">
        <v>817668.51</v>
      </c>
      <c r="BJ38" s="206">
        <v>683216</v>
      </c>
      <c r="BK38" s="206">
        <f t="shared" si="12"/>
        <v>-134452.51</v>
      </c>
      <c r="BL38" s="206">
        <v>178741.25</v>
      </c>
      <c r="BM38" s="206">
        <v>366480.50957200007</v>
      </c>
      <c r="BN38" s="381">
        <v>17.715</v>
      </c>
      <c r="BO38" s="361">
        <v>176600</v>
      </c>
      <c r="BP38" s="367">
        <v>1.5</v>
      </c>
      <c r="BQ38" s="208">
        <v>0.44</v>
      </c>
      <c r="BR38" s="206">
        <v>34766.99</v>
      </c>
      <c r="BS38" s="921">
        <v>1</v>
      </c>
      <c r="BT38" s="921">
        <v>1</v>
      </c>
      <c r="BU38" s="921">
        <v>0</v>
      </c>
      <c r="BV38" s="921">
        <v>1</v>
      </c>
      <c r="BW38" s="921">
        <v>1</v>
      </c>
      <c r="BX38" s="779">
        <v>209660.3</v>
      </c>
      <c r="BY38" s="383">
        <f t="shared" si="36"/>
        <v>1</v>
      </c>
      <c r="BZ38" s="779">
        <v>82276.52</v>
      </c>
      <c r="CA38" s="383">
        <f t="shared" si="37"/>
        <v>1</v>
      </c>
      <c r="CB38" s="779">
        <v>-60392.54</v>
      </c>
      <c r="CC38" s="383">
        <f t="shared" si="38"/>
        <v>0</v>
      </c>
      <c r="CD38" s="779">
        <v>0</v>
      </c>
      <c r="CE38" s="383">
        <f t="shared" si="39"/>
        <v>1</v>
      </c>
      <c r="CF38" s="779">
        <v>237156.99</v>
      </c>
      <c r="CG38" s="383">
        <f t="shared" si="40"/>
        <v>1</v>
      </c>
      <c r="CH38" s="779">
        <v>-227515.13</v>
      </c>
      <c r="CI38" s="383">
        <f t="shared" si="41"/>
        <v>0</v>
      </c>
      <c r="CJ38" s="779">
        <v>-77147.009999999995</v>
      </c>
      <c r="CK38" s="383">
        <f t="shared" si="42"/>
        <v>0</v>
      </c>
      <c r="CL38" s="779">
        <v>0</v>
      </c>
      <c r="CM38" s="383">
        <f t="shared" si="43"/>
        <v>1</v>
      </c>
      <c r="CN38" s="713">
        <v>23.814</v>
      </c>
      <c r="CO38" s="713">
        <v>25.745999999999999</v>
      </c>
      <c r="CP38" s="713">
        <v>25.701000000000001</v>
      </c>
      <c r="CQ38" s="713">
        <v>25.120999999999999</v>
      </c>
      <c r="CR38" s="713">
        <v>23.137</v>
      </c>
      <c r="CS38" s="713">
        <v>23.11</v>
      </c>
      <c r="CT38" s="713">
        <v>21.574999999999999</v>
      </c>
      <c r="CU38" s="713">
        <v>22.617000000000001</v>
      </c>
    </row>
    <row r="39" spans="1:99">
      <c r="A39" s="202">
        <v>13073072</v>
      </c>
      <c r="B39" s="202">
        <v>5353</v>
      </c>
      <c r="C39" s="202" t="s">
        <v>59</v>
      </c>
      <c r="D39" s="206">
        <v>245</v>
      </c>
      <c r="E39" s="206">
        <v>8500</v>
      </c>
      <c r="F39" s="380">
        <v>-401.32</v>
      </c>
      <c r="G39" s="209">
        <f t="shared" si="13"/>
        <v>-8901.32</v>
      </c>
      <c r="H39" s="337">
        <v>40100</v>
      </c>
      <c r="I39" s="209">
        <v>40974.589999999997</v>
      </c>
      <c r="J39" s="209">
        <f t="shared" si="14"/>
        <v>874.58999999999651</v>
      </c>
      <c r="K39" s="337">
        <f t="shared" si="15"/>
        <v>-31600</v>
      </c>
      <c r="L39" s="209">
        <f t="shared" si="16"/>
        <v>-41375.909999999996</v>
      </c>
      <c r="M39" s="209">
        <f t="shared" si="17"/>
        <v>-9775.9099999999962</v>
      </c>
      <c r="N39" s="209">
        <f t="shared" ref="N39:N61" si="44">L39-AS39</f>
        <v>-41375.909999999996</v>
      </c>
      <c r="O39" s="329">
        <f t="shared" si="18"/>
        <v>0</v>
      </c>
      <c r="P39" s="329">
        <f t="shared" si="19"/>
        <v>0</v>
      </c>
      <c r="Q39" s="329">
        <f t="shared" ref="Q39:Q61" si="45">IF(N39&lt;0,0,1)</f>
        <v>0</v>
      </c>
      <c r="R39" s="329">
        <f t="shared" ref="R39:R70" si="46">Q39-P39</f>
        <v>0</v>
      </c>
      <c r="S39" s="209">
        <v>1201842.55</v>
      </c>
      <c r="T39" s="209">
        <f t="shared" ref="T39:T61" si="47">L39+S39</f>
        <v>1160466.6400000001</v>
      </c>
      <c r="U39" s="338">
        <f t="shared" ref="U39:U61" si="48">IF(T39&lt;0,0,1)</f>
        <v>1</v>
      </c>
      <c r="V39" s="911">
        <f t="shared" ref="V39:V61" si="49">N39+S39</f>
        <v>1160466.6400000001</v>
      </c>
      <c r="W39" s="338">
        <f t="shared" ref="W39:W61" si="50">IF(V39&lt;0,0,1)</f>
        <v>1</v>
      </c>
      <c r="X39" s="338">
        <f t="shared" ref="X39:X70" si="51">W39-U39</f>
        <v>0</v>
      </c>
      <c r="Y39" s="401">
        <v>-8300</v>
      </c>
      <c r="Z39" s="401">
        <v>7300</v>
      </c>
      <c r="AA39" s="331">
        <v>-121483.61</v>
      </c>
      <c r="AB39" s="338">
        <f t="shared" si="25"/>
        <v>0</v>
      </c>
      <c r="AC39" s="331">
        <v>497155.79</v>
      </c>
      <c r="AD39" s="738">
        <f t="shared" si="26"/>
        <v>375672.18</v>
      </c>
      <c r="AE39" s="338">
        <f t="shared" si="27"/>
        <v>1</v>
      </c>
      <c r="AF39" s="207">
        <v>424674.86</v>
      </c>
      <c r="AG39" s="207">
        <v>0</v>
      </c>
      <c r="AH39" s="207">
        <v>0</v>
      </c>
      <c r="AI39" s="207">
        <f t="shared" si="20"/>
        <v>424674.86</v>
      </c>
      <c r="AJ39" s="737">
        <f t="shared" si="21"/>
        <v>1</v>
      </c>
      <c r="AK39" s="352">
        <v>2017</v>
      </c>
      <c r="AL39" s="380">
        <v>697209.22</v>
      </c>
      <c r="AM39" s="209">
        <f t="shared" ref="AM39:AM61" si="52">AL39/D39</f>
        <v>2845.7519183673467</v>
      </c>
      <c r="AN39" s="737">
        <v>0</v>
      </c>
      <c r="AO39" s="389">
        <v>0</v>
      </c>
      <c r="AP39" s="737">
        <f t="shared" si="22"/>
        <v>0</v>
      </c>
      <c r="AQ39" s="389">
        <v>0</v>
      </c>
      <c r="AR39" s="389">
        <v>0</v>
      </c>
      <c r="AS39" s="732">
        <v>0</v>
      </c>
      <c r="AT39" s="389">
        <v>0</v>
      </c>
      <c r="AU39" s="389">
        <v>0</v>
      </c>
      <c r="AV39" s="207"/>
      <c r="AW39" s="213">
        <v>3</v>
      </c>
      <c r="AX39" s="383">
        <f t="shared" ref="AX39:AX61" si="53">IF(AW39&lt;323%,1,0)</f>
        <v>1</v>
      </c>
      <c r="AY39" s="213">
        <v>3</v>
      </c>
      <c r="AZ39" s="383">
        <f t="shared" ref="AZ39:AZ61" si="54">IF(AY39&lt;427%,1,0)</f>
        <v>1</v>
      </c>
      <c r="BA39" s="213">
        <v>3</v>
      </c>
      <c r="BB39" s="383">
        <f t="shared" ref="BB39:BB61" si="55">IF(BA39&lt;381%,1,0)</f>
        <v>1</v>
      </c>
      <c r="BC39" s="206">
        <v>79400</v>
      </c>
      <c r="BD39" s="206">
        <v>70361.52</v>
      </c>
      <c r="BE39" s="337">
        <f t="shared" si="23"/>
        <v>-9038.4799999999959</v>
      </c>
      <c r="BF39" s="206">
        <v>33900</v>
      </c>
      <c r="BG39" s="206">
        <v>41167.54</v>
      </c>
      <c r="BH39" s="337">
        <f t="shared" si="24"/>
        <v>7267.5400000000009</v>
      </c>
      <c r="BI39" s="206">
        <v>445937.98</v>
      </c>
      <c r="BJ39" s="206">
        <v>360644</v>
      </c>
      <c r="BK39" s="206">
        <f t="shared" si="12"/>
        <v>-85293.979999999981</v>
      </c>
      <c r="BL39" s="206">
        <v>0</v>
      </c>
      <c r="BM39" s="206">
        <v>149471.52619200002</v>
      </c>
      <c r="BN39" s="381">
        <v>17.715</v>
      </c>
      <c r="BO39" s="361">
        <v>72000</v>
      </c>
      <c r="BP39" s="367">
        <v>0.3</v>
      </c>
      <c r="BQ39" s="208">
        <v>0.17</v>
      </c>
      <c r="BR39" s="206">
        <v>1060</v>
      </c>
      <c r="BS39" s="921">
        <v>0</v>
      </c>
      <c r="BT39" s="921">
        <v>1</v>
      </c>
      <c r="BU39" s="921">
        <v>1</v>
      </c>
      <c r="BV39" s="921">
        <v>1</v>
      </c>
      <c r="BW39" s="921">
        <v>0</v>
      </c>
      <c r="BX39" s="779">
        <v>184178.78</v>
      </c>
      <c r="BY39" s="383">
        <f t="shared" si="36"/>
        <v>1</v>
      </c>
      <c r="BZ39" s="779">
        <v>-55150.69</v>
      </c>
      <c r="CA39" s="383">
        <f t="shared" si="37"/>
        <v>0</v>
      </c>
      <c r="CB39" s="779">
        <v>99941.4</v>
      </c>
      <c r="CC39" s="383">
        <f t="shared" si="38"/>
        <v>1</v>
      </c>
      <c r="CD39" s="779">
        <v>-81952.929999999993</v>
      </c>
      <c r="CE39" s="383">
        <f t="shared" si="39"/>
        <v>0</v>
      </c>
      <c r="CF39" s="779">
        <v>228668.55</v>
      </c>
      <c r="CG39" s="383">
        <f t="shared" si="40"/>
        <v>1</v>
      </c>
      <c r="CH39" s="779">
        <v>0</v>
      </c>
      <c r="CI39" s="383">
        <f t="shared" si="41"/>
        <v>1</v>
      </c>
      <c r="CJ39" s="779">
        <v>81134.25</v>
      </c>
      <c r="CK39" s="383">
        <f t="shared" si="42"/>
        <v>1</v>
      </c>
      <c r="CL39" s="779">
        <v>32973.58</v>
      </c>
      <c r="CM39" s="383">
        <f t="shared" si="43"/>
        <v>1</v>
      </c>
      <c r="CN39" s="713">
        <v>23.814</v>
      </c>
      <c r="CO39" s="713">
        <v>25.745999999999999</v>
      </c>
      <c r="CP39" s="713">
        <v>25.701000000000001</v>
      </c>
      <c r="CQ39" s="713">
        <v>25.120999999999999</v>
      </c>
      <c r="CR39" s="713">
        <v>23.137</v>
      </c>
      <c r="CS39" s="713">
        <v>23.11</v>
      </c>
      <c r="CT39" s="713">
        <v>21.574999999999999</v>
      </c>
      <c r="CU39" s="713">
        <v>22.617000000000001</v>
      </c>
    </row>
    <row r="40" spans="1:99">
      <c r="A40" s="202">
        <v>13073074</v>
      </c>
      <c r="B40" s="202">
        <v>5353</v>
      </c>
      <c r="C40" s="202" t="s">
        <v>60</v>
      </c>
      <c r="D40" s="206">
        <v>295</v>
      </c>
      <c r="E40" s="206">
        <v>6300</v>
      </c>
      <c r="F40" s="380">
        <v>96558.15</v>
      </c>
      <c r="G40" s="209">
        <f t="shared" si="13"/>
        <v>90258.15</v>
      </c>
      <c r="H40" s="337">
        <v>42200</v>
      </c>
      <c r="I40" s="209">
        <v>42198.74</v>
      </c>
      <c r="J40" s="209">
        <f t="shared" si="14"/>
        <v>-1.2600000000020373</v>
      </c>
      <c r="K40" s="337">
        <f t="shared" si="15"/>
        <v>-35900</v>
      </c>
      <c r="L40" s="209">
        <f t="shared" si="16"/>
        <v>54359.409999999996</v>
      </c>
      <c r="M40" s="209">
        <f t="shared" si="17"/>
        <v>90259.41</v>
      </c>
      <c r="N40" s="209">
        <f t="shared" si="44"/>
        <v>31398.019999999997</v>
      </c>
      <c r="O40" s="329">
        <f t="shared" si="18"/>
        <v>0</v>
      </c>
      <c r="P40" s="329">
        <f t="shared" ref="P40:P61" si="56">IF(L40&lt;0,0,1)</f>
        <v>1</v>
      </c>
      <c r="Q40" s="329">
        <f t="shared" si="45"/>
        <v>1</v>
      </c>
      <c r="R40" s="329">
        <f t="shared" si="46"/>
        <v>0</v>
      </c>
      <c r="S40" s="209">
        <v>-40344.82</v>
      </c>
      <c r="T40" s="209">
        <f t="shared" si="47"/>
        <v>14014.589999999997</v>
      </c>
      <c r="U40" s="338">
        <f t="shared" si="48"/>
        <v>1</v>
      </c>
      <c r="V40" s="911">
        <f t="shared" si="49"/>
        <v>-8946.8000000000029</v>
      </c>
      <c r="W40" s="338">
        <f t="shared" si="50"/>
        <v>0</v>
      </c>
      <c r="X40" s="338">
        <f t="shared" si="51"/>
        <v>-1</v>
      </c>
      <c r="Y40" s="401">
        <v>-8800</v>
      </c>
      <c r="Z40" s="401">
        <v>42700</v>
      </c>
      <c r="AA40" s="331">
        <v>67632.14</v>
      </c>
      <c r="AB40" s="338">
        <f t="shared" si="25"/>
        <v>1</v>
      </c>
      <c r="AC40" s="331">
        <v>-85459.44</v>
      </c>
      <c r="AD40" s="738">
        <f t="shared" si="26"/>
        <v>-17827.300000000003</v>
      </c>
      <c r="AE40" s="338">
        <f t="shared" si="27"/>
        <v>0</v>
      </c>
      <c r="AF40" s="794">
        <v>0</v>
      </c>
      <c r="AG40" s="207">
        <v>0</v>
      </c>
      <c r="AH40" s="794">
        <v>42647.33</v>
      </c>
      <c r="AI40" s="207">
        <f t="shared" si="20"/>
        <v>-42647.33</v>
      </c>
      <c r="AJ40" s="737">
        <f t="shared" si="21"/>
        <v>0</v>
      </c>
      <c r="AK40" s="352">
        <v>2018</v>
      </c>
      <c r="AL40" s="380">
        <v>153459.03</v>
      </c>
      <c r="AM40" s="209">
        <f t="shared" si="52"/>
        <v>520.20010169491525</v>
      </c>
      <c r="AN40" s="737">
        <v>1</v>
      </c>
      <c r="AO40" s="389">
        <v>1</v>
      </c>
      <c r="AP40" s="737">
        <f t="shared" si="22"/>
        <v>0</v>
      </c>
      <c r="AQ40" s="389">
        <v>0</v>
      </c>
      <c r="AR40" s="751">
        <v>1</v>
      </c>
      <c r="AS40" s="752">
        <v>22961.39</v>
      </c>
      <c r="AT40" s="389">
        <v>0</v>
      </c>
      <c r="AU40" s="389">
        <v>0</v>
      </c>
      <c r="AV40" s="207"/>
      <c r="AW40" s="213">
        <v>2.75</v>
      </c>
      <c r="AX40" s="383">
        <f t="shared" si="53"/>
        <v>1</v>
      </c>
      <c r="AY40" s="213">
        <v>3.75</v>
      </c>
      <c r="AZ40" s="383">
        <f t="shared" si="54"/>
        <v>1</v>
      </c>
      <c r="BA40" s="213">
        <v>3</v>
      </c>
      <c r="BB40" s="383">
        <f t="shared" si="55"/>
        <v>1</v>
      </c>
      <c r="BC40" s="206">
        <v>101100</v>
      </c>
      <c r="BD40" s="206">
        <v>89599.11</v>
      </c>
      <c r="BE40" s="337">
        <f t="shared" si="23"/>
        <v>-11500.89</v>
      </c>
      <c r="BF40" s="206">
        <v>5800</v>
      </c>
      <c r="BG40" s="206">
        <v>7129.12</v>
      </c>
      <c r="BH40" s="337">
        <f t="shared" si="24"/>
        <v>1329.12</v>
      </c>
      <c r="BI40" s="206">
        <v>192211.66</v>
      </c>
      <c r="BJ40" s="206">
        <v>175371</v>
      </c>
      <c r="BK40" s="206">
        <f t="shared" si="12"/>
        <v>-16840.660000000003</v>
      </c>
      <c r="BL40" s="206">
        <v>112657.14</v>
      </c>
      <c r="BM40" s="206">
        <v>112131.04862400002</v>
      </c>
      <c r="BN40" s="381">
        <v>17.715</v>
      </c>
      <c r="BO40" s="361">
        <v>54100</v>
      </c>
      <c r="BP40" s="367">
        <v>0.4</v>
      </c>
      <c r="BQ40" s="208">
        <v>0.38</v>
      </c>
      <c r="BR40" s="206">
        <v>1368</v>
      </c>
      <c r="BS40" s="921">
        <v>0</v>
      </c>
      <c r="BT40" s="921">
        <v>0</v>
      </c>
      <c r="BU40" s="921">
        <v>0</v>
      </c>
      <c r="BV40" s="921">
        <v>0</v>
      </c>
      <c r="BW40" s="921">
        <v>1</v>
      </c>
      <c r="BX40" s="779">
        <v>-26133.55</v>
      </c>
      <c r="BY40" s="383">
        <f t="shared" si="36"/>
        <v>0</v>
      </c>
      <c r="BZ40" s="779">
        <v>-21781.08</v>
      </c>
      <c r="CA40" s="383">
        <f t="shared" si="37"/>
        <v>0</v>
      </c>
      <c r="CB40" s="779">
        <v>65344.19</v>
      </c>
      <c r="CC40" s="383">
        <f t="shared" si="38"/>
        <v>1</v>
      </c>
      <c r="CD40" s="779">
        <v>-248.1</v>
      </c>
      <c r="CE40" s="383">
        <f t="shared" si="39"/>
        <v>0</v>
      </c>
      <c r="CF40" s="779">
        <v>-20451.59</v>
      </c>
      <c r="CG40" s="383">
        <f t="shared" si="40"/>
        <v>0</v>
      </c>
      <c r="CH40" s="779">
        <v>-73398.81</v>
      </c>
      <c r="CI40" s="383">
        <f t="shared" si="41"/>
        <v>0</v>
      </c>
      <c r="CJ40" s="779">
        <v>-67880.460000000006</v>
      </c>
      <c r="CK40" s="383">
        <f t="shared" si="42"/>
        <v>0</v>
      </c>
      <c r="CL40" s="779">
        <v>59089.96</v>
      </c>
      <c r="CM40" s="383">
        <f t="shared" si="43"/>
        <v>1</v>
      </c>
      <c r="CN40" s="713">
        <v>23.814</v>
      </c>
      <c r="CO40" s="713">
        <v>25.745999999999999</v>
      </c>
      <c r="CP40" s="713">
        <v>25.701000000000001</v>
      </c>
      <c r="CQ40" s="713">
        <v>25.120999999999999</v>
      </c>
      <c r="CR40" s="713">
        <v>23.137</v>
      </c>
      <c r="CS40" s="713">
        <v>23.11</v>
      </c>
      <c r="CT40" s="713">
        <v>21.574999999999999</v>
      </c>
      <c r="CU40" s="713">
        <v>22.617000000000001</v>
      </c>
    </row>
    <row r="41" spans="1:99">
      <c r="A41" s="202">
        <v>13073083</v>
      </c>
      <c r="B41" s="202">
        <v>5353</v>
      </c>
      <c r="C41" s="202" t="s">
        <v>61</v>
      </c>
      <c r="D41" s="206">
        <v>848</v>
      </c>
      <c r="E41" s="206">
        <v>31900</v>
      </c>
      <c r="F41" s="380">
        <v>269171.43</v>
      </c>
      <c r="G41" s="209">
        <f t="shared" si="13"/>
        <v>237271.43</v>
      </c>
      <c r="H41" s="337">
        <v>47500</v>
      </c>
      <c r="I41" s="209">
        <v>32669.41</v>
      </c>
      <c r="J41" s="209">
        <f t="shared" si="14"/>
        <v>-14830.59</v>
      </c>
      <c r="K41" s="337">
        <f t="shared" si="15"/>
        <v>-15600</v>
      </c>
      <c r="L41" s="209">
        <f t="shared" si="16"/>
        <v>236502.02</v>
      </c>
      <c r="M41" s="209">
        <f t="shared" si="17"/>
        <v>252102.02</v>
      </c>
      <c r="N41" s="209">
        <f t="shared" si="44"/>
        <v>236502.02</v>
      </c>
      <c r="O41" s="329">
        <f t="shared" si="18"/>
        <v>0</v>
      </c>
      <c r="P41" s="329">
        <f t="shared" si="56"/>
        <v>1</v>
      </c>
      <c r="Q41" s="329">
        <f t="shared" si="45"/>
        <v>1</v>
      </c>
      <c r="R41" s="329">
        <f t="shared" si="46"/>
        <v>0</v>
      </c>
      <c r="S41" s="209">
        <v>-161362.57999999999</v>
      </c>
      <c r="T41" s="209">
        <f t="shared" si="47"/>
        <v>75139.44</v>
      </c>
      <c r="U41" s="338">
        <f t="shared" si="48"/>
        <v>1</v>
      </c>
      <c r="V41" s="911">
        <f t="shared" si="49"/>
        <v>75139.44</v>
      </c>
      <c r="W41" s="338">
        <f t="shared" si="50"/>
        <v>1</v>
      </c>
      <c r="X41" s="338">
        <f t="shared" si="51"/>
        <v>0</v>
      </c>
      <c r="Y41" s="401">
        <v>32000</v>
      </c>
      <c r="Z41" s="401">
        <v>32000</v>
      </c>
      <c r="AA41" s="331">
        <v>307085.75</v>
      </c>
      <c r="AB41" s="338">
        <f t="shared" si="25"/>
        <v>1</v>
      </c>
      <c r="AC41" s="331">
        <v>74582.44</v>
      </c>
      <c r="AD41" s="738">
        <f t="shared" si="26"/>
        <v>381668.19</v>
      </c>
      <c r="AE41" s="338">
        <f t="shared" si="27"/>
        <v>1</v>
      </c>
      <c r="AF41" s="207">
        <v>481709.48</v>
      </c>
      <c r="AG41" s="207">
        <v>300000</v>
      </c>
      <c r="AH41" s="780">
        <v>0</v>
      </c>
      <c r="AI41" s="207">
        <f t="shared" si="20"/>
        <v>481709.48</v>
      </c>
      <c r="AJ41" s="737">
        <f t="shared" si="21"/>
        <v>0</v>
      </c>
      <c r="AK41" s="352">
        <v>2018</v>
      </c>
      <c r="AL41" s="380">
        <v>532334.27</v>
      </c>
      <c r="AM41" s="209">
        <f t="shared" si="52"/>
        <v>627.75267688679253</v>
      </c>
      <c r="AN41" s="737">
        <v>0</v>
      </c>
      <c r="AO41" s="389">
        <v>0</v>
      </c>
      <c r="AP41" s="737">
        <f t="shared" si="22"/>
        <v>0</v>
      </c>
      <c r="AQ41" s="389">
        <v>0</v>
      </c>
      <c r="AR41" s="389">
        <v>0</v>
      </c>
      <c r="AS41" s="732">
        <v>0</v>
      </c>
      <c r="AT41" s="389">
        <v>0</v>
      </c>
      <c r="AU41" s="389">
        <v>0</v>
      </c>
      <c r="AV41" s="207"/>
      <c r="AW41" s="213">
        <v>3.5</v>
      </c>
      <c r="AX41" s="383">
        <f t="shared" si="53"/>
        <v>0</v>
      </c>
      <c r="AY41" s="213">
        <v>4</v>
      </c>
      <c r="AZ41" s="383">
        <f t="shared" si="54"/>
        <v>1</v>
      </c>
      <c r="BA41" s="213">
        <v>3.7</v>
      </c>
      <c r="BB41" s="383">
        <f t="shared" si="55"/>
        <v>1</v>
      </c>
      <c r="BC41" s="206">
        <v>282500</v>
      </c>
      <c r="BD41" s="206">
        <v>264901.74</v>
      </c>
      <c r="BE41" s="337">
        <f t="shared" si="23"/>
        <v>-17598.260000000009</v>
      </c>
      <c r="BF41" s="206">
        <v>36000</v>
      </c>
      <c r="BG41" s="206">
        <v>39691.21</v>
      </c>
      <c r="BH41" s="337">
        <f t="shared" si="24"/>
        <v>3691.2099999999991</v>
      </c>
      <c r="BI41" s="206">
        <v>575229.16</v>
      </c>
      <c r="BJ41" s="206">
        <v>541512</v>
      </c>
      <c r="BK41" s="206">
        <f t="shared" si="12"/>
        <v>-33717.160000000033</v>
      </c>
      <c r="BL41" s="206">
        <v>285476.57</v>
      </c>
      <c r="BM41" s="206">
        <v>316568.43040400004</v>
      </c>
      <c r="BN41" s="381">
        <v>17.715</v>
      </c>
      <c r="BO41" s="361">
        <v>152500</v>
      </c>
      <c r="BP41" s="367">
        <v>0.3</v>
      </c>
      <c r="BQ41" s="208">
        <v>0.2</v>
      </c>
      <c r="BR41" s="206">
        <v>2083.9</v>
      </c>
      <c r="BS41" s="921">
        <v>0</v>
      </c>
      <c r="BT41" s="921">
        <v>0</v>
      </c>
      <c r="BU41" s="921">
        <v>1</v>
      </c>
      <c r="BV41" s="921">
        <v>0</v>
      </c>
      <c r="BW41" s="921">
        <v>0</v>
      </c>
      <c r="BX41" s="779">
        <v>40509.97</v>
      </c>
      <c r="BY41" s="383">
        <f t="shared" si="36"/>
        <v>1</v>
      </c>
      <c r="BZ41" s="779">
        <v>31315.5</v>
      </c>
      <c r="CA41" s="383">
        <f t="shared" si="37"/>
        <v>1</v>
      </c>
      <c r="CB41" s="779">
        <v>-48518.83</v>
      </c>
      <c r="CC41" s="383">
        <f t="shared" si="38"/>
        <v>0</v>
      </c>
      <c r="CD41" s="779">
        <v>0</v>
      </c>
      <c r="CE41" s="383">
        <f t="shared" si="39"/>
        <v>1</v>
      </c>
      <c r="CF41" s="779">
        <v>0</v>
      </c>
      <c r="CG41" s="383">
        <f t="shared" si="40"/>
        <v>1</v>
      </c>
      <c r="CH41" s="779">
        <v>0</v>
      </c>
      <c r="CI41" s="383">
        <f t="shared" si="41"/>
        <v>1</v>
      </c>
      <c r="CJ41" s="779">
        <v>4476.3500000000004</v>
      </c>
      <c r="CK41" s="383">
        <f t="shared" si="42"/>
        <v>1</v>
      </c>
      <c r="CL41" s="779">
        <v>46799.45</v>
      </c>
      <c r="CM41" s="383">
        <f t="shared" si="43"/>
        <v>1</v>
      </c>
      <c r="CN41" s="713">
        <v>23.814</v>
      </c>
      <c r="CO41" s="713">
        <v>25.745999999999999</v>
      </c>
      <c r="CP41" s="713">
        <v>25.701000000000001</v>
      </c>
      <c r="CQ41" s="713">
        <v>25.120999999999999</v>
      </c>
      <c r="CR41" s="713">
        <v>23.137</v>
      </c>
      <c r="CS41" s="713">
        <v>23.11</v>
      </c>
      <c r="CT41" s="713">
        <v>21.574999999999999</v>
      </c>
      <c r="CU41" s="713">
        <v>22.617000000000001</v>
      </c>
    </row>
    <row r="42" spans="1:99">
      <c r="A42" s="202">
        <v>13073002</v>
      </c>
      <c r="B42" s="202">
        <v>5354</v>
      </c>
      <c r="C42" s="202" t="s">
        <v>62</v>
      </c>
      <c r="D42" s="206">
        <v>653</v>
      </c>
      <c r="E42" s="206">
        <v>782200</v>
      </c>
      <c r="F42" s="780">
        <v>2449635.41</v>
      </c>
      <c r="G42" s="209">
        <f t="shared" si="13"/>
        <v>1667435.4100000001</v>
      </c>
      <c r="H42" s="337">
        <v>300000</v>
      </c>
      <c r="I42" s="781">
        <v>224991.24</v>
      </c>
      <c r="J42" s="209">
        <f t="shared" si="14"/>
        <v>-75008.760000000009</v>
      </c>
      <c r="K42" s="337">
        <f t="shared" si="15"/>
        <v>482200</v>
      </c>
      <c r="L42" s="209">
        <f t="shared" si="16"/>
        <v>2224644.17</v>
      </c>
      <c r="M42" s="209">
        <f t="shared" si="17"/>
        <v>1742444.17</v>
      </c>
      <c r="N42" s="209">
        <f t="shared" si="44"/>
        <v>2224644.17</v>
      </c>
      <c r="O42" s="329">
        <f t="shared" si="18"/>
        <v>1</v>
      </c>
      <c r="P42" s="329">
        <f t="shared" si="56"/>
        <v>1</v>
      </c>
      <c r="Q42" s="329">
        <f t="shared" si="45"/>
        <v>1</v>
      </c>
      <c r="R42" s="329">
        <f t="shared" si="46"/>
        <v>0</v>
      </c>
      <c r="S42" s="209">
        <v>2214335</v>
      </c>
      <c r="T42" s="209">
        <f t="shared" si="47"/>
        <v>4438979.17</v>
      </c>
      <c r="U42" s="338">
        <f t="shared" si="48"/>
        <v>1</v>
      </c>
      <c r="V42" s="911">
        <f t="shared" si="49"/>
        <v>4438979.17</v>
      </c>
      <c r="W42" s="338">
        <f t="shared" si="50"/>
        <v>1</v>
      </c>
      <c r="X42" s="338">
        <f t="shared" si="51"/>
        <v>0</v>
      </c>
      <c r="Y42" s="401">
        <v>719200</v>
      </c>
      <c r="Z42" s="401">
        <v>719200</v>
      </c>
      <c r="AA42" s="782">
        <v>2170528.13</v>
      </c>
      <c r="AB42" s="338">
        <f t="shared" si="25"/>
        <v>1</v>
      </c>
      <c r="AC42" s="331">
        <v>4248599</v>
      </c>
      <c r="AD42" s="738">
        <f t="shared" si="26"/>
        <v>6419127.1299999999</v>
      </c>
      <c r="AE42" s="338">
        <f t="shared" si="27"/>
        <v>1</v>
      </c>
      <c r="AF42" s="780">
        <v>4199552.6500000004</v>
      </c>
      <c r="AG42" s="780">
        <v>0</v>
      </c>
      <c r="AH42" s="780">
        <v>0</v>
      </c>
      <c r="AI42" s="207">
        <f t="shared" si="20"/>
        <v>4199552.6500000004</v>
      </c>
      <c r="AJ42" s="737">
        <f t="shared" si="21"/>
        <v>1</v>
      </c>
      <c r="AK42" s="783">
        <v>2016</v>
      </c>
      <c r="AL42" s="780">
        <v>2725010.84</v>
      </c>
      <c r="AM42" s="209">
        <f t="shared" si="52"/>
        <v>4173.064073506891</v>
      </c>
      <c r="AN42" s="737">
        <v>0</v>
      </c>
      <c r="AO42" s="784">
        <v>0</v>
      </c>
      <c r="AP42" s="737">
        <f t="shared" si="22"/>
        <v>0</v>
      </c>
      <c r="AQ42" s="784">
        <v>0</v>
      </c>
      <c r="AR42" s="784">
        <v>0</v>
      </c>
      <c r="AS42" s="732">
        <v>0</v>
      </c>
      <c r="AT42" s="784">
        <v>0</v>
      </c>
      <c r="AU42" s="389">
        <v>0</v>
      </c>
      <c r="AV42" s="207"/>
      <c r="AW42" s="213">
        <v>3</v>
      </c>
      <c r="AX42" s="383">
        <f t="shared" si="53"/>
        <v>1</v>
      </c>
      <c r="AY42" s="213">
        <v>3.6</v>
      </c>
      <c r="AZ42" s="383">
        <f t="shared" si="54"/>
        <v>1</v>
      </c>
      <c r="BA42" s="213">
        <v>3.3</v>
      </c>
      <c r="BB42" s="383">
        <f t="shared" si="55"/>
        <v>1</v>
      </c>
      <c r="BC42" s="777">
        <v>239500</v>
      </c>
      <c r="BD42" s="777">
        <v>236093.44</v>
      </c>
      <c r="BE42" s="337">
        <f t="shared" si="23"/>
        <v>-3406.5599999999977</v>
      </c>
      <c r="BF42" s="777">
        <v>101600</v>
      </c>
      <c r="BG42" s="777">
        <v>123168.51</v>
      </c>
      <c r="BH42" s="337">
        <f t="shared" si="24"/>
        <v>21568.509999999995</v>
      </c>
      <c r="BI42" s="777">
        <v>1591086.79</v>
      </c>
      <c r="BJ42" s="777">
        <v>1402309</v>
      </c>
      <c r="BK42" s="777">
        <f>BJ42-BI42</f>
        <v>-188777.79000000004</v>
      </c>
      <c r="BL42" s="777">
        <v>0</v>
      </c>
      <c r="BM42" s="777">
        <v>493900.01800400001</v>
      </c>
      <c r="BN42" s="785">
        <v>31.81</v>
      </c>
      <c r="BO42" s="779">
        <v>427200</v>
      </c>
      <c r="BP42" s="786">
        <v>1.2</v>
      </c>
      <c r="BQ42" s="785">
        <v>1.54</v>
      </c>
      <c r="BR42" s="777">
        <v>38600</v>
      </c>
      <c r="BS42" s="921">
        <v>1</v>
      </c>
      <c r="BT42" s="921">
        <v>1</v>
      </c>
      <c r="BU42" s="921">
        <v>1</v>
      </c>
      <c r="BV42" s="921">
        <v>1</v>
      </c>
      <c r="BW42" s="921">
        <v>1</v>
      </c>
      <c r="BX42" s="786"/>
      <c r="BY42" s="383"/>
      <c r="BZ42" s="202"/>
      <c r="CA42" s="383"/>
      <c r="CB42" s="202"/>
      <c r="CC42" s="383"/>
      <c r="CD42" s="202"/>
      <c r="CE42" s="383"/>
      <c r="CF42" s="202"/>
      <c r="CG42" s="383"/>
      <c r="CH42" s="202"/>
      <c r="CI42" s="383"/>
      <c r="CJ42" s="202"/>
      <c r="CK42" s="383"/>
      <c r="CL42" s="202"/>
      <c r="CM42" s="383"/>
      <c r="CN42" s="787">
        <v>33.479999999999997</v>
      </c>
      <c r="CO42" s="787">
        <v>41.95</v>
      </c>
      <c r="CP42" s="787">
        <v>31.79</v>
      </c>
      <c r="CQ42" s="787">
        <v>33.53</v>
      </c>
      <c r="CR42" s="787">
        <v>29.99</v>
      </c>
      <c r="CS42" s="787">
        <v>28.49</v>
      </c>
      <c r="CT42" s="787">
        <v>32.21</v>
      </c>
      <c r="CU42" s="787">
        <v>27.38</v>
      </c>
    </row>
    <row r="43" spans="1:99">
      <c r="A43" s="202">
        <v>13073012</v>
      </c>
      <c r="B43" s="202">
        <v>5354</v>
      </c>
      <c r="C43" s="202" t="s">
        <v>63</v>
      </c>
      <c r="D43" s="206">
        <v>1139</v>
      </c>
      <c r="E43" s="206">
        <v>-7500</v>
      </c>
      <c r="F43" s="780">
        <v>396561.53</v>
      </c>
      <c r="G43" s="209">
        <f t="shared" si="13"/>
        <v>404061.53</v>
      </c>
      <c r="H43" s="337">
        <v>108300</v>
      </c>
      <c r="I43" s="781">
        <v>108296.11</v>
      </c>
      <c r="J43" s="209">
        <f t="shared" si="14"/>
        <v>-3.8899999999994179</v>
      </c>
      <c r="K43" s="337">
        <f t="shared" si="15"/>
        <v>-115800</v>
      </c>
      <c r="L43" s="209">
        <f t="shared" si="16"/>
        <v>288265.42000000004</v>
      </c>
      <c r="M43" s="209">
        <f t="shared" si="17"/>
        <v>404065.42000000004</v>
      </c>
      <c r="N43" s="209">
        <f t="shared" si="44"/>
        <v>288265.42000000004</v>
      </c>
      <c r="O43" s="329">
        <f t="shared" si="18"/>
        <v>0</v>
      </c>
      <c r="P43" s="329">
        <f t="shared" si="56"/>
        <v>1</v>
      </c>
      <c r="Q43" s="329">
        <f t="shared" si="45"/>
        <v>1</v>
      </c>
      <c r="R43" s="329">
        <f t="shared" si="46"/>
        <v>0</v>
      </c>
      <c r="S43" s="209">
        <v>652526</v>
      </c>
      <c r="T43" s="209">
        <f t="shared" si="47"/>
        <v>940791.42</v>
      </c>
      <c r="U43" s="338">
        <f t="shared" si="48"/>
        <v>1</v>
      </c>
      <c r="V43" s="911">
        <f t="shared" si="49"/>
        <v>940791.42</v>
      </c>
      <c r="W43" s="338">
        <f t="shared" si="50"/>
        <v>1</v>
      </c>
      <c r="X43" s="338">
        <f t="shared" si="51"/>
        <v>0</v>
      </c>
      <c r="Y43" s="401">
        <v>-129000</v>
      </c>
      <c r="Z43" s="401">
        <v>-129000</v>
      </c>
      <c r="AA43" s="782">
        <v>38185.199999999997</v>
      </c>
      <c r="AB43" s="338">
        <f t="shared" si="25"/>
        <v>1</v>
      </c>
      <c r="AC43" s="331">
        <v>3681536</v>
      </c>
      <c r="AD43" s="738">
        <f t="shared" si="26"/>
        <v>3719721.2</v>
      </c>
      <c r="AE43" s="338">
        <f t="shared" si="27"/>
        <v>1</v>
      </c>
      <c r="AF43" s="780">
        <v>4969249.49</v>
      </c>
      <c r="AG43" s="780">
        <v>0</v>
      </c>
      <c r="AH43" s="780">
        <v>0</v>
      </c>
      <c r="AI43" s="207">
        <f t="shared" si="20"/>
        <v>4969249.49</v>
      </c>
      <c r="AJ43" s="737">
        <f t="shared" si="21"/>
        <v>0</v>
      </c>
      <c r="AK43" s="783">
        <v>2016</v>
      </c>
      <c r="AL43" s="780">
        <v>1444709.4</v>
      </c>
      <c r="AM43" s="209">
        <f t="shared" si="52"/>
        <v>1268.4015803336258</v>
      </c>
      <c r="AN43" s="737">
        <v>0</v>
      </c>
      <c r="AO43" s="784">
        <v>0</v>
      </c>
      <c r="AP43" s="737">
        <f t="shared" si="22"/>
        <v>0</v>
      </c>
      <c r="AQ43" s="784">
        <v>0</v>
      </c>
      <c r="AR43" s="784">
        <v>0</v>
      </c>
      <c r="AS43" s="732">
        <v>0</v>
      </c>
      <c r="AT43" s="784">
        <v>0</v>
      </c>
      <c r="AU43" s="389">
        <v>0</v>
      </c>
      <c r="AV43" s="207"/>
      <c r="AW43" s="213">
        <v>3</v>
      </c>
      <c r="AX43" s="383">
        <f t="shared" si="53"/>
        <v>1</v>
      </c>
      <c r="AY43" s="213">
        <v>3.8</v>
      </c>
      <c r="AZ43" s="383">
        <f t="shared" si="54"/>
        <v>1</v>
      </c>
      <c r="BA43" s="213">
        <v>3.6</v>
      </c>
      <c r="BB43" s="383">
        <f t="shared" si="55"/>
        <v>1</v>
      </c>
      <c r="BC43" s="777">
        <v>290000</v>
      </c>
      <c r="BD43" s="777">
        <v>287698.28999999998</v>
      </c>
      <c r="BE43" s="337">
        <f t="shared" si="23"/>
        <v>-2301.710000000021</v>
      </c>
      <c r="BF43" s="777">
        <v>51700</v>
      </c>
      <c r="BG43" s="777">
        <v>62643.51</v>
      </c>
      <c r="BH43" s="337">
        <f t="shared" si="24"/>
        <v>10943.510000000002</v>
      </c>
      <c r="BI43" s="777">
        <v>1050692.8600000001</v>
      </c>
      <c r="BJ43" s="777">
        <v>996052</v>
      </c>
      <c r="BK43" s="777">
        <f t="shared" si="12"/>
        <v>-54640.860000000102</v>
      </c>
      <c r="BL43" s="777">
        <v>138053.17000000001</v>
      </c>
      <c r="BM43" s="777">
        <v>437221.98071600008</v>
      </c>
      <c r="BN43" s="785">
        <v>31.81</v>
      </c>
      <c r="BO43" s="779">
        <v>278200</v>
      </c>
      <c r="BP43" s="786">
        <v>0.9</v>
      </c>
      <c r="BQ43" s="785">
        <v>0.65</v>
      </c>
      <c r="BR43" s="777">
        <v>16300</v>
      </c>
      <c r="BS43" s="921">
        <v>0</v>
      </c>
      <c r="BT43" s="921">
        <v>1</v>
      </c>
      <c r="BU43" s="921">
        <v>1</v>
      </c>
      <c r="BV43" s="921">
        <v>1</v>
      </c>
      <c r="BW43" s="921">
        <v>1</v>
      </c>
      <c r="BX43" s="786"/>
      <c r="BY43" s="383"/>
      <c r="BZ43" s="202"/>
      <c r="CA43" s="383"/>
      <c r="CB43" s="202"/>
      <c r="CC43" s="383"/>
      <c r="CD43" s="202"/>
      <c r="CE43" s="383"/>
      <c r="CF43" s="202"/>
      <c r="CG43" s="383"/>
      <c r="CH43" s="202"/>
      <c r="CI43" s="383"/>
      <c r="CJ43" s="202"/>
      <c r="CK43" s="383"/>
      <c r="CL43" s="202"/>
      <c r="CM43" s="383"/>
      <c r="CN43" s="787">
        <v>33.479999999999997</v>
      </c>
      <c r="CO43" s="787">
        <v>41.95</v>
      </c>
      <c r="CP43" s="787">
        <v>31.79</v>
      </c>
      <c r="CQ43" s="787">
        <v>33.53</v>
      </c>
      <c r="CR43" s="787">
        <v>29.99</v>
      </c>
      <c r="CS43" s="787">
        <v>28.49</v>
      </c>
      <c r="CT43" s="787">
        <v>32.21</v>
      </c>
      <c r="CU43" s="787">
        <v>27.38</v>
      </c>
    </row>
    <row r="44" spans="1:99">
      <c r="A44" s="202">
        <v>13073017</v>
      </c>
      <c r="B44" s="202">
        <v>5354</v>
      </c>
      <c r="C44" s="202" t="s">
        <v>64</v>
      </c>
      <c r="D44" s="370">
        <v>1532</v>
      </c>
      <c r="E44" s="370">
        <v>184700</v>
      </c>
      <c r="F44" s="780">
        <v>349889.9</v>
      </c>
      <c r="G44" s="209">
        <f t="shared" si="13"/>
        <v>165189.90000000002</v>
      </c>
      <c r="H44" s="337">
        <v>169800</v>
      </c>
      <c r="I44" s="781">
        <v>169676.53</v>
      </c>
      <c r="J44" s="209">
        <f t="shared" si="14"/>
        <v>-123.47000000000116</v>
      </c>
      <c r="K44" s="337">
        <f t="shared" si="15"/>
        <v>14900</v>
      </c>
      <c r="L44" s="209">
        <f t="shared" si="16"/>
        <v>180213.37000000002</v>
      </c>
      <c r="M44" s="209">
        <f t="shared" si="17"/>
        <v>165313.37000000002</v>
      </c>
      <c r="N44" s="209">
        <f t="shared" si="44"/>
        <v>180213.37000000002</v>
      </c>
      <c r="O44" s="329">
        <f t="shared" si="18"/>
        <v>1</v>
      </c>
      <c r="P44" s="329">
        <f t="shared" si="56"/>
        <v>1</v>
      </c>
      <c r="Q44" s="329">
        <f t="shared" si="45"/>
        <v>1</v>
      </c>
      <c r="R44" s="329">
        <f t="shared" si="46"/>
        <v>0</v>
      </c>
      <c r="S44" s="209">
        <v>2682387</v>
      </c>
      <c r="T44" s="209">
        <f t="shared" si="47"/>
        <v>2862600.37</v>
      </c>
      <c r="U44" s="338">
        <f t="shared" si="48"/>
        <v>1</v>
      </c>
      <c r="V44" s="911">
        <f t="shared" si="49"/>
        <v>2862600.37</v>
      </c>
      <c r="W44" s="338">
        <f t="shared" si="50"/>
        <v>1</v>
      </c>
      <c r="X44" s="338">
        <f t="shared" si="51"/>
        <v>0</v>
      </c>
      <c r="Y44" s="401">
        <v>-144800</v>
      </c>
      <c r="Z44" s="401">
        <v>-144800</v>
      </c>
      <c r="AA44" s="782">
        <v>245652.42</v>
      </c>
      <c r="AB44" s="338">
        <f t="shared" si="25"/>
        <v>1</v>
      </c>
      <c r="AC44" s="331">
        <v>2354325</v>
      </c>
      <c r="AD44" s="738">
        <f t="shared" si="26"/>
        <v>2599977.42</v>
      </c>
      <c r="AE44" s="338">
        <f t="shared" si="27"/>
        <v>1</v>
      </c>
      <c r="AF44" s="780">
        <v>1833672.65</v>
      </c>
      <c r="AG44" s="780">
        <v>0</v>
      </c>
      <c r="AH44" s="780">
        <v>0</v>
      </c>
      <c r="AI44" s="207">
        <f t="shared" si="20"/>
        <v>1833672.65</v>
      </c>
      <c r="AJ44" s="737">
        <f t="shared" si="21"/>
        <v>0</v>
      </c>
      <c r="AK44" s="783">
        <v>2016</v>
      </c>
      <c r="AL44" s="780">
        <v>929666.62</v>
      </c>
      <c r="AM44" s="209">
        <f t="shared" si="52"/>
        <v>606.83199738903397</v>
      </c>
      <c r="AN44" s="737">
        <v>0</v>
      </c>
      <c r="AO44" s="784">
        <v>0</v>
      </c>
      <c r="AP44" s="737">
        <f t="shared" si="22"/>
        <v>0</v>
      </c>
      <c r="AQ44" s="784">
        <v>0</v>
      </c>
      <c r="AR44" s="784">
        <v>0</v>
      </c>
      <c r="AS44" s="732">
        <v>0</v>
      </c>
      <c r="AT44" s="784">
        <v>0</v>
      </c>
      <c r="AU44" s="389">
        <v>0</v>
      </c>
      <c r="AV44" s="207"/>
      <c r="AW44" s="213">
        <v>3</v>
      </c>
      <c r="AX44" s="383">
        <f t="shared" si="53"/>
        <v>1</v>
      </c>
      <c r="AY44" s="213">
        <v>3.6</v>
      </c>
      <c r="AZ44" s="383">
        <f t="shared" si="54"/>
        <v>1</v>
      </c>
      <c r="BA44" s="213">
        <v>3.5</v>
      </c>
      <c r="BB44" s="383">
        <f t="shared" si="55"/>
        <v>1</v>
      </c>
      <c r="BC44" s="777">
        <v>465000</v>
      </c>
      <c r="BD44" s="777">
        <v>459201.51</v>
      </c>
      <c r="BE44" s="337">
        <f t="shared" si="23"/>
        <v>-5798.4899999999907</v>
      </c>
      <c r="BF44" s="777">
        <v>92500</v>
      </c>
      <c r="BG44" s="777">
        <v>112079.4</v>
      </c>
      <c r="BH44" s="337">
        <f t="shared" si="24"/>
        <v>19579.399999999994</v>
      </c>
      <c r="BI44" s="777">
        <v>1303171.77</v>
      </c>
      <c r="BJ44" s="777">
        <v>1211574</v>
      </c>
      <c r="BK44" s="777">
        <f t="shared" si="12"/>
        <v>-91597.770000000019</v>
      </c>
      <c r="BL44" s="777">
        <v>245456.19</v>
      </c>
      <c r="BM44" s="777">
        <v>569586.91571600013</v>
      </c>
      <c r="BN44" s="785">
        <v>31.81</v>
      </c>
      <c r="BO44" s="779">
        <v>492700</v>
      </c>
      <c r="BP44" s="786">
        <v>0.3</v>
      </c>
      <c r="BQ44" s="785">
        <v>0.25</v>
      </c>
      <c r="BR44" s="777">
        <v>9700</v>
      </c>
      <c r="BS44" s="921">
        <v>1</v>
      </c>
      <c r="BT44" s="921">
        <v>1</v>
      </c>
      <c r="BU44" s="921">
        <v>1</v>
      </c>
      <c r="BV44" s="921">
        <v>1</v>
      </c>
      <c r="BW44" s="921">
        <v>1</v>
      </c>
      <c r="BX44" s="786"/>
      <c r="BY44" s="383"/>
      <c r="BZ44" s="202"/>
      <c r="CA44" s="383"/>
      <c r="CB44" s="202"/>
      <c r="CC44" s="383"/>
      <c r="CD44" s="202"/>
      <c r="CE44" s="383"/>
      <c r="CF44" s="202"/>
      <c r="CG44" s="383"/>
      <c r="CH44" s="202"/>
      <c r="CI44" s="383"/>
      <c r="CJ44" s="202"/>
      <c r="CK44" s="383"/>
      <c r="CL44" s="202"/>
      <c r="CM44" s="383"/>
      <c r="CN44" s="787">
        <v>33.479999999999997</v>
      </c>
      <c r="CO44" s="787">
        <v>41.95</v>
      </c>
      <c r="CP44" s="787">
        <v>31.79</v>
      </c>
      <c r="CQ44" s="787">
        <v>33.53</v>
      </c>
      <c r="CR44" s="787">
        <v>29.99</v>
      </c>
      <c r="CS44" s="787">
        <v>28.49</v>
      </c>
      <c r="CT44" s="787">
        <v>32.21</v>
      </c>
      <c r="CU44" s="787">
        <v>27.38</v>
      </c>
    </row>
    <row r="45" spans="1:99">
      <c r="A45" s="202">
        <v>13073067</v>
      </c>
      <c r="B45" s="202">
        <v>5354</v>
      </c>
      <c r="C45" s="202" t="s">
        <v>65</v>
      </c>
      <c r="D45" s="206">
        <v>1463</v>
      </c>
      <c r="E45" s="206">
        <v>258100</v>
      </c>
      <c r="F45" s="780">
        <v>972661.53</v>
      </c>
      <c r="G45" s="209">
        <f t="shared" si="13"/>
        <v>714561.53</v>
      </c>
      <c r="H45" s="337">
        <v>62400</v>
      </c>
      <c r="I45" s="781">
        <v>62365.34</v>
      </c>
      <c r="J45" s="209">
        <f t="shared" si="14"/>
        <v>-34.660000000003492</v>
      </c>
      <c r="K45" s="337">
        <f t="shared" si="15"/>
        <v>195700</v>
      </c>
      <c r="L45" s="209">
        <f t="shared" si="16"/>
        <v>910296.19000000006</v>
      </c>
      <c r="M45" s="209">
        <f t="shared" si="17"/>
        <v>714596.19000000006</v>
      </c>
      <c r="N45" s="209">
        <f t="shared" si="44"/>
        <v>910296.19000000006</v>
      </c>
      <c r="O45" s="329">
        <f t="shared" si="18"/>
        <v>1</v>
      </c>
      <c r="P45" s="329">
        <f t="shared" si="56"/>
        <v>1</v>
      </c>
      <c r="Q45" s="329">
        <f t="shared" si="45"/>
        <v>1</v>
      </c>
      <c r="R45" s="329">
        <f t="shared" si="46"/>
        <v>0</v>
      </c>
      <c r="S45" s="209">
        <v>7731303</v>
      </c>
      <c r="T45" s="209">
        <f t="shared" si="47"/>
        <v>8641599.1899999995</v>
      </c>
      <c r="U45" s="338">
        <f t="shared" si="48"/>
        <v>1</v>
      </c>
      <c r="V45" s="911">
        <f t="shared" si="49"/>
        <v>8641599.1899999995</v>
      </c>
      <c r="W45" s="338">
        <f t="shared" si="50"/>
        <v>1</v>
      </c>
      <c r="X45" s="338">
        <f t="shared" si="51"/>
        <v>0</v>
      </c>
      <c r="Y45" s="401">
        <v>-98000</v>
      </c>
      <c r="Z45" s="401">
        <v>-98000</v>
      </c>
      <c r="AA45" s="782">
        <v>200089.43</v>
      </c>
      <c r="AB45" s="338">
        <f t="shared" si="25"/>
        <v>1</v>
      </c>
      <c r="AC45" s="331">
        <v>4921790</v>
      </c>
      <c r="AD45" s="738">
        <f t="shared" si="26"/>
        <v>5121879.43</v>
      </c>
      <c r="AE45" s="338">
        <f t="shared" si="27"/>
        <v>1</v>
      </c>
      <c r="AF45" s="780">
        <v>2782118.74</v>
      </c>
      <c r="AG45" s="780">
        <v>0</v>
      </c>
      <c r="AH45" s="780">
        <v>0</v>
      </c>
      <c r="AI45" s="207">
        <f t="shared" si="20"/>
        <v>2782118.74</v>
      </c>
      <c r="AJ45" s="737">
        <f t="shared" si="21"/>
        <v>1</v>
      </c>
      <c r="AK45" s="783">
        <v>2016</v>
      </c>
      <c r="AL45" s="780">
        <v>1814701.46</v>
      </c>
      <c r="AM45" s="209">
        <f t="shared" si="52"/>
        <v>1240.3974436090225</v>
      </c>
      <c r="AN45" s="737">
        <v>0</v>
      </c>
      <c r="AO45" s="784">
        <v>0</v>
      </c>
      <c r="AP45" s="737">
        <f t="shared" si="22"/>
        <v>0</v>
      </c>
      <c r="AQ45" s="784">
        <v>0</v>
      </c>
      <c r="AR45" s="784">
        <v>0</v>
      </c>
      <c r="AS45" s="732">
        <v>0</v>
      </c>
      <c r="AT45" s="784">
        <v>0</v>
      </c>
      <c r="AU45" s="389">
        <v>0</v>
      </c>
      <c r="AV45" s="207"/>
      <c r="AW45" s="213">
        <v>3</v>
      </c>
      <c r="AX45" s="383">
        <f t="shared" si="53"/>
        <v>1</v>
      </c>
      <c r="AY45" s="213">
        <v>3.6</v>
      </c>
      <c r="AZ45" s="383">
        <f t="shared" si="54"/>
        <v>1</v>
      </c>
      <c r="BA45" s="213">
        <v>3.6</v>
      </c>
      <c r="BB45" s="383">
        <f t="shared" si="55"/>
        <v>1</v>
      </c>
      <c r="BC45" s="777">
        <v>440000</v>
      </c>
      <c r="BD45" s="777">
        <v>440011.99</v>
      </c>
      <c r="BE45" s="337">
        <f t="shared" si="23"/>
        <v>11.989999999990687</v>
      </c>
      <c r="BF45" s="777">
        <v>162300</v>
      </c>
      <c r="BG45" s="777">
        <v>196612.09</v>
      </c>
      <c r="BH45" s="337">
        <f t="shared" si="24"/>
        <v>34312.089999999997</v>
      </c>
      <c r="BI45" s="777">
        <v>1968863.63</v>
      </c>
      <c r="BJ45" s="777">
        <v>1844560</v>
      </c>
      <c r="BK45" s="777">
        <f t="shared" si="12"/>
        <v>-124303.62999999989</v>
      </c>
      <c r="BL45" s="777">
        <v>0</v>
      </c>
      <c r="BM45" s="777">
        <v>704828.90982800012</v>
      </c>
      <c r="BN45" s="785">
        <v>31.81</v>
      </c>
      <c r="BO45" s="779">
        <v>609700</v>
      </c>
      <c r="BP45" s="786">
        <v>0.5</v>
      </c>
      <c r="BQ45" s="785">
        <v>0.59</v>
      </c>
      <c r="BR45" s="777">
        <v>16900</v>
      </c>
      <c r="BS45" s="921">
        <v>1</v>
      </c>
      <c r="BT45" s="921">
        <v>1</v>
      </c>
      <c r="BU45" s="921">
        <v>1</v>
      </c>
      <c r="BV45" s="921">
        <v>1</v>
      </c>
      <c r="BW45" s="921">
        <v>1</v>
      </c>
      <c r="BX45" s="786"/>
      <c r="BY45" s="383"/>
      <c r="BZ45" s="202"/>
      <c r="CA45" s="383"/>
      <c r="CB45" s="202"/>
      <c r="CC45" s="383"/>
      <c r="CD45" s="202"/>
      <c r="CE45" s="383"/>
      <c r="CF45" s="202"/>
      <c r="CG45" s="383"/>
      <c r="CH45" s="202"/>
      <c r="CI45" s="383"/>
      <c r="CJ45" s="202"/>
      <c r="CK45" s="383"/>
      <c r="CL45" s="202"/>
      <c r="CM45" s="383"/>
      <c r="CN45" s="787">
        <v>33.479999999999997</v>
      </c>
      <c r="CO45" s="787">
        <v>41.95</v>
      </c>
      <c r="CP45" s="787">
        <v>31.79</v>
      </c>
      <c r="CQ45" s="787">
        <v>33.53</v>
      </c>
      <c r="CR45" s="787">
        <v>29.99</v>
      </c>
      <c r="CS45" s="787">
        <v>28.49</v>
      </c>
      <c r="CT45" s="787">
        <v>32.21</v>
      </c>
      <c r="CU45" s="787">
        <v>27.38</v>
      </c>
    </row>
    <row r="46" spans="1:99">
      <c r="A46" s="202">
        <v>13073100</v>
      </c>
      <c r="B46" s="202">
        <v>5354</v>
      </c>
      <c r="C46" s="202" t="s">
        <v>66</v>
      </c>
      <c r="D46" s="206">
        <v>697</v>
      </c>
      <c r="E46" s="206">
        <v>-43400</v>
      </c>
      <c r="F46" s="780">
        <v>248711.21</v>
      </c>
      <c r="G46" s="209">
        <f t="shared" si="13"/>
        <v>292111.20999999996</v>
      </c>
      <c r="H46" s="337">
        <v>0</v>
      </c>
      <c r="I46" s="781">
        <v>0</v>
      </c>
      <c r="J46" s="209">
        <f t="shared" si="14"/>
        <v>0</v>
      </c>
      <c r="K46" s="337">
        <f t="shared" si="15"/>
        <v>-43400</v>
      </c>
      <c r="L46" s="209">
        <f t="shared" si="16"/>
        <v>248711.21</v>
      </c>
      <c r="M46" s="209">
        <f t="shared" si="17"/>
        <v>292111.20999999996</v>
      </c>
      <c r="N46" s="209">
        <f t="shared" si="44"/>
        <v>248711.21</v>
      </c>
      <c r="O46" s="329">
        <f t="shared" si="18"/>
        <v>0</v>
      </c>
      <c r="P46" s="329">
        <f t="shared" si="56"/>
        <v>1</v>
      </c>
      <c r="Q46" s="329">
        <f t="shared" si="45"/>
        <v>1</v>
      </c>
      <c r="R46" s="329">
        <f t="shared" si="46"/>
        <v>0</v>
      </c>
      <c r="S46" s="209">
        <v>907575</v>
      </c>
      <c r="T46" s="209">
        <f t="shared" si="47"/>
        <v>1156286.21</v>
      </c>
      <c r="U46" s="338">
        <f t="shared" si="48"/>
        <v>1</v>
      </c>
      <c r="V46" s="911">
        <f t="shared" si="49"/>
        <v>1156286.21</v>
      </c>
      <c r="W46" s="338">
        <f t="shared" si="50"/>
        <v>1</v>
      </c>
      <c r="X46" s="338">
        <f t="shared" si="51"/>
        <v>0</v>
      </c>
      <c r="Y46" s="401">
        <v>-140300</v>
      </c>
      <c r="Z46" s="401">
        <v>-140300</v>
      </c>
      <c r="AA46" s="782">
        <v>33390.22</v>
      </c>
      <c r="AB46" s="338">
        <f t="shared" si="25"/>
        <v>1</v>
      </c>
      <c r="AC46" s="331">
        <v>2033077</v>
      </c>
      <c r="AD46" s="738">
        <f t="shared" si="26"/>
        <v>2066467.22</v>
      </c>
      <c r="AE46" s="338">
        <f t="shared" si="27"/>
        <v>1</v>
      </c>
      <c r="AF46" s="780">
        <v>1955439.7</v>
      </c>
      <c r="AG46" s="780">
        <v>0</v>
      </c>
      <c r="AH46" s="780">
        <v>0</v>
      </c>
      <c r="AI46" s="207">
        <f t="shared" si="20"/>
        <v>1955439.7</v>
      </c>
      <c r="AJ46" s="737">
        <f t="shared" si="21"/>
        <v>0</v>
      </c>
      <c r="AK46" s="783">
        <v>2016</v>
      </c>
      <c r="AL46" s="780">
        <v>0</v>
      </c>
      <c r="AM46" s="209">
        <f t="shared" si="52"/>
        <v>0</v>
      </c>
      <c r="AN46" s="737">
        <v>0</v>
      </c>
      <c r="AO46" s="784">
        <v>0</v>
      </c>
      <c r="AP46" s="737">
        <f t="shared" si="22"/>
        <v>0</v>
      </c>
      <c r="AQ46" s="784">
        <v>0</v>
      </c>
      <c r="AR46" s="784">
        <v>0</v>
      </c>
      <c r="AS46" s="732">
        <v>0</v>
      </c>
      <c r="AT46" s="784">
        <v>0</v>
      </c>
      <c r="AU46" s="389">
        <v>0</v>
      </c>
      <c r="AV46" s="207"/>
      <c r="AW46" s="213">
        <v>3</v>
      </c>
      <c r="AX46" s="383">
        <f t="shared" si="53"/>
        <v>1</v>
      </c>
      <c r="AY46" s="213">
        <v>3.6</v>
      </c>
      <c r="AZ46" s="383">
        <f t="shared" si="54"/>
        <v>1</v>
      </c>
      <c r="BA46" s="213">
        <v>3.5</v>
      </c>
      <c r="BB46" s="383">
        <f t="shared" si="55"/>
        <v>1</v>
      </c>
      <c r="BC46" s="777">
        <v>210000</v>
      </c>
      <c r="BD46" s="777">
        <v>209305.09</v>
      </c>
      <c r="BE46" s="337">
        <f t="shared" si="23"/>
        <v>-694.91000000000349</v>
      </c>
      <c r="BF46" s="777">
        <v>30000</v>
      </c>
      <c r="BG46" s="777">
        <v>36415.07</v>
      </c>
      <c r="BH46" s="337">
        <f t="shared" si="24"/>
        <v>6415.07</v>
      </c>
      <c r="BI46" s="777">
        <v>582184.14</v>
      </c>
      <c r="BJ46" s="777">
        <v>540931</v>
      </c>
      <c r="BK46" s="777">
        <f t="shared" si="12"/>
        <v>-41253.140000000014</v>
      </c>
      <c r="BL46" s="777">
        <v>127364.61</v>
      </c>
      <c r="BM46" s="777">
        <v>260972.74104000002</v>
      </c>
      <c r="BN46" s="785">
        <v>31.81</v>
      </c>
      <c r="BO46" s="779">
        <v>225700</v>
      </c>
      <c r="BP46" s="786">
        <v>0.4</v>
      </c>
      <c r="BQ46" s="785">
        <v>0.38</v>
      </c>
      <c r="BR46" s="777">
        <v>5400</v>
      </c>
      <c r="BS46" s="921">
        <v>0</v>
      </c>
      <c r="BT46" s="921">
        <v>1</v>
      </c>
      <c r="BU46" s="921">
        <v>1</v>
      </c>
      <c r="BV46" s="921">
        <v>1</v>
      </c>
      <c r="BW46" s="921">
        <v>1</v>
      </c>
      <c r="BX46" s="786"/>
      <c r="BY46" s="383"/>
      <c r="BZ46" s="202"/>
      <c r="CA46" s="383"/>
      <c r="CB46" s="202"/>
      <c r="CC46" s="383"/>
      <c r="CD46" s="202"/>
      <c r="CE46" s="383"/>
      <c r="CF46" s="202"/>
      <c r="CG46" s="383"/>
      <c r="CH46" s="202"/>
      <c r="CI46" s="383"/>
      <c r="CJ46" s="202"/>
      <c r="CK46" s="383"/>
      <c r="CL46" s="202"/>
      <c r="CM46" s="383"/>
      <c r="CN46" s="787">
        <v>33.479999999999997</v>
      </c>
      <c r="CO46" s="787">
        <v>41.95</v>
      </c>
      <c r="CP46" s="787">
        <v>31.79</v>
      </c>
      <c r="CQ46" s="787">
        <v>33.53</v>
      </c>
      <c r="CR46" s="787">
        <v>29.99</v>
      </c>
      <c r="CS46" s="787">
        <v>28.49</v>
      </c>
      <c r="CT46" s="787">
        <v>32.21</v>
      </c>
      <c r="CU46" s="787">
        <v>27.38</v>
      </c>
    </row>
    <row r="47" spans="1:99">
      <c r="A47" s="202">
        <v>13073103</v>
      </c>
      <c r="B47" s="202">
        <v>5354</v>
      </c>
      <c r="C47" s="202" t="s">
        <v>67</v>
      </c>
      <c r="D47" s="206">
        <v>1099</v>
      </c>
      <c r="E47" s="206">
        <v>-1928200</v>
      </c>
      <c r="F47" s="780">
        <v>-1368229.18</v>
      </c>
      <c r="G47" s="209">
        <f t="shared" si="13"/>
        <v>559970.82000000007</v>
      </c>
      <c r="H47" s="337">
        <v>112400</v>
      </c>
      <c r="I47" s="781">
        <v>112212.28</v>
      </c>
      <c r="J47" s="209">
        <f t="shared" si="14"/>
        <v>-187.72000000000116</v>
      </c>
      <c r="K47" s="337">
        <f t="shared" si="15"/>
        <v>-2040600</v>
      </c>
      <c r="L47" s="209">
        <f t="shared" si="16"/>
        <v>-1480441.46</v>
      </c>
      <c r="M47" s="209">
        <f t="shared" si="17"/>
        <v>560158.54</v>
      </c>
      <c r="N47" s="209">
        <f t="shared" si="44"/>
        <v>-1480441.46</v>
      </c>
      <c r="O47" s="329">
        <f t="shared" si="18"/>
        <v>0</v>
      </c>
      <c r="P47" s="329">
        <f t="shared" si="56"/>
        <v>0</v>
      </c>
      <c r="Q47" s="329">
        <f t="shared" si="45"/>
        <v>0</v>
      </c>
      <c r="R47" s="329">
        <f t="shared" si="46"/>
        <v>0</v>
      </c>
      <c r="S47" s="209">
        <v>3887765</v>
      </c>
      <c r="T47" s="209">
        <f t="shared" si="47"/>
        <v>2407323.54</v>
      </c>
      <c r="U47" s="338">
        <f t="shared" si="48"/>
        <v>1</v>
      </c>
      <c r="V47" s="911">
        <f t="shared" si="49"/>
        <v>2407323.54</v>
      </c>
      <c r="W47" s="338">
        <f t="shared" si="50"/>
        <v>1</v>
      </c>
      <c r="X47" s="338">
        <f t="shared" si="51"/>
        <v>0</v>
      </c>
      <c r="Y47" s="401">
        <v>-2188800</v>
      </c>
      <c r="Z47" s="401">
        <v>-2188800</v>
      </c>
      <c r="AA47" s="782">
        <v>-1787425.83</v>
      </c>
      <c r="AB47" s="338">
        <f t="shared" si="25"/>
        <v>0</v>
      </c>
      <c r="AC47" s="331">
        <v>3570241</v>
      </c>
      <c r="AD47" s="738">
        <f t="shared" si="26"/>
        <v>1782815.17</v>
      </c>
      <c r="AE47" s="338">
        <f t="shared" si="27"/>
        <v>1</v>
      </c>
      <c r="AF47" s="780">
        <v>5633086.9000000004</v>
      </c>
      <c r="AG47" s="780">
        <v>0</v>
      </c>
      <c r="AH47" s="207">
        <v>0</v>
      </c>
      <c r="AI47" s="207">
        <f t="shared" si="20"/>
        <v>5633086.9000000004</v>
      </c>
      <c r="AJ47" s="737">
        <f t="shared" si="21"/>
        <v>1</v>
      </c>
      <c r="AK47" s="783">
        <v>2016</v>
      </c>
      <c r="AL47" s="780">
        <v>315323.98</v>
      </c>
      <c r="AM47" s="209">
        <f t="shared" si="52"/>
        <v>286.91899909008185</v>
      </c>
      <c r="AN47" s="737">
        <v>0</v>
      </c>
      <c r="AO47" s="784">
        <v>0</v>
      </c>
      <c r="AP47" s="737">
        <f t="shared" si="22"/>
        <v>0</v>
      </c>
      <c r="AQ47" s="784">
        <v>0</v>
      </c>
      <c r="AR47" s="784">
        <v>0</v>
      </c>
      <c r="AS47" s="732">
        <v>0</v>
      </c>
      <c r="AT47" s="784">
        <v>0</v>
      </c>
      <c r="AU47" s="389">
        <v>1</v>
      </c>
      <c r="AV47" s="207">
        <v>249584.78</v>
      </c>
      <c r="AW47" s="213">
        <v>3</v>
      </c>
      <c r="AX47" s="383">
        <f t="shared" si="53"/>
        <v>1</v>
      </c>
      <c r="AY47" s="213">
        <v>3.6</v>
      </c>
      <c r="AZ47" s="383">
        <f t="shared" si="54"/>
        <v>1</v>
      </c>
      <c r="BA47" s="213">
        <v>3.6</v>
      </c>
      <c r="BB47" s="383">
        <f t="shared" si="55"/>
        <v>1</v>
      </c>
      <c r="BC47" s="777">
        <v>460000</v>
      </c>
      <c r="BD47" s="777">
        <v>459345.77</v>
      </c>
      <c r="BE47" s="337">
        <f t="shared" si="23"/>
        <v>-654.22999999998137</v>
      </c>
      <c r="BF47" s="777">
        <v>87100</v>
      </c>
      <c r="BG47" s="777">
        <v>105624.53</v>
      </c>
      <c r="BH47" s="337">
        <f t="shared" si="24"/>
        <v>18524.53</v>
      </c>
      <c r="BI47" s="777">
        <v>1193966.57</v>
      </c>
      <c r="BJ47" s="777">
        <v>1132992</v>
      </c>
      <c r="BK47" s="777">
        <f t="shared" si="12"/>
        <v>-60974.570000000065</v>
      </c>
      <c r="BL47" s="777">
        <v>0</v>
      </c>
      <c r="BM47" s="777">
        <v>439142.10274400009</v>
      </c>
      <c r="BN47" s="785">
        <v>31.81</v>
      </c>
      <c r="BO47" s="779">
        <v>379900</v>
      </c>
      <c r="BP47" s="786">
        <v>0.8</v>
      </c>
      <c r="BQ47" s="785">
        <v>0.47</v>
      </c>
      <c r="BR47" s="777">
        <v>23400</v>
      </c>
      <c r="BS47" s="921">
        <v>1</v>
      </c>
      <c r="BT47" s="921">
        <v>1</v>
      </c>
      <c r="BU47" s="921">
        <v>1</v>
      </c>
      <c r="BV47" s="921">
        <v>1</v>
      </c>
      <c r="BW47" s="921">
        <v>0</v>
      </c>
      <c r="BX47" s="786"/>
      <c r="BY47" s="383"/>
      <c r="BZ47" s="202"/>
      <c r="CA47" s="383"/>
      <c r="CB47" s="202"/>
      <c r="CC47" s="383"/>
      <c r="CD47" s="202"/>
      <c r="CE47" s="383"/>
      <c r="CF47" s="202"/>
      <c r="CG47" s="383"/>
      <c r="CH47" s="202"/>
      <c r="CI47" s="383"/>
      <c r="CJ47" s="202"/>
      <c r="CK47" s="383"/>
      <c r="CL47" s="202"/>
      <c r="CM47" s="383"/>
      <c r="CN47" s="787">
        <v>33.479999999999997</v>
      </c>
      <c r="CO47" s="787">
        <v>41.95</v>
      </c>
      <c r="CP47" s="787">
        <v>31.79</v>
      </c>
      <c r="CQ47" s="787">
        <v>33.53</v>
      </c>
      <c r="CR47" s="787">
        <v>29.99</v>
      </c>
      <c r="CS47" s="787">
        <v>28.49</v>
      </c>
      <c r="CT47" s="787">
        <v>32.21</v>
      </c>
      <c r="CU47" s="787">
        <v>27.38</v>
      </c>
    </row>
    <row r="48" spans="1:99">
      <c r="A48" s="202">
        <v>13073024</v>
      </c>
      <c r="B48" s="202">
        <v>5355</v>
      </c>
      <c r="C48" s="202" t="s">
        <v>68</v>
      </c>
      <c r="D48" s="370">
        <v>1395</v>
      </c>
      <c r="E48" s="370">
        <v>-383750</v>
      </c>
      <c r="F48" s="207">
        <v>15284.38</v>
      </c>
      <c r="G48" s="209">
        <f t="shared" si="13"/>
        <v>399034.38</v>
      </c>
      <c r="H48" s="337">
        <v>248200</v>
      </c>
      <c r="I48" s="209">
        <v>232188.97</v>
      </c>
      <c r="J48" s="209">
        <f t="shared" si="14"/>
        <v>-16011.029999999999</v>
      </c>
      <c r="K48" s="337">
        <f t="shared" si="15"/>
        <v>-631950</v>
      </c>
      <c r="L48" s="209">
        <f t="shared" si="16"/>
        <v>-216904.59</v>
      </c>
      <c r="M48" s="209">
        <f t="shared" si="17"/>
        <v>415045.41000000003</v>
      </c>
      <c r="N48" s="209">
        <f t="shared" si="44"/>
        <v>-350061.54000000004</v>
      </c>
      <c r="O48" s="329">
        <f t="shared" si="18"/>
        <v>0</v>
      </c>
      <c r="P48" s="329">
        <f t="shared" si="56"/>
        <v>0</v>
      </c>
      <c r="Q48" s="329">
        <f t="shared" si="45"/>
        <v>0</v>
      </c>
      <c r="R48" s="329">
        <f t="shared" si="46"/>
        <v>0</v>
      </c>
      <c r="S48" s="209">
        <v>-348025.68</v>
      </c>
      <c r="T48" s="209">
        <f t="shared" si="47"/>
        <v>-564930.27</v>
      </c>
      <c r="U48" s="338">
        <f t="shared" si="48"/>
        <v>0</v>
      </c>
      <c r="V48" s="911">
        <f t="shared" si="49"/>
        <v>-698087.22</v>
      </c>
      <c r="W48" s="338">
        <f t="shared" si="50"/>
        <v>0</v>
      </c>
      <c r="X48" s="338">
        <f t="shared" si="51"/>
        <v>0</v>
      </c>
      <c r="Y48" s="401">
        <v>-290500</v>
      </c>
      <c r="Z48" s="401">
        <v>-290500</v>
      </c>
      <c r="AA48" s="331">
        <v>-107173</v>
      </c>
      <c r="AB48" s="338">
        <f t="shared" si="25"/>
        <v>0</v>
      </c>
      <c r="AC48" s="331">
        <v>-1090800</v>
      </c>
      <c r="AD48" s="738">
        <f t="shared" si="26"/>
        <v>-1197973</v>
      </c>
      <c r="AE48" s="338">
        <f t="shared" si="27"/>
        <v>0</v>
      </c>
      <c r="AF48" s="794">
        <v>0</v>
      </c>
      <c r="AG48" s="207">
        <v>0</v>
      </c>
      <c r="AH48" s="794">
        <v>1193436</v>
      </c>
      <c r="AI48" s="207">
        <f t="shared" si="20"/>
        <v>-1193436</v>
      </c>
      <c r="AJ48" s="737">
        <f t="shared" si="21"/>
        <v>0</v>
      </c>
      <c r="AK48" s="352">
        <v>2017</v>
      </c>
      <c r="AL48" s="207">
        <v>3126400</v>
      </c>
      <c r="AM48" s="209">
        <f t="shared" si="52"/>
        <v>2241.1469534050179</v>
      </c>
      <c r="AN48" s="737">
        <v>1</v>
      </c>
      <c r="AO48" s="388">
        <v>1</v>
      </c>
      <c r="AP48" s="737">
        <f t="shared" si="22"/>
        <v>0</v>
      </c>
      <c r="AQ48" s="388">
        <v>0</v>
      </c>
      <c r="AR48" s="388">
        <v>1</v>
      </c>
      <c r="AS48" s="732">
        <v>133156.95000000001</v>
      </c>
      <c r="AT48" s="388">
        <v>0</v>
      </c>
      <c r="AU48" s="388">
        <v>0</v>
      </c>
      <c r="AV48" s="207">
        <v>0</v>
      </c>
      <c r="AW48" s="213">
        <v>3.07</v>
      </c>
      <c r="AX48" s="383">
        <f t="shared" si="53"/>
        <v>1</v>
      </c>
      <c r="AY48" s="213">
        <v>3.96</v>
      </c>
      <c r="AZ48" s="383">
        <f t="shared" si="54"/>
        <v>1</v>
      </c>
      <c r="BA48" s="213">
        <v>3.48</v>
      </c>
      <c r="BB48" s="383">
        <f t="shared" si="55"/>
        <v>1</v>
      </c>
      <c r="BC48" s="206">
        <v>304500</v>
      </c>
      <c r="BD48" s="206">
        <v>299529.40999999997</v>
      </c>
      <c r="BE48" s="337">
        <f t="shared" si="23"/>
        <v>-4970.5900000000256</v>
      </c>
      <c r="BF48" s="206">
        <v>32150</v>
      </c>
      <c r="BG48" s="206">
        <v>38989.06</v>
      </c>
      <c r="BH48" s="337">
        <f t="shared" si="24"/>
        <v>6839.0599999999977</v>
      </c>
      <c r="BI48" s="206">
        <v>627315.81000000006</v>
      </c>
      <c r="BJ48" s="206">
        <v>600139</v>
      </c>
      <c r="BK48" s="206">
        <f t="shared" si="12"/>
        <v>-27176.810000000056</v>
      </c>
      <c r="BL48" s="206">
        <v>733623.73</v>
      </c>
      <c r="BM48" s="206">
        <v>500554.92505200004</v>
      </c>
      <c r="BN48" s="364">
        <v>17.22</v>
      </c>
      <c r="BO48" s="361">
        <v>234350</v>
      </c>
      <c r="BP48" s="367">
        <v>8.6999999999999993</v>
      </c>
      <c r="BQ48" s="367">
        <v>7.74</v>
      </c>
      <c r="BR48" s="363">
        <v>209650</v>
      </c>
      <c r="BS48" s="921">
        <v>0</v>
      </c>
      <c r="BT48" s="921">
        <v>0</v>
      </c>
      <c r="BU48" s="921">
        <v>0</v>
      </c>
      <c r="BV48" s="921">
        <v>0</v>
      </c>
      <c r="BW48" s="921">
        <v>0</v>
      </c>
      <c r="BX48" s="361">
        <v>-365495.55</v>
      </c>
      <c r="BY48" s="383">
        <f t="shared" ref="BY48:BY71" si="57">IF(BX48&lt;0,0,1)</f>
        <v>0</v>
      </c>
      <c r="BZ48" s="361">
        <v>168811.13</v>
      </c>
      <c r="CA48" s="383">
        <f t="shared" ref="CA48:CA71" si="58">IF(BZ48&lt;0,0,1)</f>
        <v>1</v>
      </c>
      <c r="CB48" s="361">
        <v>-169639.14</v>
      </c>
      <c r="CC48" s="383">
        <f t="shared" ref="CC48:CC71" si="59">IF(CB48&lt;0,0,1)</f>
        <v>0</v>
      </c>
      <c r="CD48" s="361">
        <v>-287769.48</v>
      </c>
      <c r="CE48" s="383">
        <f t="shared" ref="CE48:CE71" si="60">IF(CD48&lt;0,0,1)</f>
        <v>0</v>
      </c>
      <c r="CF48" s="361">
        <v>-192855.12</v>
      </c>
      <c r="CG48" s="383">
        <f t="shared" ref="CG48:CG71" si="61">IF(CF48&lt;0,0,1)</f>
        <v>0</v>
      </c>
      <c r="CH48" s="361">
        <v>0</v>
      </c>
      <c r="CI48" s="383">
        <f t="shared" ref="CI48:CI71" si="62">IF(CH48&lt;0,0,1)</f>
        <v>1</v>
      </c>
      <c r="CJ48" s="361">
        <v>-972750</v>
      </c>
      <c r="CK48" s="383">
        <f t="shared" ref="CK48:CK71" si="63">IF(CJ48&lt;0,0,1)</f>
        <v>0</v>
      </c>
      <c r="CL48" s="361">
        <v>-1090800</v>
      </c>
      <c r="CM48" s="383">
        <f t="shared" si="43"/>
        <v>0</v>
      </c>
      <c r="CN48" s="713">
        <v>21.63</v>
      </c>
      <c r="CO48" s="713">
        <v>22.05</v>
      </c>
      <c r="CP48" s="713">
        <v>17.43</v>
      </c>
      <c r="CQ48" s="713">
        <v>17.59</v>
      </c>
      <c r="CR48" s="713">
        <v>18.68</v>
      </c>
      <c r="CS48" s="713">
        <v>19.59</v>
      </c>
      <c r="CT48" s="713">
        <v>17.7</v>
      </c>
      <c r="CU48" s="713">
        <v>18.23</v>
      </c>
    </row>
    <row r="49" spans="1:99">
      <c r="A49" s="202">
        <v>13073029</v>
      </c>
      <c r="B49" s="202">
        <v>5355</v>
      </c>
      <c r="C49" s="202" t="s">
        <v>69</v>
      </c>
      <c r="D49" s="206">
        <v>531</v>
      </c>
      <c r="E49" s="206">
        <v>34400</v>
      </c>
      <c r="F49" s="207">
        <v>218078.38</v>
      </c>
      <c r="G49" s="209">
        <f t="shared" si="13"/>
        <v>183678.38</v>
      </c>
      <c r="H49" s="337">
        <v>50650</v>
      </c>
      <c r="I49" s="209">
        <v>50638.21</v>
      </c>
      <c r="J49" s="209">
        <f t="shared" si="14"/>
        <v>-11.790000000000873</v>
      </c>
      <c r="K49" s="337">
        <f t="shared" si="15"/>
        <v>-16250</v>
      </c>
      <c r="L49" s="209">
        <f t="shared" si="16"/>
        <v>167440.17000000001</v>
      </c>
      <c r="M49" s="209">
        <f t="shared" si="17"/>
        <v>183690.17</v>
      </c>
      <c r="N49" s="209">
        <f t="shared" si="44"/>
        <v>161439.64000000001</v>
      </c>
      <c r="O49" s="329">
        <f t="shared" si="18"/>
        <v>0</v>
      </c>
      <c r="P49" s="329">
        <f t="shared" si="56"/>
        <v>1</v>
      </c>
      <c r="Q49" s="329">
        <f t="shared" si="45"/>
        <v>1</v>
      </c>
      <c r="R49" s="329">
        <f t="shared" si="46"/>
        <v>0</v>
      </c>
      <c r="S49" s="209">
        <v>-7847.9</v>
      </c>
      <c r="T49" s="209">
        <f t="shared" si="47"/>
        <v>159592.27000000002</v>
      </c>
      <c r="U49" s="338">
        <f t="shared" si="48"/>
        <v>1</v>
      </c>
      <c r="V49" s="911">
        <f t="shared" si="49"/>
        <v>153591.74000000002</v>
      </c>
      <c r="W49" s="338">
        <f t="shared" si="50"/>
        <v>1</v>
      </c>
      <c r="X49" s="338">
        <f t="shared" si="51"/>
        <v>0</v>
      </c>
      <c r="Y49" s="401">
        <v>-39150</v>
      </c>
      <c r="Z49" s="401">
        <v>-39150</v>
      </c>
      <c r="AA49" s="331">
        <v>103113</v>
      </c>
      <c r="AB49" s="338">
        <f t="shared" si="25"/>
        <v>1</v>
      </c>
      <c r="AC49" s="331">
        <v>-419185</v>
      </c>
      <c r="AD49" s="738">
        <f t="shared" si="26"/>
        <v>-316072</v>
      </c>
      <c r="AE49" s="338">
        <f t="shared" si="27"/>
        <v>0</v>
      </c>
      <c r="AF49" s="207">
        <v>80552</v>
      </c>
      <c r="AG49" s="207">
        <v>0</v>
      </c>
      <c r="AH49" s="207">
        <v>0</v>
      </c>
      <c r="AI49" s="207">
        <f t="shared" si="20"/>
        <v>80552</v>
      </c>
      <c r="AJ49" s="737">
        <f t="shared" si="21"/>
        <v>0</v>
      </c>
      <c r="AK49" s="352">
        <v>2017</v>
      </c>
      <c r="AL49" s="207">
        <v>180117</v>
      </c>
      <c r="AM49" s="209">
        <f t="shared" si="52"/>
        <v>339.20338983050846</v>
      </c>
      <c r="AN49" s="737">
        <v>1</v>
      </c>
      <c r="AO49" s="388">
        <v>1</v>
      </c>
      <c r="AP49" s="737">
        <f t="shared" si="22"/>
        <v>0</v>
      </c>
      <c r="AQ49" s="388">
        <v>0</v>
      </c>
      <c r="AR49" s="388">
        <v>1</v>
      </c>
      <c r="AS49" s="732">
        <v>6000.53</v>
      </c>
      <c r="AT49" s="388">
        <v>0</v>
      </c>
      <c r="AU49" s="388">
        <v>0</v>
      </c>
      <c r="AV49" s="207">
        <v>0</v>
      </c>
      <c r="AW49" s="213">
        <v>3.07</v>
      </c>
      <c r="AX49" s="383">
        <f t="shared" si="53"/>
        <v>1</v>
      </c>
      <c r="AY49" s="213">
        <v>3.96</v>
      </c>
      <c r="AZ49" s="383">
        <f t="shared" si="54"/>
        <v>1</v>
      </c>
      <c r="BA49" s="213">
        <v>3.48</v>
      </c>
      <c r="BB49" s="383">
        <f t="shared" si="55"/>
        <v>1</v>
      </c>
      <c r="BC49" s="206">
        <v>142800</v>
      </c>
      <c r="BD49" s="206">
        <v>140482.56</v>
      </c>
      <c r="BE49" s="337">
        <f t="shared" si="23"/>
        <v>-2317.4400000000023</v>
      </c>
      <c r="BF49" s="206">
        <v>7200</v>
      </c>
      <c r="BG49" s="206">
        <v>7426.65</v>
      </c>
      <c r="BH49" s="337">
        <f t="shared" si="24"/>
        <v>226.64999999999964</v>
      </c>
      <c r="BI49" s="206">
        <v>218443.25</v>
      </c>
      <c r="BJ49" s="206">
        <v>216266</v>
      </c>
      <c r="BK49" s="206">
        <f t="shared" si="12"/>
        <v>-2177.25</v>
      </c>
      <c r="BL49" s="206">
        <v>316686.05</v>
      </c>
      <c r="BM49" s="206">
        <v>196821.09197600003</v>
      </c>
      <c r="BN49" s="364">
        <v>17.22</v>
      </c>
      <c r="BO49" s="361">
        <v>92150</v>
      </c>
      <c r="BP49" s="367">
        <v>1.9</v>
      </c>
      <c r="BQ49" s="367">
        <v>1.82</v>
      </c>
      <c r="BR49" s="363">
        <v>15850</v>
      </c>
      <c r="BS49" s="921">
        <v>0</v>
      </c>
      <c r="BT49" s="921">
        <v>0</v>
      </c>
      <c r="BU49" s="921">
        <v>0</v>
      </c>
      <c r="BV49" s="921">
        <v>0</v>
      </c>
      <c r="BW49" s="921">
        <v>1</v>
      </c>
      <c r="BX49" s="361">
        <v>-119784.11</v>
      </c>
      <c r="BY49" s="383">
        <f t="shared" si="57"/>
        <v>0</v>
      </c>
      <c r="BZ49" s="361">
        <v>44630.71</v>
      </c>
      <c r="CA49" s="383">
        <f t="shared" si="58"/>
        <v>1</v>
      </c>
      <c r="CB49" s="361">
        <v>-102363.1</v>
      </c>
      <c r="CC49" s="383">
        <f t="shared" si="59"/>
        <v>0</v>
      </c>
      <c r="CD49" s="361">
        <v>-40055.5</v>
      </c>
      <c r="CE49" s="383">
        <f t="shared" si="60"/>
        <v>0</v>
      </c>
      <c r="CF49" s="361">
        <v>-35102.61</v>
      </c>
      <c r="CG49" s="383">
        <f t="shared" si="61"/>
        <v>0</v>
      </c>
      <c r="CH49" s="361">
        <v>-81440.649999999994</v>
      </c>
      <c r="CI49" s="383">
        <f t="shared" si="62"/>
        <v>0</v>
      </c>
      <c r="CJ49" s="361">
        <v>-36603</v>
      </c>
      <c r="CK49" s="383">
        <f t="shared" si="63"/>
        <v>0</v>
      </c>
      <c r="CL49" s="361">
        <v>-48500</v>
      </c>
      <c r="CM49" s="383">
        <f t="shared" si="43"/>
        <v>0</v>
      </c>
      <c r="CN49" s="713">
        <v>21.63</v>
      </c>
      <c r="CO49" s="713">
        <v>22.05</v>
      </c>
      <c r="CP49" s="713">
        <v>17.43</v>
      </c>
      <c r="CQ49" s="713">
        <v>17.59</v>
      </c>
      <c r="CR49" s="713">
        <v>18.68</v>
      </c>
      <c r="CS49" s="713">
        <v>19.59</v>
      </c>
      <c r="CT49" s="713">
        <v>17.7</v>
      </c>
      <c r="CU49" s="713">
        <v>18.23</v>
      </c>
    </row>
    <row r="50" spans="1:99">
      <c r="A50" s="202">
        <v>13073034</v>
      </c>
      <c r="B50" s="202">
        <v>5355</v>
      </c>
      <c r="C50" s="202" t="s">
        <v>70</v>
      </c>
      <c r="D50" s="206">
        <v>687</v>
      </c>
      <c r="E50" s="206">
        <v>90600</v>
      </c>
      <c r="F50" s="207">
        <v>216023.25</v>
      </c>
      <c r="G50" s="209">
        <f t="shared" si="13"/>
        <v>125423.25</v>
      </c>
      <c r="H50" s="337">
        <v>8000</v>
      </c>
      <c r="I50" s="209">
        <v>7991.26</v>
      </c>
      <c r="J50" s="209">
        <f t="shared" si="14"/>
        <v>-8.7399999999997817</v>
      </c>
      <c r="K50" s="337">
        <f t="shared" si="15"/>
        <v>82600</v>
      </c>
      <c r="L50" s="209">
        <f t="shared" si="16"/>
        <v>208031.99</v>
      </c>
      <c r="M50" s="209">
        <f t="shared" si="17"/>
        <v>125431.98999999999</v>
      </c>
      <c r="N50" s="209">
        <f t="shared" si="44"/>
        <v>208031.99</v>
      </c>
      <c r="O50" s="329">
        <f t="shared" si="18"/>
        <v>1</v>
      </c>
      <c r="P50" s="329">
        <f t="shared" si="56"/>
        <v>1</v>
      </c>
      <c r="Q50" s="329">
        <f t="shared" si="45"/>
        <v>1</v>
      </c>
      <c r="R50" s="329">
        <f t="shared" si="46"/>
        <v>0</v>
      </c>
      <c r="S50" s="209">
        <v>429082.2</v>
      </c>
      <c r="T50" s="209">
        <f t="shared" si="47"/>
        <v>637114.18999999994</v>
      </c>
      <c r="U50" s="338">
        <f t="shared" si="48"/>
        <v>1</v>
      </c>
      <c r="V50" s="911">
        <f t="shared" si="49"/>
        <v>637114.18999999994</v>
      </c>
      <c r="W50" s="338">
        <f t="shared" si="50"/>
        <v>1</v>
      </c>
      <c r="X50" s="338">
        <f t="shared" si="51"/>
        <v>0</v>
      </c>
      <c r="Y50" s="401">
        <v>-18800</v>
      </c>
      <c r="Z50" s="401">
        <v>-18800</v>
      </c>
      <c r="AA50" s="331">
        <v>64585</v>
      </c>
      <c r="AB50" s="338">
        <f t="shared" si="25"/>
        <v>1</v>
      </c>
      <c r="AC50" s="331">
        <v>-467807</v>
      </c>
      <c r="AD50" s="738">
        <f t="shared" si="26"/>
        <v>-403222</v>
      </c>
      <c r="AE50" s="338">
        <f t="shared" si="27"/>
        <v>0</v>
      </c>
      <c r="AF50" s="207">
        <v>623640</v>
      </c>
      <c r="AG50" s="207">
        <v>0</v>
      </c>
      <c r="AH50" s="207">
        <v>0</v>
      </c>
      <c r="AI50" s="207">
        <f t="shared" si="20"/>
        <v>623640</v>
      </c>
      <c r="AJ50" s="737">
        <f t="shared" si="21"/>
        <v>0</v>
      </c>
      <c r="AK50" s="352">
        <v>2017</v>
      </c>
      <c r="AL50" s="207">
        <v>113119</v>
      </c>
      <c r="AM50" s="209">
        <f t="shared" si="52"/>
        <v>164.65647743813682</v>
      </c>
      <c r="AN50" s="737">
        <v>1</v>
      </c>
      <c r="AO50" s="388">
        <v>1</v>
      </c>
      <c r="AP50" s="737">
        <f t="shared" si="22"/>
        <v>0</v>
      </c>
      <c r="AQ50" s="388">
        <v>0</v>
      </c>
      <c r="AR50" s="388">
        <v>0</v>
      </c>
      <c r="AS50" s="732">
        <v>0</v>
      </c>
      <c r="AT50" s="388">
        <v>0</v>
      </c>
      <c r="AU50" s="388">
        <v>0</v>
      </c>
      <c r="AV50" s="207">
        <v>0</v>
      </c>
      <c r="AW50" s="213">
        <v>3</v>
      </c>
      <c r="AX50" s="383">
        <f t="shared" si="53"/>
        <v>1</v>
      </c>
      <c r="AY50" s="213">
        <v>3</v>
      </c>
      <c r="AZ50" s="383">
        <f t="shared" si="54"/>
        <v>1</v>
      </c>
      <c r="BA50" s="213">
        <v>4</v>
      </c>
      <c r="BB50" s="383">
        <f t="shared" si="55"/>
        <v>0</v>
      </c>
      <c r="BC50" s="206">
        <v>120450</v>
      </c>
      <c r="BD50" s="206">
        <v>118503.61</v>
      </c>
      <c r="BE50" s="337">
        <f t="shared" si="23"/>
        <v>-1946.3899999999994</v>
      </c>
      <c r="BF50" s="206">
        <v>8850</v>
      </c>
      <c r="BG50" s="206">
        <v>10728.1</v>
      </c>
      <c r="BH50" s="337">
        <f t="shared" si="24"/>
        <v>1878.1000000000004</v>
      </c>
      <c r="BI50" s="206">
        <v>388638.01</v>
      </c>
      <c r="BJ50" s="206">
        <v>380081</v>
      </c>
      <c r="BK50" s="206">
        <f t="shared" si="12"/>
        <v>-8557.0100000000093</v>
      </c>
      <c r="BL50" s="206">
        <v>326783.33</v>
      </c>
      <c r="BM50" s="206">
        <v>263132.68604</v>
      </c>
      <c r="BN50" s="364">
        <v>17.22</v>
      </c>
      <c r="BO50" s="361">
        <v>123200</v>
      </c>
      <c r="BP50" s="367">
        <v>1.4</v>
      </c>
      <c r="BQ50" s="367">
        <v>1.34</v>
      </c>
      <c r="BR50" s="363">
        <v>12750</v>
      </c>
      <c r="BS50" s="921">
        <v>1</v>
      </c>
      <c r="BT50" s="921">
        <v>0</v>
      </c>
      <c r="BU50" s="922">
        <v>0</v>
      </c>
      <c r="BV50" s="921">
        <v>1</v>
      </c>
      <c r="BW50" s="921">
        <v>1</v>
      </c>
      <c r="BX50" s="361">
        <v>-168747.61</v>
      </c>
      <c r="BY50" s="383">
        <f t="shared" si="57"/>
        <v>0</v>
      </c>
      <c r="BZ50" s="361">
        <v>61527.03</v>
      </c>
      <c r="CA50" s="383">
        <f t="shared" si="58"/>
        <v>1</v>
      </c>
      <c r="CB50" s="361">
        <v>33653.519999999997</v>
      </c>
      <c r="CC50" s="383">
        <f t="shared" si="59"/>
        <v>1</v>
      </c>
      <c r="CD50" s="361">
        <v>73567.06</v>
      </c>
      <c r="CE50" s="383">
        <f t="shared" si="60"/>
        <v>1</v>
      </c>
      <c r="CF50" s="361">
        <v>-59426.09</v>
      </c>
      <c r="CG50" s="383">
        <f t="shared" si="61"/>
        <v>0</v>
      </c>
      <c r="CH50" s="361">
        <v>-314680.8</v>
      </c>
      <c r="CI50" s="383">
        <f t="shared" si="62"/>
        <v>0</v>
      </c>
      <c r="CJ50" s="361">
        <v>32000</v>
      </c>
      <c r="CK50" s="383">
        <f t="shared" si="63"/>
        <v>1</v>
      </c>
      <c r="CL50" s="361">
        <v>61700</v>
      </c>
      <c r="CM50" s="383">
        <f t="shared" si="43"/>
        <v>1</v>
      </c>
      <c r="CN50" s="713">
        <v>21.63</v>
      </c>
      <c r="CO50" s="713">
        <v>22.05</v>
      </c>
      <c r="CP50" s="713">
        <v>17.43</v>
      </c>
      <c r="CQ50" s="713">
        <v>17.59</v>
      </c>
      <c r="CR50" s="713">
        <v>18.68</v>
      </c>
      <c r="CS50" s="713">
        <v>19.59</v>
      </c>
      <c r="CT50" s="713">
        <v>17.7</v>
      </c>
      <c r="CU50" s="713">
        <v>18.23</v>
      </c>
    </row>
    <row r="51" spans="1:99">
      <c r="A51" s="202">
        <v>13073057</v>
      </c>
      <c r="B51" s="202">
        <v>5355</v>
      </c>
      <c r="C51" s="202" t="s">
        <v>71</v>
      </c>
      <c r="D51" s="206">
        <v>324</v>
      </c>
      <c r="E51" s="206">
        <v>-129750</v>
      </c>
      <c r="F51" s="207">
        <v>81322.679999999993</v>
      </c>
      <c r="G51" s="209">
        <f t="shared" si="13"/>
        <v>211072.68</v>
      </c>
      <c r="H51" s="337">
        <v>11000</v>
      </c>
      <c r="I51" s="209">
        <v>9049.4599999999991</v>
      </c>
      <c r="J51" s="209">
        <f t="shared" si="14"/>
        <v>-1950.5400000000009</v>
      </c>
      <c r="K51" s="337">
        <f t="shared" si="15"/>
        <v>-140750</v>
      </c>
      <c r="L51" s="209">
        <f t="shared" si="16"/>
        <v>72273.22</v>
      </c>
      <c r="M51" s="209">
        <f t="shared" si="17"/>
        <v>213023.22</v>
      </c>
      <c r="N51" s="209">
        <f t="shared" si="44"/>
        <v>-13585.5</v>
      </c>
      <c r="O51" s="329">
        <f t="shared" si="18"/>
        <v>0</v>
      </c>
      <c r="P51" s="329">
        <f t="shared" si="56"/>
        <v>1</v>
      </c>
      <c r="Q51" s="329">
        <f t="shared" si="45"/>
        <v>0</v>
      </c>
      <c r="R51" s="329">
        <f t="shared" si="46"/>
        <v>-1</v>
      </c>
      <c r="S51" s="209">
        <v>-125300.81</v>
      </c>
      <c r="T51" s="209">
        <f t="shared" si="47"/>
        <v>-53027.59</v>
      </c>
      <c r="U51" s="338">
        <f t="shared" si="48"/>
        <v>0</v>
      </c>
      <c r="V51" s="911">
        <f t="shared" si="49"/>
        <v>-138886.31</v>
      </c>
      <c r="W51" s="338">
        <f t="shared" si="50"/>
        <v>0</v>
      </c>
      <c r="X51" s="338">
        <f t="shared" si="51"/>
        <v>0</v>
      </c>
      <c r="Y51" s="401">
        <v>-152800</v>
      </c>
      <c r="Z51" s="401">
        <v>-152800</v>
      </c>
      <c r="AA51" s="331">
        <v>20690</v>
      </c>
      <c r="AB51" s="338">
        <f t="shared" si="25"/>
        <v>1</v>
      </c>
      <c r="AC51" s="331">
        <v>-467146</v>
      </c>
      <c r="AD51" s="738">
        <f t="shared" si="26"/>
        <v>-446456</v>
      </c>
      <c r="AE51" s="338">
        <f t="shared" si="27"/>
        <v>0</v>
      </c>
      <c r="AF51" s="794">
        <v>0</v>
      </c>
      <c r="AG51" s="207">
        <v>124300</v>
      </c>
      <c r="AH51" s="794">
        <v>5606</v>
      </c>
      <c r="AI51" s="207">
        <f t="shared" si="20"/>
        <v>-5606</v>
      </c>
      <c r="AJ51" s="737">
        <f t="shared" si="21"/>
        <v>0</v>
      </c>
      <c r="AK51" s="352">
        <v>2017</v>
      </c>
      <c r="AL51" s="207">
        <v>115466</v>
      </c>
      <c r="AM51" s="209">
        <f t="shared" si="52"/>
        <v>356.37654320987656</v>
      </c>
      <c r="AN51" s="737">
        <v>1</v>
      </c>
      <c r="AO51" s="388">
        <v>1</v>
      </c>
      <c r="AP51" s="737">
        <f t="shared" si="22"/>
        <v>0</v>
      </c>
      <c r="AQ51" s="388">
        <v>0</v>
      </c>
      <c r="AR51" s="388">
        <v>1</v>
      </c>
      <c r="AS51" s="732">
        <v>85858.72</v>
      </c>
      <c r="AT51" s="388">
        <v>0</v>
      </c>
      <c r="AU51" s="388">
        <v>0</v>
      </c>
      <c r="AV51" s="207">
        <v>0</v>
      </c>
      <c r="AW51" s="213">
        <v>3.07</v>
      </c>
      <c r="AX51" s="383">
        <f t="shared" si="53"/>
        <v>1</v>
      </c>
      <c r="AY51" s="213">
        <v>3.96</v>
      </c>
      <c r="AZ51" s="383">
        <f t="shared" si="54"/>
        <v>1</v>
      </c>
      <c r="BA51" s="213">
        <v>3.48</v>
      </c>
      <c r="BB51" s="383">
        <f t="shared" si="55"/>
        <v>1</v>
      </c>
      <c r="BC51" s="206">
        <v>42050</v>
      </c>
      <c r="BD51" s="206">
        <v>41360.839999999997</v>
      </c>
      <c r="BE51" s="337">
        <f t="shared" si="23"/>
        <v>-689.16000000000349</v>
      </c>
      <c r="BF51" s="206">
        <v>5150</v>
      </c>
      <c r="BG51" s="206">
        <v>5304.74</v>
      </c>
      <c r="BH51" s="337">
        <f t="shared" si="24"/>
        <v>154.73999999999978</v>
      </c>
      <c r="BI51" s="206">
        <v>170505.11</v>
      </c>
      <c r="BJ51" s="206">
        <v>160554</v>
      </c>
      <c r="BK51" s="206">
        <f t="shared" si="12"/>
        <v>-9951.109999999986</v>
      </c>
      <c r="BL51" s="206">
        <v>170007.48</v>
      </c>
      <c r="BM51" s="206">
        <v>125240.873464</v>
      </c>
      <c r="BN51" s="364">
        <v>17.22</v>
      </c>
      <c r="BO51" s="361">
        <v>58650</v>
      </c>
      <c r="BP51" s="367">
        <v>3.3</v>
      </c>
      <c r="BQ51" s="367">
        <v>2.5299999999999998</v>
      </c>
      <c r="BR51" s="363">
        <v>12850</v>
      </c>
      <c r="BS51" s="921">
        <v>1</v>
      </c>
      <c r="BT51" s="921">
        <v>0</v>
      </c>
      <c r="BU51" s="921">
        <v>0</v>
      </c>
      <c r="BV51" s="921">
        <v>0</v>
      </c>
      <c r="BW51" s="921">
        <v>1</v>
      </c>
      <c r="BX51" s="361">
        <v>-37996</v>
      </c>
      <c r="BY51" s="383">
        <f t="shared" si="57"/>
        <v>0</v>
      </c>
      <c r="BZ51" s="361">
        <v>-70715.520000000004</v>
      </c>
      <c r="CA51" s="383">
        <f t="shared" si="58"/>
        <v>0</v>
      </c>
      <c r="CB51" s="361">
        <v>-86319.24</v>
      </c>
      <c r="CC51" s="383">
        <f t="shared" si="59"/>
        <v>0</v>
      </c>
      <c r="CD51" s="361">
        <v>-66575.850000000006</v>
      </c>
      <c r="CE51" s="383">
        <f t="shared" si="60"/>
        <v>0</v>
      </c>
      <c r="CF51" s="361">
        <v>-56479.47</v>
      </c>
      <c r="CG51" s="383">
        <f t="shared" si="61"/>
        <v>0</v>
      </c>
      <c r="CH51" s="361">
        <v>-153243.01</v>
      </c>
      <c r="CI51" s="383">
        <f t="shared" si="62"/>
        <v>0</v>
      </c>
      <c r="CJ51" s="361">
        <v>-56610.97</v>
      </c>
      <c r="CK51" s="383">
        <f t="shared" si="63"/>
        <v>0</v>
      </c>
      <c r="CL51" s="361">
        <v>40800</v>
      </c>
      <c r="CM51" s="383">
        <f t="shared" si="43"/>
        <v>1</v>
      </c>
      <c r="CN51" s="713">
        <v>21.63</v>
      </c>
      <c r="CO51" s="713">
        <v>22.05</v>
      </c>
      <c r="CP51" s="713">
        <v>17.43</v>
      </c>
      <c r="CQ51" s="713">
        <v>17.59</v>
      </c>
      <c r="CR51" s="713">
        <v>18.68</v>
      </c>
      <c r="CS51" s="713">
        <v>19.59</v>
      </c>
      <c r="CT51" s="713">
        <v>17.7</v>
      </c>
      <c r="CU51" s="713">
        <v>18.23</v>
      </c>
    </row>
    <row r="52" spans="1:99">
      <c r="A52" s="202">
        <v>13073062</v>
      </c>
      <c r="B52" s="202">
        <v>5355</v>
      </c>
      <c r="C52" s="202" t="s">
        <v>72</v>
      </c>
      <c r="D52" s="206">
        <v>567</v>
      </c>
      <c r="E52" s="206">
        <v>7000</v>
      </c>
      <c r="F52" s="207">
        <v>143127.67000000001</v>
      </c>
      <c r="G52" s="209">
        <f t="shared" si="13"/>
        <v>136127.67000000001</v>
      </c>
      <c r="H52" s="337">
        <v>10950</v>
      </c>
      <c r="I52" s="209">
        <v>10923.44</v>
      </c>
      <c r="J52" s="209">
        <f t="shared" si="14"/>
        <v>-26.559999999999491</v>
      </c>
      <c r="K52" s="337">
        <f t="shared" si="15"/>
        <v>-3950</v>
      </c>
      <c r="L52" s="209">
        <f t="shared" si="16"/>
        <v>132204.23000000001</v>
      </c>
      <c r="M52" s="209">
        <f t="shared" si="17"/>
        <v>136154.23000000001</v>
      </c>
      <c r="N52" s="209">
        <f t="shared" si="44"/>
        <v>111625.33000000002</v>
      </c>
      <c r="O52" s="329">
        <f t="shared" si="18"/>
        <v>0</v>
      </c>
      <c r="P52" s="329">
        <f t="shared" si="56"/>
        <v>1</v>
      </c>
      <c r="Q52" s="329">
        <f t="shared" si="45"/>
        <v>1</v>
      </c>
      <c r="R52" s="329">
        <f t="shared" si="46"/>
        <v>0</v>
      </c>
      <c r="S52" s="209">
        <v>-102894.71</v>
      </c>
      <c r="T52" s="209">
        <f t="shared" si="47"/>
        <v>29309.520000000004</v>
      </c>
      <c r="U52" s="338">
        <f t="shared" si="48"/>
        <v>1</v>
      </c>
      <c r="V52" s="911">
        <f t="shared" si="49"/>
        <v>8730.6200000000099</v>
      </c>
      <c r="W52" s="338">
        <f t="shared" si="50"/>
        <v>1</v>
      </c>
      <c r="X52" s="338">
        <f t="shared" si="51"/>
        <v>0</v>
      </c>
      <c r="Y52" s="401">
        <v>-33200</v>
      </c>
      <c r="Z52" s="401">
        <v>-33200</v>
      </c>
      <c r="AA52" s="331">
        <v>-33200</v>
      </c>
      <c r="AB52" s="338">
        <f t="shared" si="25"/>
        <v>0</v>
      </c>
      <c r="AC52" s="331">
        <v>-715856</v>
      </c>
      <c r="AD52" s="738">
        <f t="shared" si="26"/>
        <v>-749056</v>
      </c>
      <c r="AE52" s="338">
        <f t="shared" si="27"/>
        <v>0</v>
      </c>
      <c r="AF52" s="207">
        <v>19760.02</v>
      </c>
      <c r="AG52" s="207">
        <v>0</v>
      </c>
      <c r="AH52" s="207">
        <v>0</v>
      </c>
      <c r="AI52" s="207">
        <f t="shared" si="20"/>
        <v>19760.02</v>
      </c>
      <c r="AJ52" s="737">
        <f t="shared" si="21"/>
        <v>0</v>
      </c>
      <c r="AK52" s="352">
        <v>2017</v>
      </c>
      <c r="AL52" s="207">
        <v>36093</v>
      </c>
      <c r="AM52" s="209">
        <f t="shared" si="52"/>
        <v>63.656084656084658</v>
      </c>
      <c r="AN52" s="737">
        <v>1</v>
      </c>
      <c r="AO52" s="388">
        <v>1</v>
      </c>
      <c r="AP52" s="737">
        <f t="shared" si="22"/>
        <v>0</v>
      </c>
      <c r="AQ52" s="388">
        <v>0</v>
      </c>
      <c r="AR52" s="388">
        <v>1</v>
      </c>
      <c r="AS52" s="732">
        <v>20578.900000000001</v>
      </c>
      <c r="AT52" s="388">
        <v>0</v>
      </c>
      <c r="AU52" s="388">
        <v>0</v>
      </c>
      <c r="AV52" s="207">
        <v>0</v>
      </c>
      <c r="AW52" s="213">
        <v>3.5</v>
      </c>
      <c r="AX52" s="383">
        <f t="shared" si="53"/>
        <v>0</v>
      </c>
      <c r="AY52" s="213">
        <v>3.96</v>
      </c>
      <c r="AZ52" s="383">
        <f t="shared" si="54"/>
        <v>1</v>
      </c>
      <c r="BA52" s="213">
        <v>3.48</v>
      </c>
      <c r="BB52" s="383">
        <f t="shared" si="55"/>
        <v>1</v>
      </c>
      <c r="BC52" s="206">
        <v>171350</v>
      </c>
      <c r="BD52" s="206">
        <v>168569.46</v>
      </c>
      <c r="BE52" s="337">
        <f t="shared" si="23"/>
        <v>-2780.5400000000081</v>
      </c>
      <c r="BF52" s="206">
        <v>10250</v>
      </c>
      <c r="BG52" s="206">
        <v>12428.94</v>
      </c>
      <c r="BH52" s="337">
        <f t="shared" si="24"/>
        <v>2178.9400000000005</v>
      </c>
      <c r="BI52" s="206">
        <v>265145.03000000003</v>
      </c>
      <c r="BJ52" s="206">
        <v>260692</v>
      </c>
      <c r="BK52" s="206">
        <f t="shared" si="12"/>
        <v>-4453.0300000000279</v>
      </c>
      <c r="BL52" s="206">
        <v>318406.51</v>
      </c>
      <c r="BM52" s="206">
        <v>214630.83754000001</v>
      </c>
      <c r="BN52" s="364">
        <v>17.22</v>
      </c>
      <c r="BO52" s="361">
        <v>100500</v>
      </c>
      <c r="BP52" s="367">
        <v>2</v>
      </c>
      <c r="BQ52" s="367">
        <v>1.9</v>
      </c>
      <c r="BR52" s="363">
        <v>17800</v>
      </c>
      <c r="BS52" s="921">
        <v>0</v>
      </c>
      <c r="BT52" s="921">
        <v>0</v>
      </c>
      <c r="BU52" s="921">
        <v>0</v>
      </c>
      <c r="BV52" s="921">
        <v>1</v>
      </c>
      <c r="BW52" s="921">
        <v>1</v>
      </c>
      <c r="BX52" s="361">
        <v>-138025.57</v>
      </c>
      <c r="BY52" s="383">
        <f t="shared" si="57"/>
        <v>0</v>
      </c>
      <c r="BZ52" s="361">
        <v>-98848.22</v>
      </c>
      <c r="CA52" s="383">
        <f t="shared" si="58"/>
        <v>0</v>
      </c>
      <c r="CB52" s="361">
        <v>-41457.800000000003</v>
      </c>
      <c r="CC52" s="383">
        <f t="shared" si="59"/>
        <v>0</v>
      </c>
      <c r="CD52" s="361">
        <v>-196484.96</v>
      </c>
      <c r="CE52" s="383">
        <f t="shared" si="60"/>
        <v>0</v>
      </c>
      <c r="CF52" s="361">
        <v>-74586.8</v>
      </c>
      <c r="CG52" s="383">
        <f t="shared" si="61"/>
        <v>0</v>
      </c>
      <c r="CH52" s="361">
        <v>-130304.32000000001</v>
      </c>
      <c r="CI52" s="383">
        <f t="shared" si="62"/>
        <v>0</v>
      </c>
      <c r="CJ52" s="361">
        <v>-16700</v>
      </c>
      <c r="CK52" s="383">
        <f t="shared" si="63"/>
        <v>0</v>
      </c>
      <c r="CL52" s="361">
        <v>-19450</v>
      </c>
      <c r="CM52" s="383">
        <f t="shared" si="43"/>
        <v>0</v>
      </c>
      <c r="CN52" s="713">
        <v>21.63</v>
      </c>
      <c r="CO52" s="713">
        <v>22.05</v>
      </c>
      <c r="CP52" s="713">
        <v>17.43</v>
      </c>
      <c r="CQ52" s="713">
        <v>17.59</v>
      </c>
      <c r="CR52" s="713">
        <v>18.68</v>
      </c>
      <c r="CS52" s="713">
        <v>19.59</v>
      </c>
      <c r="CT52" s="713">
        <v>17.7</v>
      </c>
      <c r="CU52" s="713">
        <v>18.23</v>
      </c>
    </row>
    <row r="53" spans="1:99">
      <c r="A53" s="202">
        <v>13073076</v>
      </c>
      <c r="B53" s="202">
        <v>5355</v>
      </c>
      <c r="C53" s="202" t="s">
        <v>73</v>
      </c>
      <c r="D53" s="206">
        <v>1303</v>
      </c>
      <c r="E53" s="206">
        <v>36900</v>
      </c>
      <c r="F53" s="207">
        <v>163757.74</v>
      </c>
      <c r="G53" s="209">
        <f t="shared" si="13"/>
        <v>126857.73999999999</v>
      </c>
      <c r="H53" s="337">
        <v>88000</v>
      </c>
      <c r="I53" s="209">
        <v>87956.58</v>
      </c>
      <c r="J53" s="209">
        <f t="shared" si="14"/>
        <v>-43.419999999998254</v>
      </c>
      <c r="K53" s="337">
        <f t="shared" si="15"/>
        <v>-51100</v>
      </c>
      <c r="L53" s="209">
        <f t="shared" si="16"/>
        <v>75801.159999999989</v>
      </c>
      <c r="M53" s="209">
        <f t="shared" si="17"/>
        <v>126901.15999999999</v>
      </c>
      <c r="N53" s="209">
        <f t="shared" si="44"/>
        <v>42701.609999999986</v>
      </c>
      <c r="O53" s="329">
        <f t="shared" si="18"/>
        <v>0</v>
      </c>
      <c r="P53" s="329">
        <f t="shared" si="56"/>
        <v>1</v>
      </c>
      <c r="Q53" s="329">
        <f t="shared" si="45"/>
        <v>1</v>
      </c>
      <c r="R53" s="329">
        <f t="shared" si="46"/>
        <v>0</v>
      </c>
      <c r="S53" s="209">
        <v>-30065.37</v>
      </c>
      <c r="T53" s="209">
        <f t="shared" si="47"/>
        <v>45735.789999999994</v>
      </c>
      <c r="U53" s="338">
        <f t="shared" si="48"/>
        <v>1</v>
      </c>
      <c r="V53" s="911">
        <f t="shared" si="49"/>
        <v>12636.239999999987</v>
      </c>
      <c r="W53" s="338">
        <f t="shared" si="50"/>
        <v>1</v>
      </c>
      <c r="X53" s="338">
        <f t="shared" si="51"/>
        <v>0</v>
      </c>
      <c r="Y53" s="401">
        <v>-94350</v>
      </c>
      <c r="Z53" s="401">
        <v>-94350</v>
      </c>
      <c r="AA53" s="331">
        <v>20000</v>
      </c>
      <c r="AB53" s="338">
        <f t="shared" si="25"/>
        <v>1</v>
      </c>
      <c r="AC53" s="331">
        <v>-476943</v>
      </c>
      <c r="AD53" s="738">
        <f t="shared" si="26"/>
        <v>-456943</v>
      </c>
      <c r="AE53" s="338">
        <f t="shared" si="27"/>
        <v>0</v>
      </c>
      <c r="AF53" s="207">
        <v>490901.54</v>
      </c>
      <c r="AG53" s="207">
        <v>0</v>
      </c>
      <c r="AH53" s="207">
        <v>0</v>
      </c>
      <c r="AI53" s="207">
        <f t="shared" si="20"/>
        <v>490901.54</v>
      </c>
      <c r="AJ53" s="737">
        <f t="shared" si="21"/>
        <v>0</v>
      </c>
      <c r="AK53" s="352">
        <v>2017</v>
      </c>
      <c r="AL53" s="207">
        <v>1102927</v>
      </c>
      <c r="AM53" s="209">
        <f t="shared" si="52"/>
        <v>846.45203376822712</v>
      </c>
      <c r="AN53" s="737">
        <v>1</v>
      </c>
      <c r="AO53" s="388">
        <v>1</v>
      </c>
      <c r="AP53" s="737">
        <f t="shared" si="22"/>
        <v>0</v>
      </c>
      <c r="AQ53" s="388">
        <v>0</v>
      </c>
      <c r="AR53" s="388">
        <v>1</v>
      </c>
      <c r="AS53" s="732">
        <v>33099.550000000003</v>
      </c>
      <c r="AT53" s="388">
        <v>0</v>
      </c>
      <c r="AU53" s="388">
        <v>0</v>
      </c>
      <c r="AV53" s="207">
        <v>0</v>
      </c>
      <c r="AW53" s="213">
        <v>3.07</v>
      </c>
      <c r="AX53" s="383">
        <f t="shared" si="53"/>
        <v>1</v>
      </c>
      <c r="AY53" s="213">
        <v>3.96</v>
      </c>
      <c r="AZ53" s="383">
        <f t="shared" si="54"/>
        <v>1</v>
      </c>
      <c r="BA53" s="213">
        <v>3.48</v>
      </c>
      <c r="BB53" s="383">
        <f t="shared" si="55"/>
        <v>1</v>
      </c>
      <c r="BC53" s="206">
        <v>284400</v>
      </c>
      <c r="BD53" s="206">
        <v>305974.01</v>
      </c>
      <c r="BE53" s="337">
        <f t="shared" si="23"/>
        <v>21574.010000000009</v>
      </c>
      <c r="BF53" s="206">
        <v>47200</v>
      </c>
      <c r="BG53" s="206">
        <v>57042.68</v>
      </c>
      <c r="BH53" s="337">
        <f t="shared" si="24"/>
        <v>9842.68</v>
      </c>
      <c r="BI53" s="206">
        <v>628655.4</v>
      </c>
      <c r="BJ53" s="206">
        <v>602622</v>
      </c>
      <c r="BK53" s="206">
        <f t="shared" si="12"/>
        <v>-26033.400000000023</v>
      </c>
      <c r="BL53" s="206">
        <v>673575.79</v>
      </c>
      <c r="BM53" s="206">
        <v>478961.93736000004</v>
      </c>
      <c r="BN53" s="364">
        <v>17.22</v>
      </c>
      <c r="BO53" s="361">
        <v>224250</v>
      </c>
      <c r="BP53" s="367">
        <v>5</v>
      </c>
      <c r="BQ53" s="367">
        <v>4.78</v>
      </c>
      <c r="BR53" s="363">
        <v>86500</v>
      </c>
      <c r="BS53" s="921">
        <v>0</v>
      </c>
      <c r="BT53" s="921">
        <v>0</v>
      </c>
      <c r="BU53" s="921">
        <v>0</v>
      </c>
      <c r="BV53" s="921">
        <v>0</v>
      </c>
      <c r="BW53" s="921">
        <v>1</v>
      </c>
      <c r="BX53" s="361">
        <v>-183845.05</v>
      </c>
      <c r="BY53" s="383">
        <f t="shared" si="57"/>
        <v>0</v>
      </c>
      <c r="BZ53" s="361">
        <v>0</v>
      </c>
      <c r="CA53" s="383">
        <f t="shared" si="58"/>
        <v>1</v>
      </c>
      <c r="CB53" s="361">
        <v>-247225.26</v>
      </c>
      <c r="CC53" s="383">
        <f t="shared" si="59"/>
        <v>0</v>
      </c>
      <c r="CD53" s="361">
        <v>-88556.800000000003</v>
      </c>
      <c r="CE53" s="383">
        <f t="shared" si="60"/>
        <v>0</v>
      </c>
      <c r="CF53" s="361">
        <v>0</v>
      </c>
      <c r="CG53" s="383">
        <f t="shared" si="61"/>
        <v>1</v>
      </c>
      <c r="CH53" s="361">
        <v>0</v>
      </c>
      <c r="CI53" s="383">
        <f t="shared" si="62"/>
        <v>1</v>
      </c>
      <c r="CJ53" s="361">
        <v>-80500</v>
      </c>
      <c r="CK53" s="383">
        <f t="shared" si="63"/>
        <v>0</v>
      </c>
      <c r="CL53" s="361">
        <v>-123184</v>
      </c>
      <c r="CM53" s="383">
        <f t="shared" si="43"/>
        <v>0</v>
      </c>
      <c r="CN53" s="713">
        <v>21.63</v>
      </c>
      <c r="CO53" s="713">
        <v>22.05</v>
      </c>
      <c r="CP53" s="713">
        <v>17.43</v>
      </c>
      <c r="CQ53" s="713">
        <v>17.59</v>
      </c>
      <c r="CR53" s="713">
        <v>18.68</v>
      </c>
      <c r="CS53" s="713">
        <v>19.59</v>
      </c>
      <c r="CT53" s="713">
        <v>17.7</v>
      </c>
      <c r="CU53" s="713">
        <v>18.23</v>
      </c>
    </row>
    <row r="54" spans="1:99">
      <c r="A54" s="202">
        <v>13073086</v>
      </c>
      <c r="B54" s="202">
        <v>5355</v>
      </c>
      <c r="C54" s="202" t="s">
        <v>74</v>
      </c>
      <c r="D54" s="206">
        <v>460</v>
      </c>
      <c r="E54" s="206">
        <v>-540100</v>
      </c>
      <c r="F54" s="207">
        <v>-561.39</v>
      </c>
      <c r="G54" s="209">
        <f t="shared" si="13"/>
        <v>539538.61</v>
      </c>
      <c r="H54" s="337">
        <v>0</v>
      </c>
      <c r="I54" s="209">
        <v>0</v>
      </c>
      <c r="J54" s="209">
        <f t="shared" si="14"/>
        <v>0</v>
      </c>
      <c r="K54" s="337">
        <f t="shared" si="15"/>
        <v>-540100</v>
      </c>
      <c r="L54" s="209">
        <f t="shared" si="16"/>
        <v>-561.39</v>
      </c>
      <c r="M54" s="209">
        <f t="shared" si="17"/>
        <v>539538.61</v>
      </c>
      <c r="N54" s="209">
        <f t="shared" si="44"/>
        <v>-561.39</v>
      </c>
      <c r="O54" s="329">
        <f t="shared" si="18"/>
        <v>0</v>
      </c>
      <c r="P54" s="329">
        <f t="shared" si="56"/>
        <v>0</v>
      </c>
      <c r="Q54" s="329">
        <f t="shared" si="45"/>
        <v>0</v>
      </c>
      <c r="R54" s="329">
        <f t="shared" si="46"/>
        <v>0</v>
      </c>
      <c r="S54" s="209">
        <v>571287.52</v>
      </c>
      <c r="T54" s="209">
        <f t="shared" si="47"/>
        <v>570726.13</v>
      </c>
      <c r="U54" s="338">
        <f t="shared" si="48"/>
        <v>1</v>
      </c>
      <c r="V54" s="911">
        <f t="shared" si="49"/>
        <v>570726.13</v>
      </c>
      <c r="W54" s="338">
        <f t="shared" si="50"/>
        <v>1</v>
      </c>
      <c r="X54" s="338">
        <f t="shared" si="51"/>
        <v>0</v>
      </c>
      <c r="Y54" s="401">
        <v>-633500</v>
      </c>
      <c r="Z54" s="401">
        <v>-609700</v>
      </c>
      <c r="AA54" s="331">
        <v>250200</v>
      </c>
      <c r="AB54" s="338">
        <f t="shared" si="25"/>
        <v>1</v>
      </c>
      <c r="AC54" s="331">
        <v>-350870</v>
      </c>
      <c r="AD54" s="738">
        <f t="shared" si="26"/>
        <v>-100670</v>
      </c>
      <c r="AE54" s="338">
        <f t="shared" si="27"/>
        <v>0</v>
      </c>
      <c r="AF54" s="207">
        <v>505127.21</v>
      </c>
      <c r="AG54" s="207">
        <v>0</v>
      </c>
      <c r="AH54" s="207">
        <v>0</v>
      </c>
      <c r="AI54" s="207">
        <f t="shared" si="20"/>
        <v>505127.21</v>
      </c>
      <c r="AJ54" s="737">
        <f t="shared" si="21"/>
        <v>1</v>
      </c>
      <c r="AK54" s="352">
        <v>2017</v>
      </c>
      <c r="AL54" s="207">
        <v>0</v>
      </c>
      <c r="AM54" s="209">
        <f t="shared" si="52"/>
        <v>0</v>
      </c>
      <c r="AN54" s="737">
        <v>1</v>
      </c>
      <c r="AO54" s="388">
        <v>1</v>
      </c>
      <c r="AP54" s="737">
        <f t="shared" si="22"/>
        <v>0</v>
      </c>
      <c r="AQ54" s="388">
        <v>0</v>
      </c>
      <c r="AR54" s="388">
        <v>0</v>
      </c>
      <c r="AS54" s="732">
        <v>0</v>
      </c>
      <c r="AT54" s="388">
        <v>0</v>
      </c>
      <c r="AU54" s="388">
        <v>0</v>
      </c>
      <c r="AV54" s="207">
        <v>0</v>
      </c>
      <c r="AW54" s="213">
        <v>3</v>
      </c>
      <c r="AX54" s="383">
        <f t="shared" si="53"/>
        <v>1</v>
      </c>
      <c r="AY54" s="213">
        <v>3</v>
      </c>
      <c r="AZ54" s="383">
        <f t="shared" si="54"/>
        <v>1</v>
      </c>
      <c r="BA54" s="213">
        <v>3</v>
      </c>
      <c r="BB54" s="383">
        <f t="shared" si="55"/>
        <v>1</v>
      </c>
      <c r="BC54" s="206">
        <v>141550</v>
      </c>
      <c r="BD54" s="206">
        <v>139232.13</v>
      </c>
      <c r="BE54" s="337">
        <f t="shared" si="23"/>
        <v>-2317.8699999999953</v>
      </c>
      <c r="BF54" s="206">
        <v>29650</v>
      </c>
      <c r="BG54" s="206">
        <v>35923.599999999999</v>
      </c>
      <c r="BH54" s="337">
        <f t="shared" si="24"/>
        <v>6273.5999999999985</v>
      </c>
      <c r="BI54" s="206">
        <v>970694.6</v>
      </c>
      <c r="BJ54" s="206">
        <v>786658</v>
      </c>
      <c r="BK54" s="206">
        <f t="shared" si="12"/>
        <v>-184036.59999999998</v>
      </c>
      <c r="BL54" s="206">
        <v>0</v>
      </c>
      <c r="BM54" s="206">
        <v>313867.54032400006</v>
      </c>
      <c r="BN54" s="364">
        <v>17.22</v>
      </c>
      <c r="BO54" s="361">
        <v>146950</v>
      </c>
      <c r="BP54" s="367">
        <v>1.3</v>
      </c>
      <c r="BQ54" s="367">
        <v>0.56000000000000005</v>
      </c>
      <c r="BR54" s="363">
        <v>6300</v>
      </c>
      <c r="BS54" s="921">
        <v>1</v>
      </c>
      <c r="BT54" s="921">
        <v>0</v>
      </c>
      <c r="BU54" s="921">
        <v>0</v>
      </c>
      <c r="BV54" s="921">
        <v>1</v>
      </c>
      <c r="BW54" s="921">
        <v>0</v>
      </c>
      <c r="BX54" s="361">
        <v>-99769.99</v>
      </c>
      <c r="BY54" s="383">
        <f t="shared" si="57"/>
        <v>0</v>
      </c>
      <c r="BZ54" s="361">
        <v>-330548.34999999998</v>
      </c>
      <c r="CA54" s="383">
        <f t="shared" si="58"/>
        <v>0</v>
      </c>
      <c r="CB54" s="361">
        <v>-66678.75</v>
      </c>
      <c r="CC54" s="383">
        <f t="shared" si="59"/>
        <v>0</v>
      </c>
      <c r="CD54" s="361">
        <v>-20836.22</v>
      </c>
      <c r="CE54" s="383">
        <f t="shared" si="60"/>
        <v>0</v>
      </c>
      <c r="CF54" s="361">
        <v>-279188</v>
      </c>
      <c r="CG54" s="383">
        <f t="shared" si="61"/>
        <v>0</v>
      </c>
      <c r="CH54" s="361">
        <v>-253620.19</v>
      </c>
      <c r="CI54" s="383">
        <f t="shared" si="62"/>
        <v>0</v>
      </c>
      <c r="CJ54" s="361">
        <v>376294</v>
      </c>
      <c r="CK54" s="383">
        <f t="shared" si="63"/>
        <v>1</v>
      </c>
      <c r="CL54" s="361">
        <v>14200</v>
      </c>
      <c r="CM54" s="383">
        <f t="shared" si="43"/>
        <v>1</v>
      </c>
      <c r="CN54" s="713">
        <v>21.63</v>
      </c>
      <c r="CO54" s="713">
        <v>22.05</v>
      </c>
      <c r="CP54" s="713">
        <v>17.43</v>
      </c>
      <c r="CQ54" s="713">
        <v>17.59</v>
      </c>
      <c r="CR54" s="713">
        <v>18.68</v>
      </c>
      <c r="CS54" s="713">
        <v>19.59</v>
      </c>
      <c r="CT54" s="713">
        <v>17.7</v>
      </c>
      <c r="CU54" s="713">
        <v>18.23</v>
      </c>
    </row>
    <row r="55" spans="1:99">
      <c r="A55" s="202">
        <v>13073096</v>
      </c>
      <c r="B55" s="202">
        <v>5355</v>
      </c>
      <c r="C55" s="202" t="s">
        <v>75</v>
      </c>
      <c r="D55" s="206">
        <v>1708</v>
      </c>
      <c r="E55" s="206">
        <v>216700</v>
      </c>
      <c r="F55" s="207">
        <v>649120.72</v>
      </c>
      <c r="G55" s="209">
        <f t="shared" si="13"/>
        <v>432420.72</v>
      </c>
      <c r="H55" s="337">
        <v>250300</v>
      </c>
      <c r="I55" s="209">
        <v>243478.95</v>
      </c>
      <c r="J55" s="209">
        <f t="shared" si="14"/>
        <v>-6821.0499999999884</v>
      </c>
      <c r="K55" s="337">
        <f t="shared" si="15"/>
        <v>-33600</v>
      </c>
      <c r="L55" s="209">
        <f t="shared" si="16"/>
        <v>405641.76999999996</v>
      </c>
      <c r="M55" s="209">
        <f t="shared" si="17"/>
        <v>439241.76999999996</v>
      </c>
      <c r="N55" s="209">
        <f t="shared" si="44"/>
        <v>405641.76999999996</v>
      </c>
      <c r="O55" s="329">
        <f t="shared" si="18"/>
        <v>0</v>
      </c>
      <c r="P55" s="329">
        <f t="shared" si="56"/>
        <v>1</v>
      </c>
      <c r="Q55" s="329">
        <f t="shared" si="45"/>
        <v>1</v>
      </c>
      <c r="R55" s="329">
        <f t="shared" si="46"/>
        <v>0</v>
      </c>
      <c r="S55" s="209">
        <v>922269.87</v>
      </c>
      <c r="T55" s="209">
        <f t="shared" si="47"/>
        <v>1327911.6399999999</v>
      </c>
      <c r="U55" s="338">
        <f t="shared" si="48"/>
        <v>1</v>
      </c>
      <c r="V55" s="911">
        <f t="shared" si="49"/>
        <v>1327911.6399999999</v>
      </c>
      <c r="W55" s="338">
        <f t="shared" si="50"/>
        <v>1</v>
      </c>
      <c r="X55" s="338">
        <f t="shared" si="51"/>
        <v>0</v>
      </c>
      <c r="Y55" s="401">
        <v>-154800</v>
      </c>
      <c r="Z55" s="401">
        <v>-154800</v>
      </c>
      <c r="AA55" s="331">
        <v>609700</v>
      </c>
      <c r="AB55" s="338">
        <f t="shared" si="25"/>
        <v>1</v>
      </c>
      <c r="AC55" s="331">
        <v>-120040</v>
      </c>
      <c r="AD55" s="738">
        <f t="shared" si="26"/>
        <v>489660</v>
      </c>
      <c r="AE55" s="338">
        <f t="shared" si="27"/>
        <v>1</v>
      </c>
      <c r="AF55" s="207">
        <v>1313525.01</v>
      </c>
      <c r="AG55" s="207">
        <v>0</v>
      </c>
      <c r="AH55" s="207">
        <v>0</v>
      </c>
      <c r="AI55" s="207">
        <f t="shared" si="20"/>
        <v>1313525.01</v>
      </c>
      <c r="AJ55" s="737">
        <f t="shared" si="21"/>
        <v>0</v>
      </c>
      <c r="AK55" s="352">
        <v>2017</v>
      </c>
      <c r="AL55" s="207">
        <v>934716</v>
      </c>
      <c r="AM55" s="209">
        <f t="shared" si="52"/>
        <v>547.25761124121777</v>
      </c>
      <c r="AN55" s="737">
        <v>1</v>
      </c>
      <c r="AO55" s="388">
        <v>1</v>
      </c>
      <c r="AP55" s="737">
        <f t="shared" si="22"/>
        <v>0</v>
      </c>
      <c r="AQ55" s="388">
        <v>0</v>
      </c>
      <c r="AR55" s="388">
        <v>0</v>
      </c>
      <c r="AS55" s="732">
        <v>0</v>
      </c>
      <c r="AT55" s="388">
        <v>0</v>
      </c>
      <c r="AU55" s="388">
        <v>0</v>
      </c>
      <c r="AV55" s="207">
        <v>0</v>
      </c>
      <c r="AW55" s="213">
        <v>4</v>
      </c>
      <c r="AX55" s="383">
        <f t="shared" si="53"/>
        <v>0</v>
      </c>
      <c r="AY55" s="213">
        <v>3.96</v>
      </c>
      <c r="AZ55" s="383">
        <f t="shared" si="54"/>
        <v>1</v>
      </c>
      <c r="BA55" s="213">
        <v>3.5</v>
      </c>
      <c r="BB55" s="383">
        <f t="shared" si="55"/>
        <v>1</v>
      </c>
      <c r="BC55" s="206">
        <v>375650</v>
      </c>
      <c r="BD55" s="206">
        <v>369458.1</v>
      </c>
      <c r="BE55" s="337">
        <f t="shared" si="23"/>
        <v>-6191.9000000000233</v>
      </c>
      <c r="BF55" s="206">
        <v>35400</v>
      </c>
      <c r="BG55" s="206">
        <v>42903.12</v>
      </c>
      <c r="BH55" s="337">
        <f t="shared" si="24"/>
        <v>7503.1200000000026</v>
      </c>
      <c r="BI55" s="206">
        <v>739140.54</v>
      </c>
      <c r="BJ55" s="206">
        <v>726235</v>
      </c>
      <c r="BK55" s="206">
        <f t="shared" si="12"/>
        <v>-12905.540000000037</v>
      </c>
      <c r="BL55" s="206">
        <v>972183.97</v>
      </c>
      <c r="BM55" s="206">
        <v>629426.86916800006</v>
      </c>
      <c r="BN55" s="364">
        <v>17.22</v>
      </c>
      <c r="BO55" s="361">
        <v>294700</v>
      </c>
      <c r="BP55" s="367">
        <v>6.2</v>
      </c>
      <c r="BQ55" s="367">
        <v>5.94</v>
      </c>
      <c r="BR55" s="363">
        <v>214500</v>
      </c>
      <c r="BS55" s="922">
        <v>0</v>
      </c>
      <c r="BT55" s="921">
        <v>1</v>
      </c>
      <c r="BU55" s="921">
        <v>1</v>
      </c>
      <c r="BV55" s="922">
        <v>0</v>
      </c>
      <c r="BW55" s="921">
        <v>1</v>
      </c>
      <c r="BX55" s="361">
        <v>-309554.88</v>
      </c>
      <c r="BY55" s="383">
        <f t="shared" si="57"/>
        <v>0</v>
      </c>
      <c r="BZ55" s="361">
        <v>57566.39</v>
      </c>
      <c r="CA55" s="383">
        <f t="shared" si="58"/>
        <v>1</v>
      </c>
      <c r="CB55" s="361">
        <v>0</v>
      </c>
      <c r="CC55" s="383">
        <f t="shared" si="59"/>
        <v>1</v>
      </c>
      <c r="CD55" s="361">
        <v>-114156</v>
      </c>
      <c r="CE55" s="383">
        <f t="shared" si="60"/>
        <v>0</v>
      </c>
      <c r="CF55" s="361">
        <v>847.16</v>
      </c>
      <c r="CG55" s="383">
        <f t="shared" si="61"/>
        <v>1</v>
      </c>
      <c r="CH55" s="361">
        <v>-120042.62</v>
      </c>
      <c r="CI55" s="383">
        <f t="shared" si="62"/>
        <v>0</v>
      </c>
      <c r="CJ55" s="361">
        <v>92000</v>
      </c>
      <c r="CK55" s="383">
        <f t="shared" si="63"/>
        <v>1</v>
      </c>
      <c r="CL55" s="361">
        <v>86800</v>
      </c>
      <c r="CM55" s="383">
        <f t="shared" si="43"/>
        <v>1</v>
      </c>
      <c r="CN55" s="713">
        <v>21.63</v>
      </c>
      <c r="CO55" s="713">
        <v>22.05</v>
      </c>
      <c r="CP55" s="713">
        <v>17.43</v>
      </c>
      <c r="CQ55" s="713">
        <v>17.59</v>
      </c>
      <c r="CR55" s="713">
        <v>18.68</v>
      </c>
      <c r="CS55" s="713">
        <v>19.59</v>
      </c>
      <c r="CT55" s="713">
        <v>17.7</v>
      </c>
      <c r="CU55" s="713">
        <v>18.23</v>
      </c>
    </row>
    <row r="56" spans="1:99">
      <c r="A56" s="202">
        <v>13073097</v>
      </c>
      <c r="B56" s="202">
        <v>5355</v>
      </c>
      <c r="C56" s="202" t="s">
        <v>76</v>
      </c>
      <c r="D56" s="206">
        <v>197</v>
      </c>
      <c r="E56" s="206">
        <v>-3200</v>
      </c>
      <c r="F56" s="207">
        <v>73190.52</v>
      </c>
      <c r="G56" s="209">
        <f t="shared" si="13"/>
        <v>76390.52</v>
      </c>
      <c r="H56" s="337">
        <v>29000</v>
      </c>
      <c r="I56" s="209">
        <v>27429.16</v>
      </c>
      <c r="J56" s="209">
        <f t="shared" si="14"/>
        <v>-1570.8400000000001</v>
      </c>
      <c r="K56" s="337">
        <f t="shared" si="15"/>
        <v>-32200</v>
      </c>
      <c r="L56" s="209">
        <f t="shared" si="16"/>
        <v>45761.36</v>
      </c>
      <c r="M56" s="209">
        <f t="shared" si="17"/>
        <v>77961.36</v>
      </c>
      <c r="N56" s="209">
        <f t="shared" si="44"/>
        <v>28323.14</v>
      </c>
      <c r="O56" s="329">
        <f t="shared" si="18"/>
        <v>0</v>
      </c>
      <c r="P56" s="329">
        <f t="shared" si="56"/>
        <v>1</v>
      </c>
      <c r="Q56" s="329">
        <f t="shared" si="45"/>
        <v>1</v>
      </c>
      <c r="R56" s="329">
        <f t="shared" si="46"/>
        <v>0</v>
      </c>
      <c r="S56" s="209">
        <v>-18017.080000000002</v>
      </c>
      <c r="T56" s="209">
        <f t="shared" si="47"/>
        <v>27744.28</v>
      </c>
      <c r="U56" s="338">
        <f t="shared" si="48"/>
        <v>1</v>
      </c>
      <c r="V56" s="911">
        <f t="shared" si="49"/>
        <v>10306.059999999998</v>
      </c>
      <c r="W56" s="338">
        <f t="shared" si="50"/>
        <v>1</v>
      </c>
      <c r="X56" s="338">
        <f t="shared" si="51"/>
        <v>0</v>
      </c>
      <c r="Y56" s="401">
        <v>-38000</v>
      </c>
      <c r="Z56" s="401">
        <v>-38000</v>
      </c>
      <c r="AA56" s="331">
        <v>10500</v>
      </c>
      <c r="AB56" s="338">
        <f t="shared" si="25"/>
        <v>1</v>
      </c>
      <c r="AC56" s="331">
        <v>-462200</v>
      </c>
      <c r="AD56" s="738">
        <f t="shared" si="26"/>
        <v>-451700</v>
      </c>
      <c r="AE56" s="338">
        <f t="shared" si="27"/>
        <v>0</v>
      </c>
      <c r="AF56" s="207">
        <v>66344.66</v>
      </c>
      <c r="AG56" s="207">
        <v>0</v>
      </c>
      <c r="AH56" s="207">
        <v>0</v>
      </c>
      <c r="AI56" s="207">
        <f t="shared" si="20"/>
        <v>66344.66</v>
      </c>
      <c r="AJ56" s="737">
        <f t="shared" si="21"/>
        <v>0</v>
      </c>
      <c r="AK56" s="352">
        <v>2017</v>
      </c>
      <c r="AL56" s="207">
        <v>196808</v>
      </c>
      <c r="AM56" s="209">
        <f t="shared" si="52"/>
        <v>999.02538071065987</v>
      </c>
      <c r="AN56" s="737">
        <v>1</v>
      </c>
      <c r="AO56" s="388">
        <v>1</v>
      </c>
      <c r="AP56" s="737">
        <f t="shared" si="22"/>
        <v>0</v>
      </c>
      <c r="AQ56" s="388">
        <v>0</v>
      </c>
      <c r="AR56" s="388">
        <v>1</v>
      </c>
      <c r="AS56" s="732">
        <v>17438.22</v>
      </c>
      <c r="AT56" s="388">
        <v>0</v>
      </c>
      <c r="AU56" s="388">
        <v>0</v>
      </c>
      <c r="AV56" s="207">
        <v>0</v>
      </c>
      <c r="AW56" s="213">
        <v>3.07</v>
      </c>
      <c r="AX56" s="383">
        <f t="shared" si="53"/>
        <v>1</v>
      </c>
      <c r="AY56" s="213">
        <v>3.96</v>
      </c>
      <c r="AZ56" s="383">
        <f t="shared" si="54"/>
        <v>1</v>
      </c>
      <c r="BA56" s="213">
        <v>3.48</v>
      </c>
      <c r="BB56" s="383">
        <f t="shared" si="55"/>
        <v>1</v>
      </c>
      <c r="BC56" s="206">
        <v>66700</v>
      </c>
      <c r="BD56" s="206">
        <v>65648.31</v>
      </c>
      <c r="BE56" s="337">
        <f t="shared" si="23"/>
        <v>-1051.6900000000023</v>
      </c>
      <c r="BF56" s="206">
        <v>5000</v>
      </c>
      <c r="BG56" s="206">
        <v>5148.97</v>
      </c>
      <c r="BH56" s="337">
        <f t="shared" si="24"/>
        <v>148.97000000000025</v>
      </c>
      <c r="BI56" s="206">
        <v>159828.32999999999</v>
      </c>
      <c r="BJ56" s="206">
        <v>151777</v>
      </c>
      <c r="BK56" s="206">
        <f t="shared" si="12"/>
        <v>-8051.3299999999872</v>
      </c>
      <c r="BL56" s="206">
        <v>67155.05</v>
      </c>
      <c r="BM56" s="206">
        <v>83484.71774800001</v>
      </c>
      <c r="BN56" s="364">
        <v>17.22</v>
      </c>
      <c r="BO56" s="361">
        <v>39100</v>
      </c>
      <c r="BP56" s="367">
        <v>4.2</v>
      </c>
      <c r="BQ56" s="367">
        <v>3.73</v>
      </c>
      <c r="BR56" s="363">
        <v>13750</v>
      </c>
      <c r="BS56" s="921">
        <v>1</v>
      </c>
      <c r="BT56" s="921">
        <v>0</v>
      </c>
      <c r="BU56" s="921">
        <v>1</v>
      </c>
      <c r="BV56" s="922">
        <v>1</v>
      </c>
      <c r="BW56" s="921">
        <v>1</v>
      </c>
      <c r="BX56" s="361">
        <v>60727.43</v>
      </c>
      <c r="BY56" s="383">
        <f t="shared" si="57"/>
        <v>1</v>
      </c>
      <c r="BZ56" s="361">
        <v>11491.32</v>
      </c>
      <c r="CA56" s="383">
        <f t="shared" si="58"/>
        <v>1</v>
      </c>
      <c r="CB56" s="361">
        <v>-60960.45</v>
      </c>
      <c r="CC56" s="383">
        <f t="shared" si="59"/>
        <v>0</v>
      </c>
      <c r="CD56" s="361">
        <v>-44510.080000000002</v>
      </c>
      <c r="CE56" s="383">
        <f t="shared" si="60"/>
        <v>0</v>
      </c>
      <c r="CF56" s="361">
        <v>-135027.97</v>
      </c>
      <c r="CG56" s="383">
        <f t="shared" si="61"/>
        <v>0</v>
      </c>
      <c r="CH56" s="361">
        <v>-27465.56</v>
      </c>
      <c r="CI56" s="383">
        <f t="shared" si="62"/>
        <v>0</v>
      </c>
      <c r="CJ56" s="361">
        <v>9514</v>
      </c>
      <c r="CK56" s="383">
        <f t="shared" si="63"/>
        <v>1</v>
      </c>
      <c r="CL56" s="361">
        <v>-154500</v>
      </c>
      <c r="CM56" s="383">
        <f t="shared" si="43"/>
        <v>0</v>
      </c>
      <c r="CN56" s="713">
        <v>21.63</v>
      </c>
      <c r="CO56" s="713">
        <v>22.05</v>
      </c>
      <c r="CP56" s="713">
        <v>17.43</v>
      </c>
      <c r="CQ56" s="713">
        <v>17.59</v>
      </c>
      <c r="CR56" s="713">
        <v>18.68</v>
      </c>
      <c r="CS56" s="713">
        <v>19.59</v>
      </c>
      <c r="CT56" s="713">
        <v>17.7</v>
      </c>
      <c r="CU56" s="713">
        <v>18.23</v>
      </c>
    </row>
    <row r="57" spans="1:99">
      <c r="A57" s="202">
        <v>13073098</v>
      </c>
      <c r="B57" s="202">
        <v>5355</v>
      </c>
      <c r="C57" s="202" t="s">
        <v>77</v>
      </c>
      <c r="D57" s="206">
        <v>535</v>
      </c>
      <c r="E57" s="206">
        <v>-68900</v>
      </c>
      <c r="F57" s="207">
        <v>38366.339999999997</v>
      </c>
      <c r="G57" s="209">
        <f t="shared" si="13"/>
        <v>107266.34</v>
      </c>
      <c r="H57" s="337">
        <v>0</v>
      </c>
      <c r="I57" s="209">
        <v>0</v>
      </c>
      <c r="J57" s="209">
        <f t="shared" si="14"/>
        <v>0</v>
      </c>
      <c r="K57" s="337">
        <f t="shared" si="15"/>
        <v>-68900</v>
      </c>
      <c r="L57" s="209">
        <f t="shared" si="16"/>
        <v>38366.339999999997</v>
      </c>
      <c r="M57" s="209">
        <f t="shared" si="17"/>
        <v>107266.34</v>
      </c>
      <c r="N57" s="209">
        <f t="shared" si="44"/>
        <v>38366.339999999997</v>
      </c>
      <c r="O57" s="329">
        <f t="shared" si="18"/>
        <v>0</v>
      </c>
      <c r="P57" s="329">
        <f t="shared" si="56"/>
        <v>1</v>
      </c>
      <c r="Q57" s="329">
        <f t="shared" si="45"/>
        <v>1</v>
      </c>
      <c r="R57" s="329">
        <f t="shared" si="46"/>
        <v>0</v>
      </c>
      <c r="S57" s="209">
        <v>2425.02</v>
      </c>
      <c r="T57" s="209">
        <f t="shared" si="47"/>
        <v>40791.359999999993</v>
      </c>
      <c r="U57" s="338">
        <f t="shared" si="48"/>
        <v>1</v>
      </c>
      <c r="V57" s="911">
        <f t="shared" si="49"/>
        <v>40791.359999999993</v>
      </c>
      <c r="W57" s="338">
        <f t="shared" si="50"/>
        <v>1</v>
      </c>
      <c r="X57" s="338">
        <f t="shared" si="51"/>
        <v>0</v>
      </c>
      <c r="Y57" s="401">
        <v>-118450</v>
      </c>
      <c r="Z57" s="401">
        <v>-118450</v>
      </c>
      <c r="AA57" s="331">
        <v>-118450</v>
      </c>
      <c r="AB57" s="338">
        <f t="shared" si="25"/>
        <v>0</v>
      </c>
      <c r="AC57" s="331">
        <v>-668500</v>
      </c>
      <c r="AD57" s="738">
        <f t="shared" si="26"/>
        <v>-786950</v>
      </c>
      <c r="AE57" s="338">
        <f t="shared" si="27"/>
        <v>0</v>
      </c>
      <c r="AF57" s="207">
        <v>36308.14</v>
      </c>
      <c r="AG57" s="207">
        <v>159800</v>
      </c>
      <c r="AH57" s="207">
        <v>0</v>
      </c>
      <c r="AI57" s="207">
        <f t="shared" si="20"/>
        <v>36308.14</v>
      </c>
      <c r="AJ57" s="737">
        <f t="shared" si="21"/>
        <v>0</v>
      </c>
      <c r="AK57" s="352">
        <v>2017</v>
      </c>
      <c r="AL57" s="207">
        <v>0</v>
      </c>
      <c r="AM57" s="209">
        <f t="shared" si="52"/>
        <v>0</v>
      </c>
      <c r="AN57" s="737">
        <v>1</v>
      </c>
      <c r="AO57" s="388">
        <v>1</v>
      </c>
      <c r="AP57" s="737">
        <f t="shared" si="22"/>
        <v>0</v>
      </c>
      <c r="AQ57" s="388">
        <v>0</v>
      </c>
      <c r="AR57" s="388">
        <v>0</v>
      </c>
      <c r="AS57" s="732">
        <v>0</v>
      </c>
      <c r="AT57" s="388">
        <v>0</v>
      </c>
      <c r="AU57" s="388">
        <v>0</v>
      </c>
      <c r="AV57" s="207">
        <v>0</v>
      </c>
      <c r="AW57" s="213">
        <v>3.07</v>
      </c>
      <c r="AX57" s="383">
        <f t="shared" si="53"/>
        <v>1</v>
      </c>
      <c r="AY57" s="213">
        <v>3.96</v>
      </c>
      <c r="AZ57" s="383">
        <f t="shared" si="54"/>
        <v>1</v>
      </c>
      <c r="BA57" s="213">
        <v>3.48</v>
      </c>
      <c r="BB57" s="383">
        <f t="shared" si="55"/>
        <v>1</v>
      </c>
      <c r="BC57" s="206">
        <v>129100</v>
      </c>
      <c r="BD57" s="206">
        <v>127016.26</v>
      </c>
      <c r="BE57" s="337">
        <f t="shared" si="23"/>
        <v>-2083.7400000000052</v>
      </c>
      <c r="BF57" s="206">
        <v>10750</v>
      </c>
      <c r="BG57" s="206">
        <v>13027.48</v>
      </c>
      <c r="BH57" s="337">
        <f t="shared" si="24"/>
        <v>2277.4799999999996</v>
      </c>
      <c r="BI57" s="206">
        <v>328418.21999999997</v>
      </c>
      <c r="BJ57" s="206">
        <v>311778</v>
      </c>
      <c r="BK57" s="206">
        <f t="shared" si="12"/>
        <v>-16640.219999999972</v>
      </c>
      <c r="BL57" s="206">
        <v>213186.16</v>
      </c>
      <c r="BM57" s="206">
        <v>199202.63599200002</v>
      </c>
      <c r="BN57" s="364">
        <v>17.22</v>
      </c>
      <c r="BO57" s="361">
        <v>93300</v>
      </c>
      <c r="BP57" s="367">
        <v>8.3000000000000007</v>
      </c>
      <c r="BQ57" s="367">
        <v>7.07</v>
      </c>
      <c r="BR57" s="363">
        <v>57300</v>
      </c>
      <c r="BS57" s="921">
        <v>1</v>
      </c>
      <c r="BT57" s="921">
        <v>0</v>
      </c>
      <c r="BU57" s="921">
        <v>0</v>
      </c>
      <c r="BV57" s="921">
        <v>0</v>
      </c>
      <c r="BW57" s="921">
        <v>1</v>
      </c>
      <c r="BX57" s="361">
        <v>-289546.08</v>
      </c>
      <c r="BY57" s="383">
        <f t="shared" si="57"/>
        <v>0</v>
      </c>
      <c r="BZ57" s="361">
        <v>86625.31</v>
      </c>
      <c r="CA57" s="383">
        <f t="shared" si="58"/>
        <v>1</v>
      </c>
      <c r="CB57" s="361">
        <v>-91582.87</v>
      </c>
      <c r="CC57" s="383">
        <f t="shared" si="59"/>
        <v>0</v>
      </c>
      <c r="CD57" s="361">
        <v>-23775.34</v>
      </c>
      <c r="CE57" s="383">
        <f t="shared" si="60"/>
        <v>0</v>
      </c>
      <c r="CF57" s="361">
        <v>-58175.91</v>
      </c>
      <c r="CG57" s="383">
        <f t="shared" si="61"/>
        <v>0</v>
      </c>
      <c r="CH57" s="361">
        <v>-134412.93</v>
      </c>
      <c r="CI57" s="383">
        <f t="shared" si="62"/>
        <v>0</v>
      </c>
      <c r="CJ57" s="361">
        <v>-137400</v>
      </c>
      <c r="CK57" s="383">
        <f t="shared" si="63"/>
        <v>0</v>
      </c>
      <c r="CL57" s="361">
        <v>-137600</v>
      </c>
      <c r="CM57" s="383">
        <f t="shared" si="43"/>
        <v>0</v>
      </c>
      <c r="CN57" s="713">
        <v>21.63</v>
      </c>
      <c r="CO57" s="713">
        <v>22.05</v>
      </c>
      <c r="CP57" s="713">
        <v>17.43</v>
      </c>
      <c r="CQ57" s="713">
        <v>17.59</v>
      </c>
      <c r="CR57" s="713">
        <v>18.68</v>
      </c>
      <c r="CS57" s="713">
        <v>19.59</v>
      </c>
      <c r="CT57" s="713">
        <v>17.7</v>
      </c>
      <c r="CU57" s="713">
        <v>18.23</v>
      </c>
    </row>
    <row r="58" spans="1:99">
      <c r="A58" s="202">
        <v>13073023</v>
      </c>
      <c r="B58" s="202">
        <v>5356</v>
      </c>
      <c r="C58" s="202" t="s">
        <v>78</v>
      </c>
      <c r="D58" s="206">
        <v>689</v>
      </c>
      <c r="E58" s="206">
        <v>-71000</v>
      </c>
      <c r="F58" s="207">
        <v>204215.32</v>
      </c>
      <c r="G58" s="209">
        <f t="shared" si="13"/>
        <v>275215.32</v>
      </c>
      <c r="H58" s="337">
        <v>20500</v>
      </c>
      <c r="I58" s="209">
        <v>20451.68</v>
      </c>
      <c r="J58" s="209">
        <f t="shared" si="14"/>
        <v>-48.319999999999709</v>
      </c>
      <c r="K58" s="337">
        <f t="shared" si="15"/>
        <v>-91500</v>
      </c>
      <c r="L58" s="209">
        <f t="shared" si="16"/>
        <v>183763.64</v>
      </c>
      <c r="M58" s="209">
        <f t="shared" si="17"/>
        <v>275263.64</v>
      </c>
      <c r="N58" s="209">
        <f t="shared" si="44"/>
        <v>-24061.859999999986</v>
      </c>
      <c r="O58" s="329">
        <f t="shared" si="18"/>
        <v>0</v>
      </c>
      <c r="P58" s="329">
        <f t="shared" si="56"/>
        <v>1</v>
      </c>
      <c r="Q58" s="329">
        <f t="shared" si="45"/>
        <v>0</v>
      </c>
      <c r="R58" s="329">
        <f t="shared" si="46"/>
        <v>-1</v>
      </c>
      <c r="S58" s="781">
        <v>-1006599</v>
      </c>
      <c r="T58" s="209">
        <f t="shared" si="47"/>
        <v>-822835.36</v>
      </c>
      <c r="U58" s="338">
        <f t="shared" si="48"/>
        <v>0</v>
      </c>
      <c r="V58" s="911">
        <f t="shared" si="49"/>
        <v>-1030660.86</v>
      </c>
      <c r="W58" s="338">
        <f t="shared" si="50"/>
        <v>0</v>
      </c>
      <c r="X58" s="338">
        <f t="shared" si="51"/>
        <v>0</v>
      </c>
      <c r="Y58" s="401">
        <v>-141100</v>
      </c>
      <c r="Z58" s="401">
        <v>-121100</v>
      </c>
      <c r="AA58" s="331">
        <v>155678.66</v>
      </c>
      <c r="AB58" s="338">
        <f t="shared" si="25"/>
        <v>1</v>
      </c>
      <c r="AC58" s="782">
        <v>-1006599</v>
      </c>
      <c r="AD58" s="738">
        <f t="shared" si="26"/>
        <v>-850920.34</v>
      </c>
      <c r="AE58" s="338">
        <f t="shared" si="27"/>
        <v>0</v>
      </c>
      <c r="AF58" s="207"/>
      <c r="AG58" s="207">
        <v>1084617</v>
      </c>
      <c r="AH58" s="794">
        <v>759780.11</v>
      </c>
      <c r="AI58" s="207">
        <f t="shared" si="20"/>
        <v>-759780.11</v>
      </c>
      <c r="AJ58" s="737">
        <f t="shared" si="21"/>
        <v>0</v>
      </c>
      <c r="AK58" s="352">
        <v>2016</v>
      </c>
      <c r="AL58" s="207">
        <v>5112.83</v>
      </c>
      <c r="AM58" s="209">
        <f t="shared" si="52"/>
        <v>7.4206531204644408</v>
      </c>
      <c r="AN58" s="737">
        <v>1</v>
      </c>
      <c r="AO58" s="388">
        <v>1</v>
      </c>
      <c r="AP58" s="737">
        <f t="shared" si="22"/>
        <v>0</v>
      </c>
      <c r="AQ58" s="388">
        <v>0</v>
      </c>
      <c r="AR58" s="388">
        <v>1</v>
      </c>
      <c r="AS58" s="732">
        <v>207825.5</v>
      </c>
      <c r="AT58" s="388">
        <v>0</v>
      </c>
      <c r="AU58" s="388"/>
      <c r="AV58" s="207"/>
      <c r="AW58" s="213">
        <v>3.39</v>
      </c>
      <c r="AX58" s="383">
        <f t="shared" si="53"/>
        <v>0</v>
      </c>
      <c r="AY58" s="481">
        <v>4</v>
      </c>
      <c r="AZ58" s="383">
        <f t="shared" si="54"/>
        <v>1</v>
      </c>
      <c r="BA58" s="481">
        <v>3.51</v>
      </c>
      <c r="BB58" s="383">
        <f t="shared" si="55"/>
        <v>1</v>
      </c>
      <c r="BC58" s="363">
        <v>209800</v>
      </c>
      <c r="BD58" s="363">
        <v>185883.31</v>
      </c>
      <c r="BE58" s="337">
        <f t="shared" si="23"/>
        <v>-23916.690000000002</v>
      </c>
      <c r="BF58" s="363">
        <v>9600</v>
      </c>
      <c r="BG58" s="363">
        <v>9937.07</v>
      </c>
      <c r="BH58" s="337">
        <f t="shared" si="24"/>
        <v>337.06999999999971</v>
      </c>
      <c r="BI58" s="363">
        <v>286913.7</v>
      </c>
      <c r="BJ58" s="363">
        <v>279406</v>
      </c>
      <c r="BK58" s="363">
        <f t="shared" si="12"/>
        <v>-7507.7000000000116</v>
      </c>
      <c r="BL58" s="363">
        <v>406886.43</v>
      </c>
      <c r="BM58" s="363">
        <v>255180.38096400001</v>
      </c>
      <c r="BN58" s="384">
        <v>23.019500000000001</v>
      </c>
      <c r="BO58" s="361">
        <v>159709.42000000001</v>
      </c>
      <c r="BP58" s="367">
        <v>0.8</v>
      </c>
      <c r="BQ58" s="785">
        <v>0.67</v>
      </c>
      <c r="BR58" s="363">
        <v>6600</v>
      </c>
      <c r="BS58" s="921">
        <v>0</v>
      </c>
      <c r="BT58" s="921">
        <v>0</v>
      </c>
      <c r="BU58" s="921">
        <v>0</v>
      </c>
      <c r="BV58" s="921">
        <v>0</v>
      </c>
      <c r="BW58" s="921">
        <v>0</v>
      </c>
      <c r="BX58" s="361">
        <v>-154238.60999999999</v>
      </c>
      <c r="BY58" s="383">
        <f t="shared" si="57"/>
        <v>0</v>
      </c>
      <c r="BZ58" s="361">
        <v>-124072.46</v>
      </c>
      <c r="CA58" s="383">
        <f t="shared" si="58"/>
        <v>0</v>
      </c>
      <c r="CB58" s="361">
        <v>-130443.32</v>
      </c>
      <c r="CC58" s="383">
        <f t="shared" si="59"/>
        <v>0</v>
      </c>
      <c r="CD58" s="361">
        <v>-194638.82</v>
      </c>
      <c r="CE58" s="383">
        <f t="shared" si="60"/>
        <v>0</v>
      </c>
      <c r="CF58" s="361">
        <v>-131760.54</v>
      </c>
      <c r="CG58" s="383">
        <f t="shared" si="61"/>
        <v>0</v>
      </c>
      <c r="CH58" s="361">
        <v>-88295.47</v>
      </c>
      <c r="CI58" s="383">
        <f t="shared" si="62"/>
        <v>0</v>
      </c>
      <c r="CJ58" s="361">
        <v>-79188.31</v>
      </c>
      <c r="CK58" s="383">
        <f t="shared" si="63"/>
        <v>0</v>
      </c>
      <c r="CL58" s="361">
        <v>-47004.28</v>
      </c>
      <c r="CM58" s="383">
        <f t="shared" si="43"/>
        <v>0</v>
      </c>
      <c r="CN58" s="713">
        <v>28.158200000000001</v>
      </c>
      <c r="CO58" s="713">
        <v>26.370799999999999</v>
      </c>
      <c r="CP58" s="713">
        <v>22.8081</v>
      </c>
      <c r="CQ58" s="713">
        <v>24.57</v>
      </c>
      <c r="CR58" s="713">
        <v>21.3459</v>
      </c>
      <c r="CS58" s="713">
        <v>22.168199999999999</v>
      </c>
      <c r="CT58" s="713">
        <v>21.6006</v>
      </c>
      <c r="CU58" s="713">
        <v>22.523299999999999</v>
      </c>
    </row>
    <row r="59" spans="1:99">
      <c r="A59" s="202">
        <v>13073090</v>
      </c>
      <c r="B59" s="202">
        <v>5356</v>
      </c>
      <c r="C59" s="202" t="s">
        <v>79</v>
      </c>
      <c r="D59" s="206">
        <v>5149</v>
      </c>
      <c r="E59" s="206">
        <v>-102700</v>
      </c>
      <c r="F59" s="207">
        <v>849954.83</v>
      </c>
      <c r="G59" s="209">
        <f t="shared" si="13"/>
        <v>952654.83</v>
      </c>
      <c r="H59" s="337">
        <v>63000</v>
      </c>
      <c r="I59" s="209">
        <v>62915.47</v>
      </c>
      <c r="J59" s="209">
        <f t="shared" si="14"/>
        <v>-84.529999999998836</v>
      </c>
      <c r="K59" s="337">
        <f t="shared" si="15"/>
        <v>-165700</v>
      </c>
      <c r="L59" s="209">
        <f t="shared" si="16"/>
        <v>787039.36</v>
      </c>
      <c r="M59" s="209">
        <f t="shared" si="17"/>
        <v>952739.36</v>
      </c>
      <c r="N59" s="209">
        <f t="shared" si="44"/>
        <v>787039.36</v>
      </c>
      <c r="O59" s="329">
        <f t="shared" si="18"/>
        <v>0</v>
      </c>
      <c r="P59" s="329">
        <f t="shared" si="56"/>
        <v>1</v>
      </c>
      <c r="Q59" s="329">
        <f t="shared" si="45"/>
        <v>1</v>
      </c>
      <c r="R59" s="329">
        <f t="shared" si="46"/>
        <v>0</v>
      </c>
      <c r="S59" s="781">
        <v>1141633.01</v>
      </c>
      <c r="T59" s="209">
        <f t="shared" si="47"/>
        <v>1928672.37</v>
      </c>
      <c r="U59" s="338">
        <f t="shared" si="48"/>
        <v>1</v>
      </c>
      <c r="V59" s="911">
        <f t="shared" si="49"/>
        <v>1928672.37</v>
      </c>
      <c r="W59" s="338">
        <f t="shared" si="50"/>
        <v>1</v>
      </c>
      <c r="X59" s="338">
        <f t="shared" si="51"/>
        <v>0</v>
      </c>
      <c r="Y59" s="401">
        <v>-605500</v>
      </c>
      <c r="Z59" s="401">
        <v>-233700</v>
      </c>
      <c r="AA59" s="331">
        <v>697643.55</v>
      </c>
      <c r="AB59" s="338">
        <f t="shared" si="25"/>
        <v>1</v>
      </c>
      <c r="AC59" s="782">
        <v>-1296230</v>
      </c>
      <c r="AD59" s="738">
        <f t="shared" si="26"/>
        <v>-598586.44999999995</v>
      </c>
      <c r="AE59" s="338">
        <f t="shared" si="27"/>
        <v>0</v>
      </c>
      <c r="AF59" s="207">
        <v>1256037.17</v>
      </c>
      <c r="AG59" s="207">
        <v>0</v>
      </c>
      <c r="AH59" s="207"/>
      <c r="AI59" s="207">
        <f t="shared" si="20"/>
        <v>1256037.17</v>
      </c>
      <c r="AJ59" s="737">
        <f t="shared" si="21"/>
        <v>0</v>
      </c>
      <c r="AK59" s="352">
        <v>2016</v>
      </c>
      <c r="AL59" s="207">
        <v>96400.35</v>
      </c>
      <c r="AM59" s="209">
        <f t="shared" si="52"/>
        <v>18.722149932025637</v>
      </c>
      <c r="AN59" s="737">
        <v>1</v>
      </c>
      <c r="AO59" s="388">
        <v>1</v>
      </c>
      <c r="AP59" s="737">
        <f t="shared" si="22"/>
        <v>0</v>
      </c>
      <c r="AQ59" s="388">
        <v>0</v>
      </c>
      <c r="AR59" s="388">
        <v>0</v>
      </c>
      <c r="AS59" s="732">
        <v>0</v>
      </c>
      <c r="AT59" s="388">
        <v>0</v>
      </c>
      <c r="AU59" s="388"/>
      <c r="AV59" s="207"/>
      <c r="AW59" s="481">
        <v>3.5</v>
      </c>
      <c r="AX59" s="383">
        <f t="shared" si="53"/>
        <v>0</v>
      </c>
      <c r="AY59" s="481">
        <v>4</v>
      </c>
      <c r="AZ59" s="383">
        <f t="shared" si="54"/>
        <v>1</v>
      </c>
      <c r="BA59" s="481">
        <v>3.5</v>
      </c>
      <c r="BB59" s="383">
        <f t="shared" si="55"/>
        <v>1</v>
      </c>
      <c r="BC59" s="363">
        <v>1850400</v>
      </c>
      <c r="BD59" s="363">
        <v>1638947.28</v>
      </c>
      <c r="BE59" s="337">
        <f t="shared" si="23"/>
        <v>-211452.71999999997</v>
      </c>
      <c r="BF59" s="363">
        <v>106400</v>
      </c>
      <c r="BG59" s="363">
        <v>109309.51</v>
      </c>
      <c r="BH59" s="337">
        <f t="shared" si="24"/>
        <v>2909.5099999999948</v>
      </c>
      <c r="BI59" s="363">
        <v>3384834.12</v>
      </c>
      <c r="BJ59" s="363">
        <v>3267082</v>
      </c>
      <c r="BK59" s="363">
        <f t="shared" si="12"/>
        <v>-117752.12000000011</v>
      </c>
      <c r="BL59" s="363">
        <v>1787739.59</v>
      </c>
      <c r="BM59" s="363">
        <v>1902477.7950520003</v>
      </c>
      <c r="BN59" s="384">
        <v>23.019500000000001</v>
      </c>
      <c r="BO59" s="361">
        <v>1190701.3500000001</v>
      </c>
      <c r="BP59" s="367">
        <v>2</v>
      </c>
      <c r="BQ59" s="785">
        <v>1.8</v>
      </c>
      <c r="BR59" s="363">
        <v>130600</v>
      </c>
      <c r="BS59" s="921">
        <v>1</v>
      </c>
      <c r="BT59" s="921">
        <v>1</v>
      </c>
      <c r="BU59" s="921">
        <v>1</v>
      </c>
      <c r="BV59" s="921">
        <v>0</v>
      </c>
      <c r="BW59" s="921">
        <v>0</v>
      </c>
      <c r="BX59" s="361">
        <v>-489127.89</v>
      </c>
      <c r="BY59" s="383">
        <f t="shared" si="57"/>
        <v>0</v>
      </c>
      <c r="BZ59" s="361">
        <v>-167474.43</v>
      </c>
      <c r="CA59" s="383">
        <f t="shared" si="58"/>
        <v>0</v>
      </c>
      <c r="CB59" s="361">
        <v>236065.43</v>
      </c>
      <c r="CC59" s="383">
        <f t="shared" si="59"/>
        <v>1</v>
      </c>
      <c r="CD59" s="361">
        <v>420536.89</v>
      </c>
      <c r="CE59" s="383">
        <f t="shared" si="60"/>
        <v>1</v>
      </c>
      <c r="CF59" s="361">
        <v>0</v>
      </c>
      <c r="CG59" s="383">
        <f t="shared" si="61"/>
        <v>1</v>
      </c>
      <c r="CH59" s="361">
        <v>389730.85</v>
      </c>
      <c r="CI59" s="383">
        <f t="shared" si="62"/>
        <v>1</v>
      </c>
      <c r="CJ59" s="361">
        <v>-850944.07</v>
      </c>
      <c r="CK59" s="383">
        <f t="shared" si="63"/>
        <v>0</v>
      </c>
      <c r="CL59" s="361">
        <v>-538303.46</v>
      </c>
      <c r="CM59" s="383">
        <f t="shared" si="43"/>
        <v>0</v>
      </c>
      <c r="CN59" s="713">
        <v>28.158200000000001</v>
      </c>
      <c r="CO59" s="713">
        <v>26.370799999999999</v>
      </c>
      <c r="CP59" s="713">
        <v>22.8081</v>
      </c>
      <c r="CQ59" s="713">
        <v>24.57</v>
      </c>
      <c r="CR59" s="713">
        <v>21.3459</v>
      </c>
      <c r="CS59" s="713">
        <v>22.168199999999999</v>
      </c>
      <c r="CT59" s="713">
        <v>21.6006</v>
      </c>
      <c r="CU59" s="713">
        <v>22.523299999999999</v>
      </c>
    </row>
    <row r="60" spans="1:99">
      <c r="A60" s="202">
        <v>13073102</v>
      </c>
      <c r="B60" s="202">
        <v>5356</v>
      </c>
      <c r="C60" s="202" t="s">
        <v>80</v>
      </c>
      <c r="D60" s="206">
        <v>1141</v>
      </c>
      <c r="E60" s="206">
        <v>-60500</v>
      </c>
      <c r="F60" s="207">
        <v>256848.21</v>
      </c>
      <c r="G60" s="209">
        <f t="shared" si="13"/>
        <v>317348.20999999996</v>
      </c>
      <c r="H60" s="337">
        <v>18900</v>
      </c>
      <c r="I60" s="209">
        <v>18815.48</v>
      </c>
      <c r="J60" s="209">
        <f t="shared" si="14"/>
        <v>-84.520000000000437</v>
      </c>
      <c r="K60" s="337">
        <f t="shared" si="15"/>
        <v>-79400</v>
      </c>
      <c r="L60" s="209">
        <f t="shared" si="16"/>
        <v>238032.72999999998</v>
      </c>
      <c r="M60" s="209">
        <f t="shared" si="17"/>
        <v>317432.73</v>
      </c>
      <c r="N60" s="209">
        <f t="shared" si="44"/>
        <v>238032.72999999998</v>
      </c>
      <c r="O60" s="329">
        <f t="shared" si="18"/>
        <v>0</v>
      </c>
      <c r="P60" s="329">
        <f t="shared" si="56"/>
        <v>1</v>
      </c>
      <c r="Q60" s="329">
        <f t="shared" si="45"/>
        <v>1</v>
      </c>
      <c r="R60" s="329">
        <f t="shared" si="46"/>
        <v>0</v>
      </c>
      <c r="S60" s="781">
        <v>159170</v>
      </c>
      <c r="T60" s="209">
        <f t="shared" si="47"/>
        <v>397202.73</v>
      </c>
      <c r="U60" s="338">
        <f t="shared" si="48"/>
        <v>1</v>
      </c>
      <c r="V60" s="911">
        <f t="shared" si="49"/>
        <v>397202.73</v>
      </c>
      <c r="W60" s="338">
        <f t="shared" si="50"/>
        <v>1</v>
      </c>
      <c r="X60" s="338">
        <f t="shared" si="51"/>
        <v>0</v>
      </c>
      <c r="Y60" s="401">
        <v>-276600</v>
      </c>
      <c r="Z60" s="401">
        <v>-195200</v>
      </c>
      <c r="AA60" s="331">
        <v>134897.94</v>
      </c>
      <c r="AB60" s="338">
        <f t="shared" si="25"/>
        <v>1</v>
      </c>
      <c r="AC60" s="782">
        <v>-1691215</v>
      </c>
      <c r="AD60" s="738">
        <f t="shared" si="26"/>
        <v>-1556317.06</v>
      </c>
      <c r="AE60" s="338">
        <f t="shared" si="27"/>
        <v>0</v>
      </c>
      <c r="AF60" s="207">
        <v>564416.51</v>
      </c>
      <c r="AG60" s="207">
        <v>64500</v>
      </c>
      <c r="AH60" s="207"/>
      <c r="AI60" s="207">
        <f t="shared" si="20"/>
        <v>564416.51</v>
      </c>
      <c r="AJ60" s="737">
        <f t="shared" si="21"/>
        <v>0</v>
      </c>
      <c r="AK60" s="352">
        <v>2016</v>
      </c>
      <c r="AL60" s="207">
        <v>227618.44</v>
      </c>
      <c r="AM60" s="209">
        <f t="shared" si="52"/>
        <v>199.49030674846625</v>
      </c>
      <c r="AN60" s="737">
        <v>1</v>
      </c>
      <c r="AO60" s="388">
        <v>1</v>
      </c>
      <c r="AP60" s="737">
        <f t="shared" si="22"/>
        <v>0</v>
      </c>
      <c r="AQ60" s="388">
        <v>0</v>
      </c>
      <c r="AR60" s="388">
        <v>0</v>
      </c>
      <c r="AS60" s="732">
        <v>0</v>
      </c>
      <c r="AT60" s="388">
        <v>0</v>
      </c>
      <c r="AU60" s="388"/>
      <c r="AV60" s="207"/>
      <c r="AW60" s="481">
        <v>3</v>
      </c>
      <c r="AX60" s="383">
        <f t="shared" si="53"/>
        <v>1</v>
      </c>
      <c r="AY60" s="481">
        <v>4</v>
      </c>
      <c r="AZ60" s="383">
        <f t="shared" si="54"/>
        <v>1</v>
      </c>
      <c r="BA60" s="481">
        <v>3.5</v>
      </c>
      <c r="BB60" s="383">
        <f t="shared" si="55"/>
        <v>1</v>
      </c>
      <c r="BC60" s="363">
        <v>382600</v>
      </c>
      <c r="BD60" s="363">
        <v>338918.41</v>
      </c>
      <c r="BE60" s="337">
        <f t="shared" si="23"/>
        <v>-43681.590000000026</v>
      </c>
      <c r="BF60" s="363">
        <v>59100</v>
      </c>
      <c r="BG60" s="363">
        <v>60705.74</v>
      </c>
      <c r="BH60" s="337">
        <f t="shared" si="24"/>
        <v>1605.739999999998</v>
      </c>
      <c r="BI60" s="363">
        <v>641084.09</v>
      </c>
      <c r="BJ60" s="363">
        <v>620462</v>
      </c>
      <c r="BK60" s="363">
        <f t="shared" si="12"/>
        <v>-20622.089999999967</v>
      </c>
      <c r="BL60" s="363">
        <v>486614.03</v>
      </c>
      <c r="BM60" s="363">
        <v>414768.49980400002</v>
      </c>
      <c r="BN60" s="384">
        <v>23.019500000000001</v>
      </c>
      <c r="BO60" s="361">
        <v>259590.63</v>
      </c>
      <c r="BP60" s="367">
        <v>1</v>
      </c>
      <c r="BQ60" s="785">
        <v>0.87</v>
      </c>
      <c r="BR60" s="363">
        <v>16600</v>
      </c>
      <c r="BS60" s="921">
        <v>1</v>
      </c>
      <c r="BT60" s="921">
        <v>1</v>
      </c>
      <c r="BU60" s="921">
        <v>1</v>
      </c>
      <c r="BV60" s="921">
        <v>0</v>
      </c>
      <c r="BW60" s="921">
        <v>1</v>
      </c>
      <c r="BX60" s="361">
        <v>10122.950000000001</v>
      </c>
      <c r="BY60" s="383">
        <f t="shared" si="57"/>
        <v>1</v>
      </c>
      <c r="BZ60" s="361">
        <v>-421674.45</v>
      </c>
      <c r="CA60" s="383">
        <f t="shared" si="58"/>
        <v>0</v>
      </c>
      <c r="CB60" s="361">
        <v>-700175.17</v>
      </c>
      <c r="CC60" s="383">
        <f t="shared" si="59"/>
        <v>0</v>
      </c>
      <c r="CD60" s="361">
        <v>211164.31</v>
      </c>
      <c r="CE60" s="383">
        <f t="shared" si="60"/>
        <v>1</v>
      </c>
      <c r="CF60" s="361">
        <v>-214154.2</v>
      </c>
      <c r="CG60" s="383">
        <f t="shared" si="61"/>
        <v>0</v>
      </c>
      <c r="CH60" s="361">
        <v>-135190.48000000001</v>
      </c>
      <c r="CI60" s="383">
        <f t="shared" si="62"/>
        <v>0</v>
      </c>
      <c r="CJ60" s="361">
        <v>-199207.56</v>
      </c>
      <c r="CK60" s="383">
        <f t="shared" si="63"/>
        <v>0</v>
      </c>
      <c r="CL60" s="361">
        <v>-118887.09</v>
      </c>
      <c r="CM60" s="383">
        <f t="shared" si="43"/>
        <v>0</v>
      </c>
      <c r="CN60" s="713">
        <v>28.158200000000001</v>
      </c>
      <c r="CO60" s="713">
        <v>26.370799999999999</v>
      </c>
      <c r="CP60" s="713">
        <v>22.8081</v>
      </c>
      <c r="CQ60" s="713">
        <v>24.57</v>
      </c>
      <c r="CR60" s="713">
        <v>21.3459</v>
      </c>
      <c r="CS60" s="713">
        <v>22.168199999999999</v>
      </c>
      <c r="CT60" s="713">
        <v>21.6006</v>
      </c>
      <c r="CU60" s="713">
        <v>22.523299999999999</v>
      </c>
    </row>
    <row r="61" spans="1:99" s="767" customFormat="1">
      <c r="A61" s="202">
        <v>13073006</v>
      </c>
      <c r="B61" s="202">
        <v>5357</v>
      </c>
      <c r="C61" s="202" t="s">
        <v>81</v>
      </c>
      <c r="D61" s="206">
        <v>937</v>
      </c>
      <c r="E61" s="206">
        <v>-14800</v>
      </c>
      <c r="F61" s="207">
        <v>113896.09</v>
      </c>
      <c r="G61" s="209">
        <f t="shared" si="13"/>
        <v>128696.09</v>
      </c>
      <c r="H61" s="337">
        <v>69400</v>
      </c>
      <c r="I61" s="209">
        <v>60117.19</v>
      </c>
      <c r="J61" s="209">
        <f t="shared" si="14"/>
        <v>-9282.8099999999977</v>
      </c>
      <c r="K61" s="337">
        <f t="shared" si="15"/>
        <v>-84200</v>
      </c>
      <c r="L61" s="209">
        <f t="shared" si="16"/>
        <v>53778.899999999994</v>
      </c>
      <c r="M61" s="209">
        <f t="shared" si="17"/>
        <v>137978.9</v>
      </c>
      <c r="N61" s="209">
        <f t="shared" si="44"/>
        <v>53778.899999999994</v>
      </c>
      <c r="O61" s="329">
        <f t="shared" si="18"/>
        <v>0</v>
      </c>
      <c r="P61" s="329">
        <f t="shared" si="56"/>
        <v>1</v>
      </c>
      <c r="Q61" s="329">
        <f t="shared" si="45"/>
        <v>1</v>
      </c>
      <c r="R61" s="329">
        <f t="shared" si="46"/>
        <v>0</v>
      </c>
      <c r="S61" s="209">
        <v>1684968.92</v>
      </c>
      <c r="T61" s="209">
        <f t="shared" si="47"/>
        <v>1738747.8199999998</v>
      </c>
      <c r="U61" s="338">
        <f t="shared" si="48"/>
        <v>1</v>
      </c>
      <c r="V61" s="911">
        <f t="shared" si="49"/>
        <v>1738747.8199999998</v>
      </c>
      <c r="W61" s="338">
        <f t="shared" si="50"/>
        <v>1</v>
      </c>
      <c r="X61" s="338">
        <f t="shared" si="51"/>
        <v>0</v>
      </c>
      <c r="Y61" s="401">
        <v>-255500</v>
      </c>
      <c r="Z61" s="401">
        <v>-255500</v>
      </c>
      <c r="AA61" s="331">
        <v>103159.31</v>
      </c>
      <c r="AB61" s="338">
        <f t="shared" si="25"/>
        <v>1</v>
      </c>
      <c r="AC61" s="331">
        <v>-191655</v>
      </c>
      <c r="AD61" s="738">
        <f t="shared" si="26"/>
        <v>-88495.69</v>
      </c>
      <c r="AE61" s="338">
        <f t="shared" si="27"/>
        <v>0</v>
      </c>
      <c r="AF61" s="207">
        <v>1111562.8999999999</v>
      </c>
      <c r="AG61" s="207">
        <v>0</v>
      </c>
      <c r="AH61" s="207">
        <v>147300</v>
      </c>
      <c r="AI61" s="207">
        <f t="shared" si="20"/>
        <v>964262.89999999991</v>
      </c>
      <c r="AJ61" s="737">
        <f t="shared" si="21"/>
        <v>0</v>
      </c>
      <c r="AK61" s="352">
        <v>2018</v>
      </c>
      <c r="AL61" s="207">
        <v>514863.34</v>
      </c>
      <c r="AM61" s="209">
        <f t="shared" si="52"/>
        <v>549.48061899679828</v>
      </c>
      <c r="AN61" s="737">
        <v>0</v>
      </c>
      <c r="AO61" s="447">
        <v>0</v>
      </c>
      <c r="AP61" s="737">
        <f t="shared" si="22"/>
        <v>0</v>
      </c>
      <c r="AQ61" s="447">
        <v>0</v>
      </c>
      <c r="AR61" s="447">
        <v>0</v>
      </c>
      <c r="AS61" s="732">
        <v>0</v>
      </c>
      <c r="AT61" s="447">
        <v>0</v>
      </c>
      <c r="AU61" s="447">
        <v>0</v>
      </c>
      <c r="AV61" s="207"/>
      <c r="AW61" s="481">
        <v>3</v>
      </c>
      <c r="AX61" s="383">
        <f t="shared" si="53"/>
        <v>1</v>
      </c>
      <c r="AY61" s="481">
        <v>3.5</v>
      </c>
      <c r="AZ61" s="383">
        <f t="shared" si="54"/>
        <v>1</v>
      </c>
      <c r="BA61" s="481">
        <v>4</v>
      </c>
      <c r="BB61" s="383">
        <f t="shared" si="55"/>
        <v>0</v>
      </c>
      <c r="BC61" s="206">
        <v>208800</v>
      </c>
      <c r="BD61" s="206">
        <v>205409.47</v>
      </c>
      <c r="BE61" s="337">
        <f t="shared" si="23"/>
        <v>-3390.5299999999988</v>
      </c>
      <c r="BF61" s="206">
        <v>89900</v>
      </c>
      <c r="BG61" s="206">
        <v>92385.78</v>
      </c>
      <c r="BH61" s="337">
        <f t="shared" si="24"/>
        <v>2485.7799999999988</v>
      </c>
      <c r="BI61" s="206">
        <v>999966.54</v>
      </c>
      <c r="BJ61" s="206">
        <v>979307</v>
      </c>
      <c r="BK61" s="206">
        <f t="shared" si="12"/>
        <v>-20659.540000000037</v>
      </c>
      <c r="BL61" s="206">
        <v>34052.79</v>
      </c>
      <c r="BM61" s="206">
        <v>380313.34584400005</v>
      </c>
      <c r="BN61" s="364">
        <v>22.911100000000001</v>
      </c>
      <c r="BO61" s="361">
        <v>250302.59111190651</v>
      </c>
      <c r="BP61" s="367">
        <v>2.5</v>
      </c>
      <c r="BQ61" s="364">
        <v>2.1800000000000002</v>
      </c>
      <c r="BR61" s="363">
        <v>40900</v>
      </c>
      <c r="BS61" s="921">
        <v>1</v>
      </c>
      <c r="BT61" s="921">
        <v>1</v>
      </c>
      <c r="BU61" s="921">
        <v>1</v>
      </c>
      <c r="BV61" s="921">
        <v>1</v>
      </c>
      <c r="BW61" s="921">
        <v>1</v>
      </c>
      <c r="BX61" s="202"/>
      <c r="BY61" s="383">
        <v>1</v>
      </c>
      <c r="BZ61" s="202"/>
      <c r="CA61" s="383">
        <v>1</v>
      </c>
      <c r="CB61" s="202"/>
      <c r="CC61" s="383">
        <v>0</v>
      </c>
      <c r="CD61" s="202"/>
      <c r="CE61" s="383">
        <v>1</v>
      </c>
      <c r="CF61" s="202"/>
      <c r="CG61" s="383">
        <v>1</v>
      </c>
      <c r="CH61" s="202"/>
      <c r="CI61" s="383">
        <v>0</v>
      </c>
      <c r="CJ61" s="202"/>
      <c r="CK61" s="383">
        <v>1</v>
      </c>
      <c r="CL61" s="388"/>
      <c r="CM61" s="383">
        <v>1</v>
      </c>
      <c r="CN61" s="713">
        <v>23.364999999999998</v>
      </c>
      <c r="CO61" s="713">
        <v>26.238</v>
      </c>
      <c r="CP61" s="713">
        <v>23.016999999999999</v>
      </c>
      <c r="CQ61" s="713">
        <v>21.064800000000002</v>
      </c>
      <c r="CR61" s="713">
        <v>23.122599999999998</v>
      </c>
      <c r="CS61" s="713">
        <v>23.447800000000001</v>
      </c>
      <c r="CT61" s="713">
        <v>24.236499999999999</v>
      </c>
      <c r="CU61" s="713">
        <v>25.715499999999999</v>
      </c>
    </row>
    <row r="62" spans="1:99" s="404" customFormat="1">
      <c r="A62" s="203">
        <v>13073026</v>
      </c>
      <c r="B62" s="203">
        <v>5357</v>
      </c>
      <c r="C62" s="203" t="s">
        <v>83</v>
      </c>
      <c r="D62" s="204"/>
      <c r="E62" s="204"/>
      <c r="F62" s="205"/>
      <c r="G62" s="205"/>
      <c r="H62" s="204"/>
      <c r="I62" s="205"/>
      <c r="J62" s="205"/>
      <c r="K62" s="205"/>
      <c r="L62" s="205"/>
      <c r="M62" s="205"/>
      <c r="N62" s="205"/>
      <c r="O62" s="205"/>
      <c r="P62" s="205"/>
      <c r="Q62" s="205"/>
      <c r="R62" s="329">
        <f t="shared" si="46"/>
        <v>0</v>
      </c>
      <c r="S62" s="204"/>
      <c r="T62" s="205"/>
      <c r="U62" s="205"/>
      <c r="V62" s="205"/>
      <c r="W62" s="205"/>
      <c r="X62" s="338">
        <f t="shared" si="51"/>
        <v>0</v>
      </c>
      <c r="Y62" s="204"/>
      <c r="Z62" s="204"/>
      <c r="AA62" s="204"/>
      <c r="AB62" s="205"/>
      <c r="AC62" s="204"/>
      <c r="AD62" s="205"/>
      <c r="AE62" s="204"/>
      <c r="AF62" s="204"/>
      <c r="AG62" s="205"/>
      <c r="AH62" s="204"/>
      <c r="AI62" s="204"/>
      <c r="AJ62" s="204"/>
      <c r="AK62" s="204"/>
      <c r="AL62" s="204"/>
      <c r="AM62" s="204"/>
      <c r="AN62" s="385"/>
      <c r="AO62" s="385"/>
      <c r="AP62" s="796"/>
      <c r="AQ62" s="385"/>
      <c r="AR62" s="385"/>
      <c r="AS62" s="734"/>
      <c r="AT62" s="385"/>
      <c r="AU62" s="385"/>
      <c r="AV62" s="204"/>
      <c r="AW62" s="204"/>
      <c r="AX62" s="204"/>
      <c r="AY62" s="204"/>
      <c r="AZ62" s="204"/>
      <c r="BA62" s="204"/>
      <c r="BB62" s="204"/>
      <c r="BC62" s="204"/>
      <c r="BD62" s="204"/>
      <c r="BE62" s="204"/>
      <c r="BF62" s="204"/>
      <c r="BG62" s="204"/>
      <c r="BH62" s="204"/>
      <c r="BI62" s="204"/>
      <c r="BJ62" s="204"/>
      <c r="BK62" s="204"/>
      <c r="BL62" s="204"/>
      <c r="BM62" s="204"/>
      <c r="BN62" s="204"/>
      <c r="BO62" s="205"/>
      <c r="BP62" s="800"/>
      <c r="BQ62" s="204"/>
      <c r="BR62" s="204"/>
      <c r="BS62" s="930">
        <v>0</v>
      </c>
      <c r="BT62" s="930">
        <v>1</v>
      </c>
      <c r="BU62" s="930">
        <v>1</v>
      </c>
      <c r="BV62" s="931"/>
      <c r="BW62" s="931"/>
      <c r="BX62" s="204"/>
      <c r="BY62" s="385"/>
      <c r="BZ62" s="204"/>
      <c r="CA62" s="385"/>
      <c r="CB62" s="204"/>
      <c r="CC62" s="385"/>
      <c r="CD62" s="204"/>
      <c r="CE62" s="385"/>
      <c r="CF62" s="204"/>
      <c r="CG62" s="385"/>
      <c r="CH62" s="204"/>
      <c r="CI62" s="385"/>
      <c r="CJ62" s="204"/>
      <c r="CK62" s="385"/>
      <c r="CL62" s="385"/>
      <c r="CM62" s="385"/>
      <c r="CN62" s="714"/>
      <c r="CO62" s="714"/>
      <c r="CP62" s="714"/>
      <c r="CQ62" s="714"/>
      <c r="CR62" s="714"/>
      <c r="CS62" s="714"/>
      <c r="CT62" s="714"/>
      <c r="CU62" s="714"/>
    </row>
    <row r="63" spans="1:99" s="767" customFormat="1">
      <c r="A63" s="202">
        <v>13073031</v>
      </c>
      <c r="B63" s="202">
        <v>5357</v>
      </c>
      <c r="C63" s="202" t="s">
        <v>84</v>
      </c>
      <c r="D63" s="206">
        <v>1277</v>
      </c>
      <c r="E63" s="206">
        <v>-1074100</v>
      </c>
      <c r="F63" s="207">
        <v>-569963.12</v>
      </c>
      <c r="G63" s="209">
        <f>F63-E63</f>
        <v>504136.88</v>
      </c>
      <c r="H63" s="337">
        <v>41300</v>
      </c>
      <c r="I63" s="209">
        <v>38269.24</v>
      </c>
      <c r="J63" s="209">
        <f>I63-H63</f>
        <v>-3030.760000000002</v>
      </c>
      <c r="K63" s="337">
        <f t="shared" si="15"/>
        <v>-1115400</v>
      </c>
      <c r="L63" s="209">
        <f t="shared" si="16"/>
        <v>-608232.36</v>
      </c>
      <c r="M63" s="209">
        <f t="shared" si="17"/>
        <v>507167.64</v>
      </c>
      <c r="N63" s="209">
        <f>L63-AS63</f>
        <v>-608232.36</v>
      </c>
      <c r="O63" s="329">
        <f t="shared" si="18"/>
        <v>0</v>
      </c>
      <c r="P63" s="329">
        <f>IF(L63&lt;0,0,1)</f>
        <v>0</v>
      </c>
      <c r="Q63" s="329">
        <f>IF(N63&lt;0,0,1)</f>
        <v>0</v>
      </c>
      <c r="R63" s="329">
        <f t="shared" si="46"/>
        <v>0</v>
      </c>
      <c r="S63" s="209">
        <v>-387652.45</v>
      </c>
      <c r="T63" s="209">
        <f>L63+S63</f>
        <v>-995884.81</v>
      </c>
      <c r="U63" s="338">
        <f>IF(T63&lt;0,0,1)</f>
        <v>0</v>
      </c>
      <c r="V63" s="911">
        <f>N63+S63</f>
        <v>-995884.81</v>
      </c>
      <c r="W63" s="338">
        <f>IF(V63&lt;0,0,1)</f>
        <v>0</v>
      </c>
      <c r="X63" s="338">
        <f t="shared" si="51"/>
        <v>0</v>
      </c>
      <c r="Y63" s="401">
        <v>-1250600</v>
      </c>
      <c r="Z63" s="401">
        <v>-1250600</v>
      </c>
      <c r="AA63" s="331">
        <v>-501388.71</v>
      </c>
      <c r="AB63" s="338">
        <f t="shared" si="25"/>
        <v>0</v>
      </c>
      <c r="AC63" s="331">
        <v>-2651150</v>
      </c>
      <c r="AD63" s="738">
        <f t="shared" si="26"/>
        <v>-3152538.71</v>
      </c>
      <c r="AE63" s="338">
        <f t="shared" si="27"/>
        <v>0</v>
      </c>
      <c r="AF63" s="374">
        <v>-695366.68</v>
      </c>
      <c r="AG63" s="207">
        <v>0</v>
      </c>
      <c r="AH63" s="374">
        <v>1855500</v>
      </c>
      <c r="AI63" s="374">
        <f t="shared" si="20"/>
        <v>-2550866.6800000002</v>
      </c>
      <c r="AJ63" s="737">
        <f t="shared" si="21"/>
        <v>1</v>
      </c>
      <c r="AK63" s="352">
        <v>2013</v>
      </c>
      <c r="AL63" s="207">
        <v>891073.03</v>
      </c>
      <c r="AM63" s="209">
        <f>AL63/D63</f>
        <v>697.78624119028973</v>
      </c>
      <c r="AN63" s="737">
        <v>1</v>
      </c>
      <c r="AO63" s="447">
        <v>1</v>
      </c>
      <c r="AP63" s="737">
        <f t="shared" si="22"/>
        <v>0</v>
      </c>
      <c r="AQ63" s="447">
        <v>0</v>
      </c>
      <c r="AR63" s="447">
        <v>0</v>
      </c>
      <c r="AS63" s="732">
        <v>0</v>
      </c>
      <c r="AT63" s="447">
        <v>0</v>
      </c>
      <c r="AU63" s="447">
        <v>1</v>
      </c>
      <c r="AV63" s="207">
        <v>78600</v>
      </c>
      <c r="AW63" s="481">
        <v>3</v>
      </c>
      <c r="AX63" s="383">
        <f>IF(AW63&lt;323%,1,0)</f>
        <v>1</v>
      </c>
      <c r="AY63" s="481">
        <v>4</v>
      </c>
      <c r="AZ63" s="383">
        <f>IF(AY63&lt;427%,1,0)</f>
        <v>1</v>
      </c>
      <c r="BA63" s="481">
        <v>4</v>
      </c>
      <c r="BB63" s="383">
        <f>IF(BA63&lt;381%,1,0)</f>
        <v>0</v>
      </c>
      <c r="BC63" s="206">
        <v>310500</v>
      </c>
      <c r="BD63" s="206">
        <v>305444.99</v>
      </c>
      <c r="BE63" s="337">
        <f t="shared" si="23"/>
        <v>-5055.0100000000093</v>
      </c>
      <c r="BF63" s="206">
        <v>187600</v>
      </c>
      <c r="BG63" s="206">
        <v>192636.37</v>
      </c>
      <c r="BH63" s="337">
        <f t="shared" si="24"/>
        <v>5036.3699999999953</v>
      </c>
      <c r="BI63" s="206">
        <v>1752174.8</v>
      </c>
      <c r="BJ63" s="206">
        <v>1785023</v>
      </c>
      <c r="BK63" s="206">
        <f t="shared" si="12"/>
        <v>32848.199999999953</v>
      </c>
      <c r="BL63" s="206">
        <v>0</v>
      </c>
      <c r="BM63" s="206">
        <v>615547.03579200013</v>
      </c>
      <c r="BN63" s="364">
        <v>22.911100000000001</v>
      </c>
      <c r="BO63" s="361">
        <v>405120.75130062603</v>
      </c>
      <c r="BP63" s="367">
        <v>5.2</v>
      </c>
      <c r="BQ63" s="364">
        <v>2.98</v>
      </c>
      <c r="BR63" s="363">
        <v>94900</v>
      </c>
      <c r="BS63" s="921">
        <v>1</v>
      </c>
      <c r="BT63" s="921">
        <v>0</v>
      </c>
      <c r="BU63" s="921">
        <v>1</v>
      </c>
      <c r="BV63" s="921">
        <v>0</v>
      </c>
      <c r="BW63" s="921">
        <v>0</v>
      </c>
      <c r="BX63" s="202"/>
      <c r="BY63" s="383">
        <v>0</v>
      </c>
      <c r="BZ63" s="202"/>
      <c r="CA63" s="383">
        <v>0</v>
      </c>
      <c r="CB63" s="202"/>
      <c r="CC63" s="383">
        <v>0</v>
      </c>
      <c r="CD63" s="202"/>
      <c r="CE63" s="383">
        <v>1</v>
      </c>
      <c r="CF63" s="202"/>
      <c r="CG63" s="383">
        <v>1</v>
      </c>
      <c r="CH63" s="202"/>
      <c r="CI63" s="383">
        <v>0</v>
      </c>
      <c r="CJ63" s="202"/>
      <c r="CK63" s="383">
        <v>1</v>
      </c>
      <c r="CL63" s="388"/>
      <c r="CM63" s="383">
        <v>0</v>
      </c>
      <c r="CN63" s="713">
        <v>23.364999999999998</v>
      </c>
      <c r="CO63" s="713">
        <v>26.238</v>
      </c>
      <c r="CP63" s="713">
        <v>23.016999999999999</v>
      </c>
      <c r="CQ63" s="713">
        <v>21.064800000000002</v>
      </c>
      <c r="CR63" s="713">
        <v>23.122599999999998</v>
      </c>
      <c r="CS63" s="713">
        <v>23.447800000000001</v>
      </c>
      <c r="CT63" s="713">
        <v>24.236499999999999</v>
      </c>
      <c r="CU63" s="713">
        <v>25.715499999999999</v>
      </c>
    </row>
    <row r="64" spans="1:99" s="767" customFormat="1">
      <c r="A64" s="202">
        <v>13073048</v>
      </c>
      <c r="B64" s="202">
        <v>5357</v>
      </c>
      <c r="C64" s="202" t="s">
        <v>85</v>
      </c>
      <c r="D64" s="206">
        <v>442</v>
      </c>
      <c r="E64" s="206">
        <v>-119800</v>
      </c>
      <c r="F64" s="207">
        <v>-12197.15</v>
      </c>
      <c r="G64" s="209">
        <f>F64-E64</f>
        <v>107602.85</v>
      </c>
      <c r="H64" s="337">
        <v>7300</v>
      </c>
      <c r="I64" s="209">
        <v>4688.8900000000003</v>
      </c>
      <c r="J64" s="209">
        <f>I64-H64</f>
        <v>-2611.1099999999997</v>
      </c>
      <c r="K64" s="337">
        <f t="shared" si="15"/>
        <v>-127100</v>
      </c>
      <c r="L64" s="209">
        <f t="shared" si="16"/>
        <v>-16886.04</v>
      </c>
      <c r="M64" s="209">
        <f t="shared" si="17"/>
        <v>110213.95999999999</v>
      </c>
      <c r="N64" s="209">
        <f>L64-AS64</f>
        <v>-16886.04</v>
      </c>
      <c r="O64" s="329">
        <f t="shared" si="18"/>
        <v>0</v>
      </c>
      <c r="P64" s="329">
        <f>IF(L64&lt;0,0,1)</f>
        <v>0</v>
      </c>
      <c r="Q64" s="329">
        <f>IF(N64&lt;0,0,1)</f>
        <v>0</v>
      </c>
      <c r="R64" s="329">
        <f t="shared" si="46"/>
        <v>0</v>
      </c>
      <c r="S64" s="209">
        <v>3291.95</v>
      </c>
      <c r="T64" s="209">
        <f>L64+S64</f>
        <v>-13594.09</v>
      </c>
      <c r="U64" s="338">
        <f>IF(T64&lt;0,0,1)</f>
        <v>0</v>
      </c>
      <c r="V64" s="911">
        <f>N64+S64</f>
        <v>-13594.09</v>
      </c>
      <c r="W64" s="338">
        <f>IF(V64&lt;0,0,1)</f>
        <v>0</v>
      </c>
      <c r="X64" s="338">
        <f t="shared" si="51"/>
        <v>0</v>
      </c>
      <c r="Y64" s="401">
        <v>-205800</v>
      </c>
      <c r="Z64" s="401">
        <v>-205800</v>
      </c>
      <c r="AA64" s="331">
        <v>-36744.660000000003</v>
      </c>
      <c r="AB64" s="338">
        <f t="shared" si="25"/>
        <v>0</v>
      </c>
      <c r="AC64" s="331">
        <v>-1601987.22</v>
      </c>
      <c r="AD64" s="738">
        <f t="shared" si="26"/>
        <v>-1638731.88</v>
      </c>
      <c r="AE64" s="338">
        <f t="shared" si="27"/>
        <v>0</v>
      </c>
      <c r="AF64" s="207">
        <v>9688.1</v>
      </c>
      <c r="AG64" s="207">
        <v>0</v>
      </c>
      <c r="AH64" s="207">
        <v>287300</v>
      </c>
      <c r="AI64" s="207">
        <f t="shared" si="20"/>
        <v>-277611.90000000002</v>
      </c>
      <c r="AJ64" s="737">
        <f t="shared" si="21"/>
        <v>0</v>
      </c>
      <c r="AK64" s="352">
        <v>2013</v>
      </c>
      <c r="AL64" s="207">
        <v>73628.350000000006</v>
      </c>
      <c r="AM64" s="209">
        <f>AL64/D64</f>
        <v>166.57997737556562</v>
      </c>
      <c r="AN64" s="737">
        <v>1</v>
      </c>
      <c r="AO64" s="447">
        <v>1</v>
      </c>
      <c r="AP64" s="737">
        <f t="shared" si="22"/>
        <v>0</v>
      </c>
      <c r="AQ64" s="447">
        <v>0</v>
      </c>
      <c r="AR64" s="447">
        <v>0</v>
      </c>
      <c r="AS64" s="732">
        <v>0</v>
      </c>
      <c r="AT64" s="447">
        <v>0</v>
      </c>
      <c r="AU64" s="447">
        <v>0</v>
      </c>
      <c r="AV64" s="207"/>
      <c r="AW64" s="481">
        <v>3.5</v>
      </c>
      <c r="AX64" s="383">
        <f>IF(AW64&lt;323%,1,0)</f>
        <v>0</v>
      </c>
      <c r="AY64" s="481">
        <v>4</v>
      </c>
      <c r="AZ64" s="383">
        <f>IF(AY64&lt;427%,1,0)</f>
        <v>1</v>
      </c>
      <c r="BA64" s="481">
        <v>4</v>
      </c>
      <c r="BB64" s="383">
        <f>IF(BA64&lt;381%,1,0)</f>
        <v>0</v>
      </c>
      <c r="BC64" s="206">
        <v>90600</v>
      </c>
      <c r="BD64" s="206">
        <v>89166.27</v>
      </c>
      <c r="BE64" s="337">
        <f t="shared" si="23"/>
        <v>-1433.7299999999959</v>
      </c>
      <c r="BF64" s="206">
        <v>6400</v>
      </c>
      <c r="BG64" s="206">
        <v>6615.37</v>
      </c>
      <c r="BH64" s="337">
        <f t="shared" si="24"/>
        <v>215.36999999999989</v>
      </c>
      <c r="BI64" s="206">
        <v>178468.12</v>
      </c>
      <c r="BJ64" s="206">
        <v>177586</v>
      </c>
      <c r="BK64" s="206">
        <f t="shared" si="12"/>
        <v>-882.11999999999534</v>
      </c>
      <c r="BL64" s="206">
        <v>256491.75</v>
      </c>
      <c r="BM64" s="206">
        <v>159978.67813600003</v>
      </c>
      <c r="BN64" s="364">
        <v>22.911100000000001</v>
      </c>
      <c r="BO64" s="361">
        <v>105289.36858155057</v>
      </c>
      <c r="BP64" s="367">
        <v>0.5</v>
      </c>
      <c r="BQ64" s="367">
        <v>0.4</v>
      </c>
      <c r="BR64" s="363">
        <v>3800</v>
      </c>
      <c r="BS64" s="921">
        <v>0</v>
      </c>
      <c r="BT64" s="921">
        <v>1</v>
      </c>
      <c r="BU64" s="921">
        <v>0</v>
      </c>
      <c r="BV64" s="921">
        <v>0</v>
      </c>
      <c r="BW64" s="921">
        <v>0</v>
      </c>
      <c r="BX64" s="202"/>
      <c r="BY64" s="383">
        <v>0</v>
      </c>
      <c r="BZ64" s="202"/>
      <c r="CA64" s="383">
        <v>0</v>
      </c>
      <c r="CB64" s="202"/>
      <c r="CC64" s="383">
        <v>0</v>
      </c>
      <c r="CD64" s="202"/>
      <c r="CE64" s="383">
        <v>0</v>
      </c>
      <c r="CF64" s="202"/>
      <c r="CG64" s="383">
        <v>0</v>
      </c>
      <c r="CH64" s="202"/>
      <c r="CI64" s="383">
        <v>0</v>
      </c>
      <c r="CJ64" s="202"/>
      <c r="CK64" s="383">
        <v>1</v>
      </c>
      <c r="CL64" s="388"/>
      <c r="CM64" s="383">
        <v>0</v>
      </c>
      <c r="CN64" s="713">
        <v>23.364999999999998</v>
      </c>
      <c r="CO64" s="713">
        <v>26.238</v>
      </c>
      <c r="CP64" s="713">
        <v>23.016999999999999</v>
      </c>
      <c r="CQ64" s="713">
        <v>21.064800000000002</v>
      </c>
      <c r="CR64" s="713">
        <v>23.122599999999998</v>
      </c>
      <c r="CS64" s="713">
        <v>23.447800000000001</v>
      </c>
      <c r="CT64" s="713">
        <v>24.236499999999999</v>
      </c>
      <c r="CU64" s="713">
        <v>25.715499999999999</v>
      </c>
    </row>
    <row r="65" spans="1:99" s="767" customFormat="1">
      <c r="A65" s="203">
        <v>13073056</v>
      </c>
      <c r="B65" s="203">
        <v>5357</v>
      </c>
      <c r="C65" s="203" t="s">
        <v>86</v>
      </c>
      <c r="D65" s="204"/>
      <c r="E65" s="204"/>
      <c r="F65" s="205"/>
      <c r="G65" s="205"/>
      <c r="H65" s="204"/>
      <c r="I65" s="205"/>
      <c r="J65" s="205"/>
      <c r="K65" s="205"/>
      <c r="L65" s="205"/>
      <c r="M65" s="205"/>
      <c r="N65" s="205"/>
      <c r="O65" s="205"/>
      <c r="P65" s="205"/>
      <c r="Q65" s="205"/>
      <c r="R65" s="329">
        <f t="shared" si="46"/>
        <v>0</v>
      </c>
      <c r="S65" s="205"/>
      <c r="T65" s="205"/>
      <c r="U65" s="205"/>
      <c r="V65" s="205"/>
      <c r="W65" s="205"/>
      <c r="X65" s="338">
        <f t="shared" si="51"/>
        <v>0</v>
      </c>
      <c r="Y65" s="204"/>
      <c r="Z65" s="204"/>
      <c r="AA65" s="205"/>
      <c r="AB65" s="205"/>
      <c r="AC65" s="205"/>
      <c r="AD65" s="205"/>
      <c r="AE65" s="204"/>
      <c r="AF65" s="205"/>
      <c r="AG65" s="205"/>
      <c r="AH65" s="205"/>
      <c r="AI65" s="204"/>
      <c r="AJ65" s="204"/>
      <c r="AK65" s="205"/>
      <c r="AL65" s="205"/>
      <c r="AM65" s="204"/>
      <c r="AN65" s="385"/>
      <c r="AO65" s="386"/>
      <c r="AP65" s="796"/>
      <c r="AQ65" s="386"/>
      <c r="AR65" s="386"/>
      <c r="AS65" s="734"/>
      <c r="AT65" s="386"/>
      <c r="AU65" s="386"/>
      <c r="AV65" s="205"/>
      <c r="AW65" s="205"/>
      <c r="AX65" s="205"/>
      <c r="AY65" s="205"/>
      <c r="AZ65" s="205"/>
      <c r="BA65" s="205"/>
      <c r="BB65" s="205"/>
      <c r="BC65" s="204"/>
      <c r="BD65" s="204"/>
      <c r="BE65" s="204"/>
      <c r="BF65" s="204"/>
      <c r="BG65" s="204"/>
      <c r="BH65" s="204"/>
      <c r="BI65" s="204"/>
      <c r="BJ65" s="204"/>
      <c r="BK65" s="204"/>
      <c r="BL65" s="204"/>
      <c r="BM65" s="204"/>
      <c r="BN65" s="205"/>
      <c r="BO65" s="205"/>
      <c r="BP65" s="800"/>
      <c r="BQ65" s="205"/>
      <c r="BR65" s="205"/>
      <c r="BS65" s="930">
        <v>0</v>
      </c>
      <c r="BT65" s="930">
        <v>1</v>
      </c>
      <c r="BU65" s="930">
        <v>1</v>
      </c>
      <c r="BV65" s="931"/>
      <c r="BW65" s="931"/>
      <c r="BX65" s="205"/>
      <c r="BY65" s="386"/>
      <c r="BZ65" s="205"/>
      <c r="CA65" s="386"/>
      <c r="CB65" s="205"/>
      <c r="CC65" s="386"/>
      <c r="CD65" s="205"/>
      <c r="CE65" s="386"/>
      <c r="CF65" s="205"/>
      <c r="CG65" s="386"/>
      <c r="CH65" s="205"/>
      <c r="CI65" s="386"/>
      <c r="CJ65" s="205"/>
      <c r="CK65" s="386"/>
      <c r="CL65" s="386"/>
      <c r="CM65" s="386"/>
      <c r="CN65" s="714"/>
      <c r="CO65" s="714"/>
      <c r="CP65" s="714"/>
      <c r="CQ65" s="714"/>
      <c r="CR65" s="714"/>
      <c r="CS65" s="714"/>
      <c r="CT65" s="714"/>
      <c r="CU65" s="714"/>
    </row>
    <row r="66" spans="1:99" s="767" customFormat="1">
      <c r="A66" s="806">
        <v>13073084</v>
      </c>
      <c r="B66" s="806">
        <v>5357</v>
      </c>
      <c r="C66" s="806" t="s">
        <v>87</v>
      </c>
      <c r="D66" s="206">
        <v>2631</v>
      </c>
      <c r="E66" s="206">
        <v>-681200</v>
      </c>
      <c r="F66" s="207">
        <v>503622.6</v>
      </c>
      <c r="G66" s="209">
        <f>F66-E66</f>
        <v>1184822.6000000001</v>
      </c>
      <c r="H66" s="337">
        <v>151500</v>
      </c>
      <c r="I66" s="209">
        <v>540404.73</v>
      </c>
      <c r="J66" s="209">
        <f>I66-H66</f>
        <v>388904.73</v>
      </c>
      <c r="K66" s="337">
        <f t="shared" si="15"/>
        <v>-832700</v>
      </c>
      <c r="L66" s="209">
        <f t="shared" si="16"/>
        <v>-36782.130000000005</v>
      </c>
      <c r="M66" s="209">
        <f t="shared" si="17"/>
        <v>795917.87</v>
      </c>
      <c r="N66" s="209">
        <f>L66-AS66</f>
        <v>-1028000.75</v>
      </c>
      <c r="O66" s="329">
        <f t="shared" si="18"/>
        <v>0</v>
      </c>
      <c r="P66" s="329">
        <f>IF(L66&lt;0,0,1)</f>
        <v>0</v>
      </c>
      <c r="Q66" s="329">
        <f>IF(N66&lt;0,0,1)</f>
        <v>0</v>
      </c>
      <c r="R66" s="329">
        <f t="shared" si="46"/>
        <v>0</v>
      </c>
      <c r="S66" s="209">
        <v>-4379544</v>
      </c>
      <c r="T66" s="209">
        <f>L66+S66</f>
        <v>-4416326.13</v>
      </c>
      <c r="U66" s="338">
        <f>IF(T66&lt;0,0,1)</f>
        <v>0</v>
      </c>
      <c r="V66" s="911">
        <f>N66+S66</f>
        <v>-5407544.75</v>
      </c>
      <c r="W66" s="338">
        <f>IF(V66&lt;0,0,1)</f>
        <v>0</v>
      </c>
      <c r="X66" s="338">
        <f t="shared" si="51"/>
        <v>0</v>
      </c>
      <c r="Y66" s="401">
        <v>-1038700</v>
      </c>
      <c r="Z66" s="401">
        <v>-1038700</v>
      </c>
      <c r="AA66" s="331">
        <v>889839.81</v>
      </c>
      <c r="AB66" s="338">
        <f t="shared" si="25"/>
        <v>1</v>
      </c>
      <c r="AC66" s="331">
        <v>-516080</v>
      </c>
      <c r="AD66" s="738">
        <f t="shared" si="26"/>
        <v>373759.81000000006</v>
      </c>
      <c r="AE66" s="338">
        <f t="shared" si="27"/>
        <v>1</v>
      </c>
      <c r="AF66" s="374">
        <v>-1698062.89</v>
      </c>
      <c r="AG66" s="207">
        <v>2000000</v>
      </c>
      <c r="AH66" s="374">
        <v>2882900</v>
      </c>
      <c r="AI66" s="374">
        <f t="shared" si="20"/>
        <v>-4580962.8899999997</v>
      </c>
      <c r="AJ66" s="737">
        <f t="shared" si="21"/>
        <v>0</v>
      </c>
      <c r="AK66" s="352">
        <v>2018</v>
      </c>
      <c r="AL66" s="207">
        <v>1580485.54</v>
      </c>
      <c r="AM66" s="209">
        <f>AL66/D66</f>
        <v>600.71666286583047</v>
      </c>
      <c r="AN66" s="737">
        <v>1</v>
      </c>
      <c r="AO66" s="447">
        <v>1</v>
      </c>
      <c r="AP66" s="737">
        <f t="shared" si="22"/>
        <v>0</v>
      </c>
      <c r="AQ66" s="447">
        <v>0</v>
      </c>
      <c r="AR66" s="447">
        <v>1</v>
      </c>
      <c r="AS66" s="732">
        <v>991218.62</v>
      </c>
      <c r="AT66" s="447">
        <v>0</v>
      </c>
      <c r="AU66" s="447">
        <v>0</v>
      </c>
      <c r="AV66" s="207"/>
      <c r="AW66" s="481">
        <v>4</v>
      </c>
      <c r="AX66" s="383">
        <f>IF(AW66&lt;323%,1,0)</f>
        <v>0</v>
      </c>
      <c r="AY66" s="481">
        <v>4</v>
      </c>
      <c r="AZ66" s="383">
        <f>IF(AY66&lt;427%,1,0)</f>
        <v>1</v>
      </c>
      <c r="BA66" s="481">
        <v>4</v>
      </c>
      <c r="BB66" s="383">
        <f>IF(BA66&lt;381%,1,0)</f>
        <v>0</v>
      </c>
      <c r="BC66" s="206">
        <v>583000</v>
      </c>
      <c r="BD66" s="206">
        <v>560824.12</v>
      </c>
      <c r="BE66" s="337">
        <f t="shared" si="23"/>
        <v>-22175.880000000005</v>
      </c>
      <c r="BF66" s="206">
        <v>246900</v>
      </c>
      <c r="BG66" s="206">
        <v>296238.59000000003</v>
      </c>
      <c r="BH66" s="337">
        <f t="shared" si="24"/>
        <v>49338.590000000026</v>
      </c>
      <c r="BI66" s="206">
        <v>2440325.9500000002</v>
      </c>
      <c r="BJ66" s="206">
        <v>2463402</v>
      </c>
      <c r="BK66" s="206">
        <f t="shared" si="12"/>
        <v>23076.049999999814</v>
      </c>
      <c r="BL66" s="206">
        <v>420244.58</v>
      </c>
      <c r="BM66" s="206">
        <v>1052120.7072120002</v>
      </c>
      <c r="BN66" s="364">
        <v>22.911100000000001</v>
      </c>
      <c r="BO66" s="361">
        <v>692451.45674588811</v>
      </c>
      <c r="BP66" s="367">
        <v>2.5</v>
      </c>
      <c r="BQ66" s="367">
        <v>2.4</v>
      </c>
      <c r="BR66" s="363">
        <v>142000</v>
      </c>
      <c r="BS66" s="924">
        <v>0</v>
      </c>
      <c r="BT66" s="924">
        <v>0</v>
      </c>
      <c r="BU66" s="924">
        <v>0</v>
      </c>
      <c r="BV66" s="921">
        <v>0</v>
      </c>
      <c r="BW66" s="921">
        <v>0</v>
      </c>
      <c r="BX66" s="202"/>
      <c r="BY66" s="383">
        <v>0</v>
      </c>
      <c r="BZ66" s="202"/>
      <c r="CA66" s="383">
        <v>0</v>
      </c>
      <c r="CB66" s="202"/>
      <c r="CC66" s="383">
        <v>0</v>
      </c>
      <c r="CD66" s="202"/>
      <c r="CE66" s="383">
        <v>1</v>
      </c>
      <c r="CF66" s="202"/>
      <c r="CG66" s="383">
        <v>1</v>
      </c>
      <c r="CH66" s="202"/>
      <c r="CI66" s="383">
        <v>1</v>
      </c>
      <c r="CJ66" s="202"/>
      <c r="CK66" s="383">
        <v>0</v>
      </c>
      <c r="CL66" s="388"/>
      <c r="CM66" s="383">
        <v>0</v>
      </c>
      <c r="CN66" s="713">
        <v>23.364999999999998</v>
      </c>
      <c r="CO66" s="713">
        <v>26.238</v>
      </c>
      <c r="CP66" s="713">
        <v>23.016999999999999</v>
      </c>
      <c r="CQ66" s="713">
        <v>21.064800000000002</v>
      </c>
      <c r="CR66" s="713">
        <v>23.122599999999998</v>
      </c>
      <c r="CS66" s="713">
        <v>23.447800000000001</v>
      </c>
      <c r="CT66" s="713">
        <v>24.236499999999999</v>
      </c>
      <c r="CU66" s="713">
        <v>25.715499999999999</v>
      </c>
    </row>
    <row r="67" spans="1:99" s="767" customFormat="1">
      <c r="A67" s="203">
        <v>13073091</v>
      </c>
      <c r="B67" s="203">
        <v>5357</v>
      </c>
      <c r="C67" s="203" t="s">
        <v>88</v>
      </c>
      <c r="D67" s="204"/>
      <c r="E67" s="204"/>
      <c r="F67" s="205"/>
      <c r="G67" s="205"/>
      <c r="H67" s="204"/>
      <c r="I67" s="205"/>
      <c r="J67" s="205"/>
      <c r="K67" s="205"/>
      <c r="L67" s="205"/>
      <c r="M67" s="205"/>
      <c r="N67" s="205"/>
      <c r="O67" s="205"/>
      <c r="P67" s="205"/>
      <c r="Q67" s="205"/>
      <c r="R67" s="329">
        <f t="shared" si="46"/>
        <v>0</v>
      </c>
      <c r="S67" s="205"/>
      <c r="T67" s="205"/>
      <c r="U67" s="205"/>
      <c r="V67" s="205"/>
      <c r="W67" s="205"/>
      <c r="X67" s="338">
        <f t="shared" si="51"/>
        <v>0</v>
      </c>
      <c r="Y67" s="204"/>
      <c r="Z67" s="204"/>
      <c r="AA67" s="205"/>
      <c r="AB67" s="205"/>
      <c r="AC67" s="205"/>
      <c r="AD67" s="205"/>
      <c r="AE67" s="204"/>
      <c r="AF67" s="205"/>
      <c r="AG67" s="205"/>
      <c r="AH67" s="205"/>
      <c r="AI67" s="204"/>
      <c r="AJ67" s="204"/>
      <c r="AK67" s="205"/>
      <c r="AL67" s="205"/>
      <c r="AM67" s="204"/>
      <c r="AN67" s="385"/>
      <c r="AO67" s="386"/>
      <c r="AP67" s="796"/>
      <c r="AQ67" s="386"/>
      <c r="AR67" s="386"/>
      <c r="AS67" s="734"/>
      <c r="AT67" s="386"/>
      <c r="AU67" s="386"/>
      <c r="AV67" s="205"/>
      <c r="AW67" s="205"/>
      <c r="AX67" s="205"/>
      <c r="AY67" s="205"/>
      <c r="AZ67" s="205"/>
      <c r="BA67" s="205"/>
      <c r="BB67" s="205"/>
      <c r="BC67" s="204"/>
      <c r="BD67" s="204"/>
      <c r="BE67" s="204"/>
      <c r="BF67" s="204"/>
      <c r="BG67" s="204"/>
      <c r="BH67" s="204"/>
      <c r="BI67" s="204"/>
      <c r="BJ67" s="204"/>
      <c r="BK67" s="204"/>
      <c r="BL67" s="204"/>
      <c r="BM67" s="204"/>
      <c r="BN67" s="205"/>
      <c r="BO67" s="205"/>
      <c r="BP67" s="800"/>
      <c r="BQ67" s="205"/>
      <c r="BR67" s="205"/>
      <c r="BS67" s="930">
        <v>1</v>
      </c>
      <c r="BT67" s="930">
        <v>1</v>
      </c>
      <c r="BU67" s="930">
        <v>1</v>
      </c>
      <c r="BV67" s="932"/>
      <c r="BW67" s="931"/>
      <c r="BX67" s="205"/>
      <c r="BY67" s="386"/>
      <c r="BZ67" s="205"/>
      <c r="CA67" s="386"/>
      <c r="CB67" s="205"/>
      <c r="CC67" s="386"/>
      <c r="CD67" s="205"/>
      <c r="CE67" s="386"/>
      <c r="CF67" s="205"/>
      <c r="CG67" s="386"/>
      <c r="CH67" s="205"/>
      <c r="CI67" s="386"/>
      <c r="CJ67" s="205"/>
      <c r="CK67" s="386"/>
      <c r="CL67" s="386"/>
      <c r="CM67" s="386"/>
      <c r="CN67" s="714"/>
      <c r="CO67" s="714"/>
      <c r="CP67" s="714"/>
      <c r="CQ67" s="714"/>
      <c r="CR67" s="714"/>
      <c r="CS67" s="714"/>
      <c r="CT67" s="714"/>
      <c r="CU67" s="714"/>
    </row>
    <row r="68" spans="1:99" s="767" customFormat="1">
      <c r="A68" s="202">
        <v>13073106</v>
      </c>
      <c r="B68" s="202">
        <v>5357</v>
      </c>
      <c r="C68" s="202" t="s">
        <v>89</v>
      </c>
      <c r="D68" s="206">
        <v>682</v>
      </c>
      <c r="E68" s="206">
        <v>-40000</v>
      </c>
      <c r="F68" s="207">
        <v>220062.15</v>
      </c>
      <c r="G68" s="209">
        <f>F68-E68</f>
        <v>260062.15</v>
      </c>
      <c r="H68" s="337">
        <v>27800</v>
      </c>
      <c r="I68" s="209">
        <v>27570.59</v>
      </c>
      <c r="J68" s="209">
        <f>I68-H68</f>
        <v>-229.40999999999985</v>
      </c>
      <c r="K68" s="337">
        <f t="shared" si="15"/>
        <v>-67800</v>
      </c>
      <c r="L68" s="209">
        <f t="shared" si="16"/>
        <v>192491.56</v>
      </c>
      <c r="M68" s="209">
        <f t="shared" si="17"/>
        <v>260291.56</v>
      </c>
      <c r="N68" s="209">
        <f>L68-AS68</f>
        <v>192491.56</v>
      </c>
      <c r="O68" s="329">
        <f t="shared" si="18"/>
        <v>0</v>
      </c>
      <c r="P68" s="329">
        <f>IF(L68&lt;0,0,1)</f>
        <v>1</v>
      </c>
      <c r="Q68" s="329">
        <f>IF(N68&lt;0,0,1)</f>
        <v>1</v>
      </c>
      <c r="R68" s="329">
        <f t="shared" si="46"/>
        <v>0</v>
      </c>
      <c r="S68" s="209">
        <v>-87321.95</v>
      </c>
      <c r="T68" s="209">
        <f>L68+S68</f>
        <v>105169.61</v>
      </c>
      <c r="U68" s="338">
        <f>IF(T68&lt;0,0,1)</f>
        <v>1</v>
      </c>
      <c r="V68" s="911">
        <f>N68+S68</f>
        <v>105169.61</v>
      </c>
      <c r="W68" s="338">
        <f>IF(V68&lt;0,0,1)</f>
        <v>1</v>
      </c>
      <c r="X68" s="338">
        <f t="shared" si="51"/>
        <v>0</v>
      </c>
      <c r="Y68" s="401">
        <v>373400</v>
      </c>
      <c r="Z68" s="401">
        <v>373400</v>
      </c>
      <c r="AA68" s="331">
        <v>161805.25</v>
      </c>
      <c r="AB68" s="338">
        <f t="shared" si="25"/>
        <v>1</v>
      </c>
      <c r="AC68" s="331">
        <v>-899523.6</v>
      </c>
      <c r="AD68" s="738">
        <f t="shared" si="26"/>
        <v>-737718.35</v>
      </c>
      <c r="AE68" s="338">
        <f t="shared" si="27"/>
        <v>0</v>
      </c>
      <c r="AF68" s="207">
        <v>1240241.58</v>
      </c>
      <c r="AG68" s="207">
        <v>0</v>
      </c>
      <c r="AH68" s="207">
        <v>110800</v>
      </c>
      <c r="AI68" s="207">
        <f t="shared" si="20"/>
        <v>1129441.58</v>
      </c>
      <c r="AJ68" s="737">
        <f t="shared" si="21"/>
        <v>0</v>
      </c>
      <c r="AK68" s="352">
        <v>2013</v>
      </c>
      <c r="AL68" s="207">
        <v>601711.43000000005</v>
      </c>
      <c r="AM68" s="209">
        <f>AL68/D68</f>
        <v>882.27482404692091</v>
      </c>
      <c r="AN68" s="737">
        <v>1</v>
      </c>
      <c r="AO68" s="447">
        <v>1</v>
      </c>
      <c r="AP68" s="737">
        <f t="shared" si="22"/>
        <v>0</v>
      </c>
      <c r="AQ68" s="447">
        <v>0</v>
      </c>
      <c r="AR68" s="447">
        <v>0</v>
      </c>
      <c r="AS68" s="732">
        <v>0</v>
      </c>
      <c r="AT68" s="447">
        <v>0</v>
      </c>
      <c r="AU68" s="447">
        <v>0</v>
      </c>
      <c r="AV68" s="207"/>
      <c r="AW68" s="481">
        <v>3</v>
      </c>
      <c r="AX68" s="383">
        <f>IF(AW68&lt;323%,1,0)</f>
        <v>1</v>
      </c>
      <c r="AY68" s="481">
        <v>3.75</v>
      </c>
      <c r="AZ68" s="383">
        <f>IF(AY68&lt;427%,1,0)</f>
        <v>1</v>
      </c>
      <c r="BA68" s="481">
        <v>3.5</v>
      </c>
      <c r="BB68" s="383">
        <f>IF(BA68&lt;381%,1,0)</f>
        <v>1</v>
      </c>
      <c r="BC68" s="206">
        <v>166000</v>
      </c>
      <c r="BD68" s="206">
        <v>163279.12</v>
      </c>
      <c r="BE68" s="337">
        <f t="shared" si="23"/>
        <v>-2720.8800000000047</v>
      </c>
      <c r="BF68" s="206">
        <v>26500</v>
      </c>
      <c r="BG68" s="206">
        <v>27207.75</v>
      </c>
      <c r="BH68" s="337">
        <f t="shared" si="24"/>
        <v>707.75</v>
      </c>
      <c r="BI68" s="206">
        <v>505580.25</v>
      </c>
      <c r="BJ68" s="206">
        <v>473798</v>
      </c>
      <c r="BK68" s="206">
        <f t="shared" si="12"/>
        <v>-31782.25</v>
      </c>
      <c r="BL68" s="206">
        <v>153164.21</v>
      </c>
      <c r="BM68" s="206">
        <v>242286.87229600005</v>
      </c>
      <c r="BN68" s="364">
        <v>22.911100000000001</v>
      </c>
      <c r="BO68" s="361">
        <v>159460.20545296019</v>
      </c>
      <c r="BP68" s="367">
        <v>0.8</v>
      </c>
      <c r="BQ68" s="364">
        <v>1.02</v>
      </c>
      <c r="BR68" s="363">
        <v>13700</v>
      </c>
      <c r="BS68" s="926">
        <v>0</v>
      </c>
      <c r="BT68" s="926">
        <v>1</v>
      </c>
      <c r="BU68" s="926">
        <v>0</v>
      </c>
      <c r="BV68" s="924">
        <v>1</v>
      </c>
      <c r="BW68" s="927">
        <v>1</v>
      </c>
      <c r="BX68" s="202"/>
      <c r="BY68" s="383">
        <v>1</v>
      </c>
      <c r="BZ68" s="202"/>
      <c r="CA68" s="383">
        <v>1</v>
      </c>
      <c r="CB68" s="202"/>
      <c r="CC68" s="383">
        <v>0</v>
      </c>
      <c r="CD68" s="202"/>
      <c r="CE68" s="383">
        <v>1</v>
      </c>
      <c r="CF68" s="202"/>
      <c r="CG68" s="383">
        <v>1</v>
      </c>
      <c r="CH68" s="202"/>
      <c r="CI68" s="383">
        <v>0</v>
      </c>
      <c r="CJ68" s="202"/>
      <c r="CK68" s="383">
        <v>1</v>
      </c>
      <c r="CL68" s="388"/>
      <c r="CM68" s="383">
        <v>1</v>
      </c>
      <c r="CN68" s="713">
        <v>23.364999999999998</v>
      </c>
      <c r="CO68" s="713">
        <v>26.238</v>
      </c>
      <c r="CP68" s="713">
        <v>23.016999999999999</v>
      </c>
      <c r="CQ68" s="713">
        <v>21.064800000000002</v>
      </c>
      <c r="CR68" s="713">
        <v>23.122599999999998</v>
      </c>
      <c r="CS68" s="713">
        <v>23.447800000000001</v>
      </c>
      <c r="CT68" s="713">
        <v>24.236499999999999</v>
      </c>
      <c r="CU68" s="713">
        <v>25.715499999999999</v>
      </c>
    </row>
    <row r="69" spans="1:99" s="767" customFormat="1">
      <c r="A69" s="202">
        <v>13073107</v>
      </c>
      <c r="B69" s="202">
        <v>5357</v>
      </c>
      <c r="C69" s="202" t="s">
        <v>318</v>
      </c>
      <c r="D69" s="206">
        <v>1360</v>
      </c>
      <c r="E69" s="206">
        <v>5100</v>
      </c>
      <c r="F69" s="207">
        <v>375662.64</v>
      </c>
      <c r="G69" s="209">
        <f t="shared" ref="G69:G71" si="64">F69-E69</f>
        <v>370562.64</v>
      </c>
      <c r="H69" s="337">
        <v>8500</v>
      </c>
      <c r="I69" s="209">
        <v>8361.84</v>
      </c>
      <c r="J69" s="209">
        <f t="shared" ref="J69:J71" si="65">I69-H69</f>
        <v>-138.15999999999985</v>
      </c>
      <c r="K69" s="337">
        <f t="shared" si="15"/>
        <v>-3400</v>
      </c>
      <c r="L69" s="209">
        <f t="shared" si="16"/>
        <v>367300.8</v>
      </c>
      <c r="M69" s="209">
        <f t="shared" si="17"/>
        <v>370700.79999999999</v>
      </c>
      <c r="N69" s="209">
        <f>L69-AS69</f>
        <v>367300.8</v>
      </c>
      <c r="O69" s="329">
        <f t="shared" si="18"/>
        <v>0</v>
      </c>
      <c r="P69" s="329">
        <f>IF(L69&lt;0,0,1)</f>
        <v>1</v>
      </c>
      <c r="Q69" s="329">
        <f>IF(N69&lt;0,0,1)</f>
        <v>1</v>
      </c>
      <c r="R69" s="329">
        <f t="shared" si="46"/>
        <v>0</v>
      </c>
      <c r="S69" s="209">
        <v>2417240</v>
      </c>
      <c r="T69" s="209">
        <f>L69+S69</f>
        <v>2784540.8</v>
      </c>
      <c r="U69" s="338">
        <f>IF(T69&lt;0,0,1)</f>
        <v>1</v>
      </c>
      <c r="V69" s="911">
        <f>N69+S69</f>
        <v>2784540.8</v>
      </c>
      <c r="W69" s="338">
        <f>IF(V69&lt;0,0,1)</f>
        <v>1</v>
      </c>
      <c r="X69" s="338">
        <f t="shared" si="51"/>
        <v>0</v>
      </c>
      <c r="Y69" s="401">
        <v>-241300</v>
      </c>
      <c r="Z69" s="401">
        <v>-144500</v>
      </c>
      <c r="AA69" s="331">
        <v>332766.15999999997</v>
      </c>
      <c r="AB69" s="338">
        <f t="shared" si="25"/>
        <v>1</v>
      </c>
      <c r="AC69" s="331">
        <v>50427</v>
      </c>
      <c r="AD69" s="738">
        <f t="shared" si="26"/>
        <v>383193.16</v>
      </c>
      <c r="AE69" s="338">
        <f t="shared" si="27"/>
        <v>1</v>
      </c>
      <c r="AF69" s="207">
        <v>792337.24</v>
      </c>
      <c r="AG69" s="207">
        <v>0</v>
      </c>
      <c r="AH69" s="207">
        <v>225500</v>
      </c>
      <c r="AI69" s="207">
        <f t="shared" si="20"/>
        <v>566837.24</v>
      </c>
      <c r="AJ69" s="737">
        <f t="shared" si="21"/>
        <v>0</v>
      </c>
      <c r="AK69" s="352">
        <v>2017</v>
      </c>
      <c r="AL69" s="207">
        <v>183023.52</v>
      </c>
      <c r="AM69" s="209">
        <f>AL69/D69</f>
        <v>134.57611764705882</v>
      </c>
      <c r="AN69" s="737">
        <v>1</v>
      </c>
      <c r="AO69" s="447">
        <v>0</v>
      </c>
      <c r="AP69" s="737">
        <f t="shared" si="22"/>
        <v>-1</v>
      </c>
      <c r="AQ69" s="447">
        <v>0</v>
      </c>
      <c r="AR69" s="447">
        <v>0</v>
      </c>
      <c r="AS69" s="732">
        <v>0</v>
      </c>
      <c r="AT69" s="447">
        <v>0</v>
      </c>
      <c r="AU69" s="447">
        <v>0</v>
      </c>
      <c r="AV69" s="207"/>
      <c r="AW69" s="481">
        <v>3.7</v>
      </c>
      <c r="AX69" s="383">
        <f>IF(AW69&lt;323%,1,0)</f>
        <v>0</v>
      </c>
      <c r="AY69" s="481">
        <v>4.0999999999999996</v>
      </c>
      <c r="AZ69" s="383">
        <f>IF(AY69&lt;427%,1,0)</f>
        <v>1</v>
      </c>
      <c r="BA69" s="481">
        <v>3.7</v>
      </c>
      <c r="BB69" s="383">
        <f>IF(BA69&lt;381%,1,0)</f>
        <v>1</v>
      </c>
      <c r="BC69" s="206">
        <v>343500</v>
      </c>
      <c r="BD69" s="206">
        <v>337908.44</v>
      </c>
      <c r="BE69" s="337">
        <f t="shared" si="23"/>
        <v>-5591.5599999999977</v>
      </c>
      <c r="BF69" s="206">
        <v>60500</v>
      </c>
      <c r="BG69" s="206">
        <v>62186.559999999998</v>
      </c>
      <c r="BH69" s="337">
        <f t="shared" si="24"/>
        <v>1686.5599999999977</v>
      </c>
      <c r="BI69" s="206">
        <v>1026056.84</v>
      </c>
      <c r="BJ69" s="206">
        <v>991090</v>
      </c>
      <c r="BK69" s="206">
        <f t="shared" si="12"/>
        <v>-34966.839999999967</v>
      </c>
      <c r="BL69" s="206">
        <v>330905.55</v>
      </c>
      <c r="BM69" s="206">
        <v>499092.12575600005</v>
      </c>
      <c r="BN69" s="364">
        <v>22.911100000000001</v>
      </c>
      <c r="BO69" s="361">
        <v>328475.62680706894</v>
      </c>
      <c r="BP69" s="367">
        <v>0.6</v>
      </c>
      <c r="BQ69" s="364">
        <v>0.44</v>
      </c>
      <c r="BR69" s="363">
        <v>11800</v>
      </c>
      <c r="BS69" s="925"/>
      <c r="BT69" s="925"/>
      <c r="BU69" s="925"/>
      <c r="BV69" s="921">
        <v>1</v>
      </c>
      <c r="BW69" s="921">
        <v>1</v>
      </c>
      <c r="BX69" s="202"/>
      <c r="BY69" s="383"/>
      <c r="BZ69" s="202"/>
      <c r="CA69" s="383"/>
      <c r="CB69" s="202"/>
      <c r="CC69" s="383"/>
      <c r="CD69" s="202"/>
      <c r="CE69" s="383"/>
      <c r="CF69" s="202"/>
      <c r="CG69" s="383"/>
      <c r="CH69" s="202"/>
      <c r="CI69" s="383"/>
      <c r="CJ69" s="202"/>
      <c r="CK69" s="383">
        <v>1</v>
      </c>
      <c r="CL69" s="388"/>
      <c r="CM69" s="383">
        <v>1</v>
      </c>
      <c r="CN69" s="713"/>
      <c r="CO69" s="713"/>
      <c r="CP69" s="713"/>
      <c r="CQ69" s="713"/>
      <c r="CR69" s="713"/>
      <c r="CS69" s="713"/>
      <c r="CT69" s="713">
        <v>24.236499999999999</v>
      </c>
      <c r="CU69" s="713">
        <v>25.715499999999999</v>
      </c>
    </row>
    <row r="70" spans="1:99" s="767" customFormat="1">
      <c r="A70" s="202">
        <v>13073036</v>
      </c>
      <c r="B70" s="202">
        <v>5358</v>
      </c>
      <c r="C70" s="202" t="s">
        <v>90</v>
      </c>
      <c r="D70" s="206">
        <v>309</v>
      </c>
      <c r="E70" s="206">
        <v>-128100</v>
      </c>
      <c r="F70" s="207">
        <v>-14275.77</v>
      </c>
      <c r="G70" s="209">
        <f t="shared" si="64"/>
        <v>113824.23</v>
      </c>
      <c r="H70" s="337">
        <v>0</v>
      </c>
      <c r="I70" s="209">
        <v>0</v>
      </c>
      <c r="J70" s="209">
        <f t="shared" si="65"/>
        <v>0</v>
      </c>
      <c r="K70" s="337">
        <f t="shared" si="15"/>
        <v>-128100</v>
      </c>
      <c r="L70" s="209">
        <f t="shared" si="16"/>
        <v>-14275.77</v>
      </c>
      <c r="M70" s="209">
        <f t="shared" si="17"/>
        <v>113824.23</v>
      </c>
      <c r="N70" s="209">
        <f>L70-AS70</f>
        <v>-14275.77</v>
      </c>
      <c r="O70" s="329">
        <f t="shared" si="18"/>
        <v>0</v>
      </c>
      <c r="P70" s="329">
        <f>IF(L70&lt;0,0,1)</f>
        <v>0</v>
      </c>
      <c r="Q70" s="329">
        <f>IF(N70&lt;0,0,1)</f>
        <v>0</v>
      </c>
      <c r="R70" s="329">
        <f t="shared" si="46"/>
        <v>0</v>
      </c>
      <c r="S70" s="917">
        <v>223134.57</v>
      </c>
      <c r="T70" s="209">
        <f>L70+S70</f>
        <v>208858.80000000002</v>
      </c>
      <c r="U70" s="338">
        <f>IF(T70&lt;0,0,1)</f>
        <v>1</v>
      </c>
      <c r="V70" s="911">
        <f>N70+S70</f>
        <v>208858.80000000002</v>
      </c>
      <c r="W70" s="338">
        <f>IF(V70&lt;0,0,1)</f>
        <v>1</v>
      </c>
      <c r="X70" s="338">
        <f t="shared" si="51"/>
        <v>0</v>
      </c>
      <c r="Y70" s="401">
        <v>-43300</v>
      </c>
      <c r="Z70" s="401">
        <v>-43300</v>
      </c>
      <c r="AA70" s="331">
        <v>-35692.89</v>
      </c>
      <c r="AB70" s="338">
        <f t="shared" si="25"/>
        <v>0</v>
      </c>
      <c r="AC70" s="782">
        <v>126591</v>
      </c>
      <c r="AD70" s="738">
        <f t="shared" si="26"/>
        <v>90898.11</v>
      </c>
      <c r="AE70" s="338">
        <f t="shared" si="27"/>
        <v>1</v>
      </c>
      <c r="AF70" s="330">
        <v>202643.41</v>
      </c>
      <c r="AG70" s="330">
        <v>0</v>
      </c>
      <c r="AH70" s="207"/>
      <c r="AI70" s="207">
        <f t="shared" si="20"/>
        <v>202643.41</v>
      </c>
      <c r="AJ70" s="737">
        <f t="shared" si="21"/>
        <v>0</v>
      </c>
      <c r="AK70" s="352">
        <v>2016</v>
      </c>
      <c r="AL70" s="207"/>
      <c r="AM70" s="209">
        <f>AL70/D70</f>
        <v>0</v>
      </c>
      <c r="AN70" s="737">
        <v>0</v>
      </c>
      <c r="AO70" s="389">
        <v>0</v>
      </c>
      <c r="AP70" s="737">
        <f t="shared" si="22"/>
        <v>0</v>
      </c>
      <c r="AQ70" s="388"/>
      <c r="AR70" s="784">
        <v>0</v>
      </c>
      <c r="AS70" s="788">
        <v>0</v>
      </c>
      <c r="AT70" s="784"/>
      <c r="AU70" s="390" t="s">
        <v>202</v>
      </c>
      <c r="AV70" s="207" t="s">
        <v>202</v>
      </c>
      <c r="AW70" s="213">
        <v>3.07</v>
      </c>
      <c r="AX70" s="383">
        <f>IF(AW70&lt;323%,1,0)</f>
        <v>1</v>
      </c>
      <c r="AY70" s="213">
        <v>3.96</v>
      </c>
      <c r="AZ70" s="383">
        <f>IF(AY70&lt;427%,1,0)</f>
        <v>1</v>
      </c>
      <c r="BA70" s="213">
        <v>3.48</v>
      </c>
      <c r="BB70" s="383">
        <f>IF(BA70&lt;381%,1,0)</f>
        <v>1</v>
      </c>
      <c r="BC70" s="363">
        <v>77200</v>
      </c>
      <c r="BD70" s="363">
        <v>76132.789999999994</v>
      </c>
      <c r="BE70" s="337">
        <f t="shared" si="23"/>
        <v>-1067.2100000000064</v>
      </c>
      <c r="BF70" s="363">
        <v>3600</v>
      </c>
      <c r="BG70" s="363">
        <v>4381.7700000000004</v>
      </c>
      <c r="BH70" s="337">
        <f t="shared" si="24"/>
        <v>781.77000000000044</v>
      </c>
      <c r="BI70" s="363">
        <v>139335.31</v>
      </c>
      <c r="BJ70" s="363">
        <v>134831</v>
      </c>
      <c r="BK70" s="363">
        <f t="shared" si="12"/>
        <v>-4504.3099999999977</v>
      </c>
      <c r="BL70" s="363">
        <v>183288.3</v>
      </c>
      <c r="BM70" s="363">
        <v>118661.287152</v>
      </c>
      <c r="BN70" s="364">
        <v>16.25</v>
      </c>
      <c r="BO70" s="361">
        <v>54600</v>
      </c>
      <c r="BP70" s="367">
        <v>3</v>
      </c>
      <c r="BQ70" s="364">
        <v>2.77</v>
      </c>
      <c r="BR70" s="363">
        <v>14499.66</v>
      </c>
      <c r="BS70" s="928">
        <v>1</v>
      </c>
      <c r="BT70" s="928">
        <v>0</v>
      </c>
      <c r="BU70" s="928">
        <v>1</v>
      </c>
      <c r="BV70" s="928">
        <v>0</v>
      </c>
      <c r="BW70" s="928">
        <v>0</v>
      </c>
      <c r="BX70" s="361">
        <v>-35565.660000000003</v>
      </c>
      <c r="BY70" s="383">
        <f t="shared" si="57"/>
        <v>0</v>
      </c>
      <c r="BZ70" s="361">
        <v>-24762.94</v>
      </c>
      <c r="CA70" s="383">
        <f t="shared" si="58"/>
        <v>0</v>
      </c>
      <c r="CB70" s="361">
        <v>310388.02</v>
      </c>
      <c r="CC70" s="383">
        <f t="shared" si="59"/>
        <v>1</v>
      </c>
      <c r="CD70" s="361">
        <v>0</v>
      </c>
      <c r="CE70" s="383">
        <f t="shared" si="60"/>
        <v>1</v>
      </c>
      <c r="CF70" s="361">
        <v>0</v>
      </c>
      <c r="CG70" s="383">
        <f t="shared" si="61"/>
        <v>1</v>
      </c>
      <c r="CH70" s="361">
        <v>-6826.35</v>
      </c>
      <c r="CI70" s="383">
        <f t="shared" si="62"/>
        <v>0</v>
      </c>
      <c r="CJ70" s="361">
        <v>-36299.269999999997</v>
      </c>
      <c r="CK70" s="383">
        <f t="shared" si="63"/>
        <v>0</v>
      </c>
      <c r="CL70" s="361">
        <v>-13915.41</v>
      </c>
      <c r="CM70" s="383">
        <f t="shared" si="43"/>
        <v>0</v>
      </c>
      <c r="CN70" s="713">
        <v>18.84</v>
      </c>
      <c r="CO70" s="713">
        <v>19.600000000000001</v>
      </c>
      <c r="CP70" s="713">
        <v>19.07</v>
      </c>
      <c r="CQ70" s="713">
        <v>18.04</v>
      </c>
      <c r="CR70" s="713">
        <v>18.04</v>
      </c>
      <c r="CS70" s="713">
        <v>17.989999999999998</v>
      </c>
      <c r="CT70" s="713">
        <v>17.989999999999998</v>
      </c>
      <c r="CU70" s="713">
        <v>17.89</v>
      </c>
    </row>
    <row r="71" spans="1:99" s="767" customFormat="1">
      <c r="A71" s="202">
        <v>13073041</v>
      </c>
      <c r="B71" s="202">
        <v>5358</v>
      </c>
      <c r="C71" s="202" t="s">
        <v>91</v>
      </c>
      <c r="D71" s="206">
        <v>482</v>
      </c>
      <c r="E71" s="206">
        <v>30600</v>
      </c>
      <c r="F71" s="207">
        <v>65582.27</v>
      </c>
      <c r="G71" s="209">
        <f t="shared" si="64"/>
        <v>34982.270000000004</v>
      </c>
      <c r="H71" s="337">
        <v>28600</v>
      </c>
      <c r="I71" s="209">
        <v>22086.57</v>
      </c>
      <c r="J71" s="209">
        <f t="shared" si="65"/>
        <v>-6513.43</v>
      </c>
      <c r="K71" s="337">
        <f t="shared" si="15"/>
        <v>2000</v>
      </c>
      <c r="L71" s="209">
        <f t="shared" si="16"/>
        <v>43495.700000000004</v>
      </c>
      <c r="M71" s="209">
        <f t="shared" si="17"/>
        <v>41495.700000000004</v>
      </c>
      <c r="N71" s="209">
        <f>L71-AS71</f>
        <v>27477.150000000005</v>
      </c>
      <c r="O71" s="329">
        <f t="shared" si="18"/>
        <v>1</v>
      </c>
      <c r="P71" s="329">
        <f t="shared" ref="P71:P112" si="66">IF(L71&lt;0,0,1)</f>
        <v>1</v>
      </c>
      <c r="Q71" s="329">
        <f>IF(N71&lt;0,0,1)</f>
        <v>1</v>
      </c>
      <c r="R71" s="329">
        <f t="shared" ref="R71:R102" si="67">Q71-P71</f>
        <v>0</v>
      </c>
      <c r="S71" s="917">
        <v>-70956.490000000005</v>
      </c>
      <c r="T71" s="209">
        <f>L71+S71</f>
        <v>-27460.79</v>
      </c>
      <c r="U71" s="338">
        <f>IF(T71&lt;0,0,1)</f>
        <v>0</v>
      </c>
      <c r="V71" s="911">
        <f>N71+S71</f>
        <v>-43479.34</v>
      </c>
      <c r="W71" s="338">
        <f>IF(V71&lt;0,0,1)</f>
        <v>0</v>
      </c>
      <c r="X71" s="338">
        <f t="shared" ref="X71:X98" si="68">W71-U71</f>
        <v>0</v>
      </c>
      <c r="Y71" s="401">
        <v>10400</v>
      </c>
      <c r="Z71" s="401">
        <v>20500</v>
      </c>
      <c r="AA71" s="331">
        <v>68649.039999999994</v>
      </c>
      <c r="AB71" s="338">
        <f t="shared" si="25"/>
        <v>1</v>
      </c>
      <c r="AC71" s="782">
        <v>-498486</v>
      </c>
      <c r="AD71" s="738">
        <f t="shared" si="26"/>
        <v>-429836.96</v>
      </c>
      <c r="AE71" s="338">
        <f t="shared" si="27"/>
        <v>0</v>
      </c>
      <c r="AF71" s="795">
        <v>0</v>
      </c>
      <c r="AG71" s="330">
        <v>0</v>
      </c>
      <c r="AH71" s="794">
        <v>19377.259999999998</v>
      </c>
      <c r="AI71" s="207">
        <f t="shared" si="20"/>
        <v>-19377.259999999998</v>
      </c>
      <c r="AJ71" s="737">
        <f t="shared" si="21"/>
        <v>0</v>
      </c>
      <c r="AK71" s="352">
        <v>2016</v>
      </c>
      <c r="AL71" s="330">
        <v>158028.31</v>
      </c>
      <c r="AM71" s="209">
        <f>AL71/D71</f>
        <v>327.85956431535271</v>
      </c>
      <c r="AN71" s="737">
        <v>1</v>
      </c>
      <c r="AO71" s="389">
        <v>1</v>
      </c>
      <c r="AP71" s="737">
        <f t="shared" si="22"/>
        <v>0</v>
      </c>
      <c r="AQ71" s="388"/>
      <c r="AR71" s="784">
        <v>1</v>
      </c>
      <c r="AS71" s="788">
        <v>16018.55</v>
      </c>
      <c r="AT71" s="784"/>
      <c r="AU71" s="390" t="s">
        <v>202</v>
      </c>
      <c r="AV71" s="207" t="s">
        <v>202</v>
      </c>
      <c r="AW71" s="213">
        <v>3.25</v>
      </c>
      <c r="AX71" s="383">
        <f>IF(AW71&lt;323%,1,0)</f>
        <v>0</v>
      </c>
      <c r="AY71" s="213">
        <v>4.0999999999999996</v>
      </c>
      <c r="AZ71" s="383">
        <f>IF(AY71&lt;427%,1,0)</f>
        <v>1</v>
      </c>
      <c r="BA71" s="213">
        <v>3.66</v>
      </c>
      <c r="BB71" s="383">
        <f>IF(BA71&lt;381%,1,0)</f>
        <v>1</v>
      </c>
      <c r="BC71" s="363">
        <v>126500</v>
      </c>
      <c r="BD71" s="363">
        <v>124659.65</v>
      </c>
      <c r="BE71" s="337">
        <f t="shared" si="23"/>
        <v>-1840.3500000000058</v>
      </c>
      <c r="BF71" s="363">
        <v>4700</v>
      </c>
      <c r="BG71" s="363">
        <v>5697.37</v>
      </c>
      <c r="BH71" s="337">
        <f t="shared" si="24"/>
        <v>997.36999999999989</v>
      </c>
      <c r="BI71" s="363">
        <v>215085.06</v>
      </c>
      <c r="BJ71" s="363">
        <v>212269</v>
      </c>
      <c r="BK71" s="363">
        <f t="shared" ref="BK71:BK111" si="69">BJ71-BI71</f>
        <v>-2816.0599999999977</v>
      </c>
      <c r="BL71" s="363">
        <v>269893.76000000001</v>
      </c>
      <c r="BM71" s="363">
        <v>178375.69779600002</v>
      </c>
      <c r="BN71" s="364">
        <v>16.25</v>
      </c>
      <c r="BO71" s="361">
        <v>78700</v>
      </c>
      <c r="BP71" s="367">
        <v>4.7</v>
      </c>
      <c r="BQ71" s="364">
        <v>4.78</v>
      </c>
      <c r="BR71" s="363">
        <v>28501.83</v>
      </c>
      <c r="BS71" s="921">
        <v>1</v>
      </c>
      <c r="BT71" s="921">
        <v>1</v>
      </c>
      <c r="BU71" s="921">
        <v>0</v>
      </c>
      <c r="BV71" s="921">
        <v>0</v>
      </c>
      <c r="BW71" s="921">
        <v>1</v>
      </c>
      <c r="BX71" s="361">
        <v>-184981.78</v>
      </c>
      <c r="BY71" s="383">
        <f t="shared" si="57"/>
        <v>0</v>
      </c>
      <c r="BZ71" s="361">
        <v>-28298.37</v>
      </c>
      <c r="CA71" s="383">
        <f t="shared" si="58"/>
        <v>0</v>
      </c>
      <c r="CB71" s="361">
        <v>6641.61</v>
      </c>
      <c r="CC71" s="383">
        <f t="shared" si="59"/>
        <v>1</v>
      </c>
      <c r="CD71" s="361">
        <v>-62297.21</v>
      </c>
      <c r="CE71" s="383">
        <f t="shared" si="60"/>
        <v>0</v>
      </c>
      <c r="CF71" s="361">
        <v>15261.34</v>
      </c>
      <c r="CG71" s="383">
        <f t="shared" si="61"/>
        <v>1</v>
      </c>
      <c r="CH71" s="361">
        <v>0</v>
      </c>
      <c r="CI71" s="383">
        <f t="shared" si="62"/>
        <v>1</v>
      </c>
      <c r="CJ71" s="361">
        <v>-133569.9</v>
      </c>
      <c r="CK71" s="383">
        <f t="shared" si="63"/>
        <v>0</v>
      </c>
      <c r="CL71" s="361">
        <v>28429.55</v>
      </c>
      <c r="CM71" s="383">
        <f t="shared" si="43"/>
        <v>1</v>
      </c>
      <c r="CN71" s="713">
        <v>18.84</v>
      </c>
      <c r="CO71" s="713">
        <v>19.600000000000001</v>
      </c>
      <c r="CP71" s="713">
        <v>19.07</v>
      </c>
      <c r="CQ71" s="713">
        <v>18.04</v>
      </c>
      <c r="CR71" s="713">
        <v>18.04</v>
      </c>
      <c r="CS71" s="713">
        <v>17.989999999999998</v>
      </c>
      <c r="CT71" s="713">
        <v>17.989999999999998</v>
      </c>
      <c r="CU71" s="713">
        <v>17.89</v>
      </c>
    </row>
    <row r="72" spans="1:99" s="767" customFormat="1">
      <c r="A72" s="203">
        <v>13073047</v>
      </c>
      <c r="B72" s="203">
        <v>5358</v>
      </c>
      <c r="C72" s="203" t="s">
        <v>92</v>
      </c>
      <c r="D72" s="204"/>
      <c r="E72" s="204"/>
      <c r="F72" s="205"/>
      <c r="G72" s="205"/>
      <c r="H72" s="204"/>
      <c r="I72" s="205"/>
      <c r="J72" s="205"/>
      <c r="K72" s="205"/>
      <c r="L72" s="205"/>
      <c r="M72" s="205"/>
      <c r="N72" s="205"/>
      <c r="O72" s="205"/>
      <c r="P72" s="205"/>
      <c r="Q72" s="205"/>
      <c r="R72" s="329">
        <f t="shared" si="67"/>
        <v>0</v>
      </c>
      <c r="S72" s="205"/>
      <c r="T72" s="205"/>
      <c r="U72" s="205"/>
      <c r="V72" s="205"/>
      <c r="W72" s="205"/>
      <c r="X72" s="338">
        <f t="shared" si="68"/>
        <v>0</v>
      </c>
      <c r="Y72" s="204"/>
      <c r="Z72" s="204"/>
      <c r="AA72" s="205"/>
      <c r="AB72" s="205"/>
      <c r="AC72" s="205"/>
      <c r="AD72" s="205"/>
      <c r="AE72" s="204"/>
      <c r="AF72" s="205"/>
      <c r="AG72" s="205"/>
      <c r="AH72" s="205"/>
      <c r="AI72" s="204"/>
      <c r="AJ72" s="204"/>
      <c r="AK72" s="205"/>
      <c r="AL72" s="205"/>
      <c r="AM72" s="204"/>
      <c r="AN72" s="385"/>
      <c r="AO72" s="386"/>
      <c r="AP72" s="796"/>
      <c r="AQ72" s="386"/>
      <c r="AR72" s="386"/>
      <c r="AS72" s="734"/>
      <c r="AT72" s="386"/>
      <c r="AU72" s="386"/>
      <c r="AV72" s="205"/>
      <c r="AW72" s="205"/>
      <c r="AX72" s="205"/>
      <c r="AY72" s="205"/>
      <c r="AZ72" s="205"/>
      <c r="BA72" s="205"/>
      <c r="BB72" s="205"/>
      <c r="BC72" s="204"/>
      <c r="BD72" s="204"/>
      <c r="BE72" s="204"/>
      <c r="BF72" s="204"/>
      <c r="BG72" s="204"/>
      <c r="BH72" s="204"/>
      <c r="BI72" s="204"/>
      <c r="BJ72" s="204"/>
      <c r="BK72" s="204"/>
      <c r="BL72" s="204"/>
      <c r="BM72" s="204"/>
      <c r="BN72" s="205"/>
      <c r="BO72" s="205"/>
      <c r="BP72" s="800"/>
      <c r="BQ72" s="205"/>
      <c r="BR72" s="205"/>
      <c r="BS72" s="930">
        <v>0</v>
      </c>
      <c r="BT72" s="930">
        <v>0</v>
      </c>
      <c r="BU72" s="930">
        <v>0</v>
      </c>
      <c r="BV72" s="930">
        <v>0</v>
      </c>
      <c r="BW72" s="931"/>
      <c r="BX72" s="205">
        <v>-38009.06</v>
      </c>
      <c r="BY72" s="386"/>
      <c r="BZ72" s="205">
        <v>-36242.86</v>
      </c>
      <c r="CA72" s="386"/>
      <c r="CB72" s="205">
        <v>-26188.22</v>
      </c>
      <c r="CC72" s="386"/>
      <c r="CD72" s="205">
        <v>0</v>
      </c>
      <c r="CE72" s="386"/>
      <c r="CF72" s="205">
        <v>14371.42</v>
      </c>
      <c r="CG72" s="386"/>
      <c r="CH72" s="205">
        <v>0</v>
      </c>
      <c r="CI72" s="386"/>
      <c r="CJ72" s="205">
        <v>-17650.509999999998</v>
      </c>
      <c r="CK72" s="386"/>
      <c r="CL72" s="205">
        <v>-38790.99</v>
      </c>
      <c r="CM72" s="386"/>
      <c r="CN72" s="714"/>
      <c r="CO72" s="714"/>
      <c r="CP72" s="714"/>
      <c r="CQ72" s="714"/>
      <c r="CR72" s="714"/>
      <c r="CS72" s="714"/>
      <c r="CT72" s="714"/>
      <c r="CU72" s="714"/>
    </row>
    <row r="73" spans="1:99" s="767" customFormat="1">
      <c r="A73" s="202">
        <v>13073054</v>
      </c>
      <c r="B73" s="202">
        <v>5358</v>
      </c>
      <c r="C73" s="202" t="s">
        <v>93</v>
      </c>
      <c r="D73" s="206">
        <v>792</v>
      </c>
      <c r="E73" s="206">
        <v>68700</v>
      </c>
      <c r="F73" s="207">
        <v>229301.94</v>
      </c>
      <c r="G73" s="209">
        <f>F73-E73</f>
        <v>160601.94</v>
      </c>
      <c r="H73" s="337">
        <v>0</v>
      </c>
      <c r="I73" s="209">
        <v>0</v>
      </c>
      <c r="J73" s="209">
        <f>I73-H73</f>
        <v>0</v>
      </c>
      <c r="K73" s="337">
        <f t="shared" si="15"/>
        <v>68700</v>
      </c>
      <c r="L73" s="209">
        <f t="shared" ref="L73:L112" si="70">F73-I73</f>
        <v>229301.94</v>
      </c>
      <c r="M73" s="209">
        <f t="shared" si="17"/>
        <v>160601.94</v>
      </c>
      <c r="N73" s="209">
        <f>L73-AS73</f>
        <v>229301.94</v>
      </c>
      <c r="O73" s="329">
        <f t="shared" si="18"/>
        <v>1</v>
      </c>
      <c r="P73" s="329">
        <f t="shared" si="66"/>
        <v>1</v>
      </c>
      <c r="Q73" s="329">
        <f>IF(N73&lt;0,0,1)</f>
        <v>1</v>
      </c>
      <c r="R73" s="329">
        <f t="shared" si="67"/>
        <v>0</v>
      </c>
      <c r="S73" s="917">
        <v>2646426.59</v>
      </c>
      <c r="T73" s="209">
        <f>L73+S73</f>
        <v>2875728.53</v>
      </c>
      <c r="U73" s="338">
        <f>IF(T73&lt;0,0,1)</f>
        <v>1</v>
      </c>
      <c r="V73" s="911">
        <f>N73+S73</f>
        <v>2875728.53</v>
      </c>
      <c r="W73" s="338">
        <f>IF(V73&lt;0,0,1)</f>
        <v>1</v>
      </c>
      <c r="X73" s="338">
        <f t="shared" si="68"/>
        <v>0</v>
      </c>
      <c r="Y73" s="401">
        <v>-54300</v>
      </c>
      <c r="Z73" s="401">
        <v>-54300</v>
      </c>
      <c r="AA73" s="331">
        <v>275693.27</v>
      </c>
      <c r="AB73" s="338">
        <f t="shared" ref="AB73:AB112" si="71">IF(AA73&lt;0,0,1)</f>
        <v>1</v>
      </c>
      <c r="AC73" s="782">
        <v>1061066</v>
      </c>
      <c r="AD73" s="738">
        <f t="shared" ref="AD73:AD112" si="72">AA73+AC73</f>
        <v>1336759.27</v>
      </c>
      <c r="AE73" s="338">
        <f t="shared" ref="AE73:AE112" si="73">IF(AD73&lt;0,0,1)</f>
        <v>1</v>
      </c>
      <c r="AF73" s="330">
        <v>2600080.89</v>
      </c>
      <c r="AG73" s="330">
        <v>0</v>
      </c>
      <c r="AH73" s="207"/>
      <c r="AI73" s="207">
        <f t="shared" ref="AI73:AI112" si="74">AF73-AH73</f>
        <v>2600080.89</v>
      </c>
      <c r="AJ73" s="737">
        <f t="shared" ref="AJ73:AJ112" si="75">IF(BL73=0,1,0)</f>
        <v>1</v>
      </c>
      <c r="AK73" s="352">
        <v>2016</v>
      </c>
      <c r="AL73" s="330"/>
      <c r="AM73" s="209">
        <f>AL73/D73</f>
        <v>0</v>
      </c>
      <c r="AN73" s="737">
        <v>0</v>
      </c>
      <c r="AO73" s="389">
        <v>0</v>
      </c>
      <c r="AP73" s="737">
        <f t="shared" ref="AP73:AP112" si="76">AO73-AN73</f>
        <v>0</v>
      </c>
      <c r="AQ73" s="388"/>
      <c r="AR73" s="784">
        <v>0</v>
      </c>
      <c r="AS73" s="788">
        <v>0</v>
      </c>
      <c r="AT73" s="784"/>
      <c r="AU73" s="390" t="s">
        <v>202</v>
      </c>
      <c r="AV73" s="207" t="s">
        <v>202</v>
      </c>
      <c r="AW73" s="213">
        <v>3</v>
      </c>
      <c r="AX73" s="383">
        <f>IF(AW73&lt;323%,1,0)</f>
        <v>1</v>
      </c>
      <c r="AY73" s="213">
        <v>3.8</v>
      </c>
      <c r="AZ73" s="383">
        <f>IF(AY73&lt;427%,1,0)</f>
        <v>1</v>
      </c>
      <c r="BA73" s="213">
        <v>3.5</v>
      </c>
      <c r="BB73" s="383">
        <f>IF(BA73&lt;381%,1,0)</f>
        <v>1</v>
      </c>
      <c r="BC73" s="363">
        <v>346000</v>
      </c>
      <c r="BD73" s="363">
        <v>341034.55</v>
      </c>
      <c r="BE73" s="337">
        <f t="shared" ref="BE73:BE112" si="77">BD73-BC73</f>
        <v>-4965.4500000000116</v>
      </c>
      <c r="BF73" s="363">
        <v>132300</v>
      </c>
      <c r="BG73" s="363">
        <v>160301.70000000001</v>
      </c>
      <c r="BH73" s="337">
        <f t="shared" ref="BH73:BH112" si="78">BG73-BF73</f>
        <v>28001.700000000012</v>
      </c>
      <c r="BI73" s="363">
        <v>1582239.85</v>
      </c>
      <c r="BJ73" s="363">
        <v>1477686</v>
      </c>
      <c r="BK73" s="363">
        <f t="shared" si="69"/>
        <v>-104553.85000000009</v>
      </c>
      <c r="BL73" s="363">
        <v>0</v>
      </c>
      <c r="BM73" s="363">
        <v>522081.08744800003</v>
      </c>
      <c r="BN73" s="364">
        <v>16.25</v>
      </c>
      <c r="BO73" s="361">
        <v>230700</v>
      </c>
      <c r="BP73" s="367">
        <v>3.9</v>
      </c>
      <c r="BQ73" s="364">
        <v>3.82</v>
      </c>
      <c r="BR73" s="363">
        <v>70996.14</v>
      </c>
      <c r="BS73" s="921">
        <v>1</v>
      </c>
      <c r="BT73" s="921">
        <v>1</v>
      </c>
      <c r="BU73" s="921">
        <v>1</v>
      </c>
      <c r="BV73" s="921">
        <v>1</v>
      </c>
      <c r="BW73" s="921">
        <v>0</v>
      </c>
      <c r="BX73" s="361">
        <v>113045.52</v>
      </c>
      <c r="BY73" s="383">
        <f t="shared" ref="BY73:BY97" si="79">IF(BX73&lt;0,0,1)</f>
        <v>1</v>
      </c>
      <c r="BZ73" s="361">
        <v>-139255.32999999999</v>
      </c>
      <c r="CA73" s="383">
        <f t="shared" ref="CA73:CA97" si="80">IF(BZ73&lt;0,0,1)</f>
        <v>0</v>
      </c>
      <c r="CB73" s="361">
        <v>-75451.789999999994</v>
      </c>
      <c r="CC73" s="383">
        <f t="shared" ref="CC73:CC97" si="81">IF(CB73&lt;0,0,1)</f>
        <v>0</v>
      </c>
      <c r="CD73" s="361">
        <v>444381.64</v>
      </c>
      <c r="CE73" s="383">
        <f t="shared" ref="CE73:CE97" si="82">IF(CD73&lt;0,0,1)</f>
        <v>1</v>
      </c>
      <c r="CF73" s="361">
        <v>138119.59</v>
      </c>
      <c r="CG73" s="383">
        <f t="shared" ref="CG73:CG97" si="83">IF(CF73&lt;0,0,1)</f>
        <v>1</v>
      </c>
      <c r="CH73" s="361">
        <v>92574.75</v>
      </c>
      <c r="CI73" s="383">
        <f t="shared" ref="CI73:CI97" si="84">IF(CH73&lt;0,0,1)</f>
        <v>1</v>
      </c>
      <c r="CJ73" s="361">
        <v>-53318.48</v>
      </c>
      <c r="CK73" s="383">
        <f t="shared" ref="CK73:CK97" si="85">IF(CJ73&lt;0,0,1)</f>
        <v>0</v>
      </c>
      <c r="CL73" s="361">
        <v>-80515.09</v>
      </c>
      <c r="CM73" s="383">
        <f t="shared" ref="CM73:CM97" si="86">IF(CL73&lt;0,0,1)</f>
        <v>0</v>
      </c>
      <c r="CN73" s="713">
        <v>18.84</v>
      </c>
      <c r="CO73" s="713">
        <v>19.600000000000001</v>
      </c>
      <c r="CP73" s="713">
        <v>19.07</v>
      </c>
      <c r="CQ73" s="713">
        <v>18.04</v>
      </c>
      <c r="CR73" s="713">
        <v>18.04</v>
      </c>
      <c r="CS73" s="713">
        <v>17.989999999999998</v>
      </c>
      <c r="CT73" s="713">
        <v>17.989999999999998</v>
      </c>
      <c r="CU73" s="713">
        <v>17.89</v>
      </c>
    </row>
    <row r="74" spans="1:99" s="767" customFormat="1">
      <c r="A74" s="203">
        <v>13073058</v>
      </c>
      <c r="B74" s="203">
        <v>5358</v>
      </c>
      <c r="C74" s="203" t="s">
        <v>94</v>
      </c>
      <c r="D74" s="204"/>
      <c r="E74" s="204"/>
      <c r="F74" s="205"/>
      <c r="G74" s="205"/>
      <c r="H74" s="204"/>
      <c r="I74" s="205"/>
      <c r="J74" s="205"/>
      <c r="K74" s="205"/>
      <c r="L74" s="205"/>
      <c r="M74" s="205"/>
      <c r="N74" s="205"/>
      <c r="O74" s="205"/>
      <c r="P74" s="205"/>
      <c r="Q74" s="205"/>
      <c r="R74" s="329">
        <f t="shared" si="67"/>
        <v>0</v>
      </c>
      <c r="S74" s="205"/>
      <c r="T74" s="205"/>
      <c r="U74" s="205"/>
      <c r="V74" s="205"/>
      <c r="W74" s="205"/>
      <c r="X74" s="338">
        <f t="shared" si="68"/>
        <v>0</v>
      </c>
      <c r="Y74" s="204"/>
      <c r="Z74" s="204"/>
      <c r="AA74" s="205"/>
      <c r="AB74" s="205"/>
      <c r="AC74" s="205"/>
      <c r="AD74" s="205"/>
      <c r="AE74" s="204"/>
      <c r="AF74" s="205"/>
      <c r="AG74" s="205"/>
      <c r="AH74" s="205"/>
      <c r="AI74" s="204"/>
      <c r="AJ74" s="204"/>
      <c r="AK74" s="205"/>
      <c r="AL74" s="205"/>
      <c r="AM74" s="204"/>
      <c r="AN74" s="385"/>
      <c r="AO74" s="386"/>
      <c r="AP74" s="796"/>
      <c r="AQ74" s="386"/>
      <c r="AR74" s="386"/>
      <c r="AS74" s="734"/>
      <c r="AT74" s="386"/>
      <c r="AU74" s="386"/>
      <c r="AV74" s="205"/>
      <c r="AW74" s="205"/>
      <c r="AX74" s="205"/>
      <c r="AY74" s="205"/>
      <c r="AZ74" s="205"/>
      <c r="BA74" s="205"/>
      <c r="BB74" s="205"/>
      <c r="BC74" s="204"/>
      <c r="BD74" s="204"/>
      <c r="BE74" s="204"/>
      <c r="BF74" s="204"/>
      <c r="BG74" s="204"/>
      <c r="BH74" s="204"/>
      <c r="BI74" s="204"/>
      <c r="BJ74" s="204"/>
      <c r="BK74" s="204"/>
      <c r="BL74" s="204"/>
      <c r="BM74" s="204"/>
      <c r="BN74" s="205"/>
      <c r="BO74" s="205"/>
      <c r="BP74" s="800"/>
      <c r="BQ74" s="205"/>
      <c r="BR74" s="205"/>
      <c r="BS74" s="930">
        <v>0</v>
      </c>
      <c r="BT74" s="930">
        <v>0</v>
      </c>
      <c r="BU74" s="930">
        <v>0</v>
      </c>
      <c r="BV74" s="930">
        <v>0</v>
      </c>
      <c r="BW74" s="931"/>
      <c r="BX74" s="205">
        <v>-28109.19</v>
      </c>
      <c r="BY74" s="386"/>
      <c r="BZ74" s="205">
        <v>-68889.95</v>
      </c>
      <c r="CA74" s="386"/>
      <c r="CB74" s="205">
        <v>11520.91</v>
      </c>
      <c r="CC74" s="386"/>
      <c r="CD74" s="205">
        <v>107744.49</v>
      </c>
      <c r="CE74" s="386"/>
      <c r="CF74" s="205">
        <v>0</v>
      </c>
      <c r="CG74" s="386"/>
      <c r="CH74" s="205">
        <v>82952.479999999996</v>
      </c>
      <c r="CI74" s="386"/>
      <c r="CJ74" s="205">
        <v>-140373.53</v>
      </c>
      <c r="CK74" s="386"/>
      <c r="CL74" s="205">
        <v>-32656.880000000001</v>
      </c>
      <c r="CM74" s="386"/>
      <c r="CN74" s="714"/>
      <c r="CO74" s="714"/>
      <c r="CP74" s="714"/>
      <c r="CQ74" s="714"/>
      <c r="CR74" s="714"/>
      <c r="CS74" s="714"/>
      <c r="CT74" s="714"/>
      <c r="CU74" s="714"/>
    </row>
    <row r="75" spans="1:99" s="767" customFormat="1">
      <c r="A75" s="202">
        <v>13073060</v>
      </c>
      <c r="B75" s="202">
        <v>5358</v>
      </c>
      <c r="C75" s="202" t="s">
        <v>95</v>
      </c>
      <c r="D75" s="206">
        <v>2466</v>
      </c>
      <c r="E75" s="206">
        <v>233500</v>
      </c>
      <c r="F75" s="207">
        <v>229419.89</v>
      </c>
      <c r="G75" s="209">
        <f>F75-E75</f>
        <v>-4080.109999999986</v>
      </c>
      <c r="H75" s="337">
        <v>0</v>
      </c>
      <c r="I75" s="209">
        <v>0</v>
      </c>
      <c r="J75" s="209">
        <f>I75-H75</f>
        <v>0</v>
      </c>
      <c r="K75" s="337">
        <f t="shared" si="15"/>
        <v>233500</v>
      </c>
      <c r="L75" s="209">
        <f t="shared" si="70"/>
        <v>229419.89</v>
      </c>
      <c r="M75" s="209">
        <f t="shared" si="17"/>
        <v>-4080.109999999986</v>
      </c>
      <c r="N75" s="209">
        <f t="shared" ref="N75:N112" si="87">L75-AS75</f>
        <v>229419.89</v>
      </c>
      <c r="O75" s="329">
        <f t="shared" si="18"/>
        <v>1</v>
      </c>
      <c r="P75" s="329">
        <f t="shared" si="66"/>
        <v>1</v>
      </c>
      <c r="Q75" s="329">
        <f t="shared" ref="Q75:Q112" si="88">IF(N75&lt;0,0,1)</f>
        <v>1</v>
      </c>
      <c r="R75" s="329">
        <f t="shared" si="67"/>
        <v>0</v>
      </c>
      <c r="S75" s="781">
        <v>1435005</v>
      </c>
      <c r="T75" s="209">
        <f t="shared" ref="T75:T112" si="89">L75+S75</f>
        <v>1664424.8900000001</v>
      </c>
      <c r="U75" s="338">
        <f t="shared" ref="U75:U112" si="90">IF(T75&lt;0,0,1)</f>
        <v>1</v>
      </c>
      <c r="V75" s="911">
        <f t="shared" ref="V75:V112" si="91">N75+S75</f>
        <v>1664424.8900000001</v>
      </c>
      <c r="W75" s="338">
        <f t="shared" ref="W75:W112" si="92">IF(V75&lt;0,0,1)</f>
        <v>1</v>
      </c>
      <c r="X75" s="338">
        <f t="shared" si="68"/>
        <v>0</v>
      </c>
      <c r="Y75" s="401">
        <v>-24300</v>
      </c>
      <c r="Z75" s="401">
        <v>-24300</v>
      </c>
      <c r="AA75" s="331">
        <v>349405.26</v>
      </c>
      <c r="AB75" s="338">
        <f t="shared" si="71"/>
        <v>1</v>
      </c>
      <c r="AC75" s="782">
        <v>436519</v>
      </c>
      <c r="AD75" s="738">
        <f t="shared" si="72"/>
        <v>785924.26</v>
      </c>
      <c r="AE75" s="338">
        <f t="shared" si="73"/>
        <v>1</v>
      </c>
      <c r="AF75" s="330">
        <v>2600827.1800000002</v>
      </c>
      <c r="AG75" s="330">
        <v>0</v>
      </c>
      <c r="AH75" s="207"/>
      <c r="AI75" s="207">
        <f t="shared" si="74"/>
        <v>2600827.1800000002</v>
      </c>
      <c r="AJ75" s="737">
        <f t="shared" si="75"/>
        <v>0</v>
      </c>
      <c r="AK75" s="352">
        <v>2016</v>
      </c>
      <c r="AL75" s="330"/>
      <c r="AM75" s="209">
        <f t="shared" ref="AM75:AM112" si="93">AL75/D75</f>
        <v>0</v>
      </c>
      <c r="AN75" s="737">
        <v>0</v>
      </c>
      <c r="AO75" s="389">
        <v>0</v>
      </c>
      <c r="AP75" s="737">
        <f t="shared" si="76"/>
        <v>0</v>
      </c>
      <c r="AQ75" s="388"/>
      <c r="AR75" s="784">
        <v>0</v>
      </c>
      <c r="AS75" s="788">
        <v>0</v>
      </c>
      <c r="AT75" s="784"/>
      <c r="AU75" s="390" t="s">
        <v>202</v>
      </c>
      <c r="AV75" s="207" t="s">
        <v>202</v>
      </c>
      <c r="AW75" s="213">
        <v>3.25</v>
      </c>
      <c r="AX75" s="383">
        <f t="shared" ref="AX75:AX112" si="94">IF(AW75&lt;323%,1,0)</f>
        <v>0</v>
      </c>
      <c r="AY75" s="213">
        <v>3.65</v>
      </c>
      <c r="AZ75" s="383">
        <f t="shared" ref="AZ75:AZ112" si="95">IF(AY75&lt;427%,1,0)</f>
        <v>1</v>
      </c>
      <c r="BA75" s="213">
        <v>3.3</v>
      </c>
      <c r="BB75" s="383">
        <f t="shared" ref="BB75:BB112" si="96">IF(BA75&lt;381%,1,0)</f>
        <v>1</v>
      </c>
      <c r="BC75" s="363">
        <v>693100</v>
      </c>
      <c r="BD75" s="363">
        <v>683127.16</v>
      </c>
      <c r="BE75" s="337">
        <f t="shared" si="77"/>
        <v>-9972.8399999999674</v>
      </c>
      <c r="BF75" s="363">
        <v>78300</v>
      </c>
      <c r="BG75" s="363">
        <v>94966.32</v>
      </c>
      <c r="BH75" s="337">
        <f t="shared" si="78"/>
        <v>16666.320000000007</v>
      </c>
      <c r="BI75" s="363">
        <v>1551897.68</v>
      </c>
      <c r="BJ75" s="363">
        <v>1442456</v>
      </c>
      <c r="BK75" s="363">
        <f t="shared" si="69"/>
        <v>-109441.67999999993</v>
      </c>
      <c r="BL75" s="363">
        <v>952837.31</v>
      </c>
      <c r="BM75" s="363">
        <v>921244.04133200017</v>
      </c>
      <c r="BN75" s="364">
        <v>16.25</v>
      </c>
      <c r="BO75" s="361">
        <v>407000</v>
      </c>
      <c r="BP75" s="367">
        <v>3.6</v>
      </c>
      <c r="BQ75" s="364">
        <v>3.56</v>
      </c>
      <c r="BR75" s="363">
        <v>129108.8</v>
      </c>
      <c r="BS75" s="921">
        <v>1</v>
      </c>
      <c r="BT75" s="921">
        <v>1</v>
      </c>
      <c r="BU75" s="922">
        <v>0</v>
      </c>
      <c r="BV75" s="921">
        <v>0</v>
      </c>
      <c r="BW75" s="921">
        <v>1</v>
      </c>
      <c r="BX75" s="361">
        <v>-151193.13</v>
      </c>
      <c r="BY75" s="383">
        <f t="shared" si="79"/>
        <v>0</v>
      </c>
      <c r="BZ75" s="361">
        <v>-46144.28</v>
      </c>
      <c r="CA75" s="383">
        <f t="shared" si="80"/>
        <v>0</v>
      </c>
      <c r="CB75" s="361">
        <v>-81168.53</v>
      </c>
      <c r="CC75" s="383">
        <f t="shared" si="81"/>
        <v>0</v>
      </c>
      <c r="CD75" s="361">
        <v>0</v>
      </c>
      <c r="CE75" s="383">
        <f t="shared" si="82"/>
        <v>1</v>
      </c>
      <c r="CF75" s="361">
        <v>28541.63</v>
      </c>
      <c r="CG75" s="383">
        <f t="shared" si="83"/>
        <v>1</v>
      </c>
      <c r="CH75" s="361">
        <v>66279.7</v>
      </c>
      <c r="CI75" s="383">
        <f t="shared" si="84"/>
        <v>1</v>
      </c>
      <c r="CJ75" s="361">
        <v>-126646.89</v>
      </c>
      <c r="CK75" s="383">
        <f t="shared" si="85"/>
        <v>0</v>
      </c>
      <c r="CL75" s="361">
        <v>679132.28</v>
      </c>
      <c r="CM75" s="383">
        <f t="shared" si="86"/>
        <v>1</v>
      </c>
      <c r="CN75" s="713">
        <v>18.84</v>
      </c>
      <c r="CO75" s="713">
        <v>19.600000000000001</v>
      </c>
      <c r="CP75" s="713">
        <v>19.07</v>
      </c>
      <c r="CQ75" s="713">
        <v>18.04</v>
      </c>
      <c r="CR75" s="713">
        <v>18.04</v>
      </c>
      <c r="CS75" s="713">
        <v>17.989999999999998</v>
      </c>
      <c r="CT75" s="713">
        <v>17.989999999999998</v>
      </c>
      <c r="CU75" s="713">
        <v>17.89</v>
      </c>
    </row>
    <row r="76" spans="1:99" s="767" customFormat="1">
      <c r="A76" s="202">
        <v>13073061</v>
      </c>
      <c r="B76" s="202">
        <v>5358</v>
      </c>
      <c r="C76" s="202" t="s">
        <v>96</v>
      </c>
      <c r="D76" s="206">
        <v>827</v>
      </c>
      <c r="E76" s="206">
        <v>20100</v>
      </c>
      <c r="F76" s="207">
        <v>149824.34</v>
      </c>
      <c r="G76" s="209">
        <f t="shared" ref="G76:G112" si="97">F76-E76</f>
        <v>129724.34</v>
      </c>
      <c r="H76" s="337">
        <v>0</v>
      </c>
      <c r="I76" s="209">
        <v>0</v>
      </c>
      <c r="J76" s="209">
        <f t="shared" ref="J76:J112" si="98">I76-H76</f>
        <v>0</v>
      </c>
      <c r="K76" s="337">
        <f t="shared" si="15"/>
        <v>20100</v>
      </c>
      <c r="L76" s="209">
        <f t="shared" si="70"/>
        <v>149824.34</v>
      </c>
      <c r="M76" s="209">
        <f t="shared" si="17"/>
        <v>129724.34</v>
      </c>
      <c r="N76" s="209">
        <f t="shared" si="87"/>
        <v>149824.34</v>
      </c>
      <c r="O76" s="329">
        <f t="shared" si="18"/>
        <v>1</v>
      </c>
      <c r="P76" s="329">
        <f t="shared" si="66"/>
        <v>1</v>
      </c>
      <c r="Q76" s="329">
        <f t="shared" si="88"/>
        <v>1</v>
      </c>
      <c r="R76" s="329">
        <f t="shared" si="67"/>
        <v>0</v>
      </c>
      <c r="S76" s="781">
        <v>-59334</v>
      </c>
      <c r="T76" s="209">
        <f t="shared" si="89"/>
        <v>90490.34</v>
      </c>
      <c r="U76" s="338">
        <f t="shared" si="90"/>
        <v>1</v>
      </c>
      <c r="V76" s="911">
        <f t="shared" si="91"/>
        <v>90490.34</v>
      </c>
      <c r="W76" s="338">
        <f t="shared" si="92"/>
        <v>1</v>
      </c>
      <c r="X76" s="338">
        <f t="shared" si="68"/>
        <v>0</v>
      </c>
      <c r="Y76" s="401">
        <v>-41400</v>
      </c>
      <c r="Z76" s="401">
        <v>-41400</v>
      </c>
      <c r="AA76" s="331">
        <v>125293.56</v>
      </c>
      <c r="AB76" s="338">
        <f t="shared" si="71"/>
        <v>1</v>
      </c>
      <c r="AC76" s="782">
        <v>-454151</v>
      </c>
      <c r="AD76" s="738">
        <f t="shared" si="72"/>
        <v>-328857.44</v>
      </c>
      <c r="AE76" s="338">
        <f t="shared" si="73"/>
        <v>0</v>
      </c>
      <c r="AF76" s="330">
        <v>26876.92</v>
      </c>
      <c r="AG76" s="330">
        <v>0</v>
      </c>
      <c r="AH76" s="207"/>
      <c r="AI76" s="207">
        <f t="shared" si="74"/>
        <v>26876.92</v>
      </c>
      <c r="AJ76" s="737">
        <f t="shared" si="75"/>
        <v>0</v>
      </c>
      <c r="AK76" s="352">
        <v>2016</v>
      </c>
      <c r="AL76" s="330"/>
      <c r="AM76" s="209">
        <f t="shared" si="93"/>
        <v>0</v>
      </c>
      <c r="AN76" s="737">
        <v>1</v>
      </c>
      <c r="AO76" s="389">
        <v>1</v>
      </c>
      <c r="AP76" s="737">
        <f t="shared" si="76"/>
        <v>0</v>
      </c>
      <c r="AQ76" s="388"/>
      <c r="AR76" s="784">
        <v>0</v>
      </c>
      <c r="AS76" s="788">
        <v>0</v>
      </c>
      <c r="AT76" s="784"/>
      <c r="AU76" s="390" t="s">
        <v>202</v>
      </c>
      <c r="AV76" s="207" t="s">
        <v>202</v>
      </c>
      <c r="AW76" s="213">
        <v>3.07</v>
      </c>
      <c r="AX76" s="383">
        <f t="shared" si="94"/>
        <v>1</v>
      </c>
      <c r="AY76" s="213">
        <v>3.96</v>
      </c>
      <c r="AZ76" s="383">
        <f t="shared" si="95"/>
        <v>1</v>
      </c>
      <c r="BA76" s="213">
        <v>3.48</v>
      </c>
      <c r="BB76" s="383">
        <f t="shared" si="96"/>
        <v>1</v>
      </c>
      <c r="BC76" s="363">
        <v>303100</v>
      </c>
      <c r="BD76" s="363">
        <v>271683.01</v>
      </c>
      <c r="BE76" s="337">
        <f t="shared" si="77"/>
        <v>-31416.989999999991</v>
      </c>
      <c r="BF76" s="363">
        <v>10700</v>
      </c>
      <c r="BG76" s="363">
        <v>13017.67</v>
      </c>
      <c r="BH76" s="337">
        <f t="shared" si="78"/>
        <v>2317.67</v>
      </c>
      <c r="BI76" s="363">
        <v>445053.19</v>
      </c>
      <c r="BJ76" s="363">
        <v>430165</v>
      </c>
      <c r="BK76" s="363">
        <f t="shared" si="69"/>
        <v>-14888.190000000002</v>
      </c>
      <c r="BL76" s="363">
        <v>378595.82</v>
      </c>
      <c r="BM76" s="363">
        <v>302938.93207600003</v>
      </c>
      <c r="BN76" s="364">
        <v>16.25</v>
      </c>
      <c r="BO76" s="361">
        <v>131000</v>
      </c>
      <c r="BP76" s="367">
        <v>4.8</v>
      </c>
      <c r="BQ76" s="364">
        <v>4.62</v>
      </c>
      <c r="BR76" s="363">
        <v>49898</v>
      </c>
      <c r="BS76" s="921">
        <v>1</v>
      </c>
      <c r="BT76" s="921">
        <v>1</v>
      </c>
      <c r="BU76" s="921">
        <v>1</v>
      </c>
      <c r="BV76" s="921">
        <v>0</v>
      </c>
      <c r="BW76" s="921">
        <v>0</v>
      </c>
      <c r="BX76" s="361">
        <v>-41197.040000000001</v>
      </c>
      <c r="BY76" s="383">
        <f t="shared" si="79"/>
        <v>0</v>
      </c>
      <c r="BZ76" s="361">
        <v>15649.98</v>
      </c>
      <c r="CA76" s="383">
        <f t="shared" si="80"/>
        <v>1</v>
      </c>
      <c r="CB76" s="361">
        <v>-62647.45</v>
      </c>
      <c r="CC76" s="383">
        <f t="shared" si="81"/>
        <v>0</v>
      </c>
      <c r="CD76" s="361">
        <v>11884.55</v>
      </c>
      <c r="CE76" s="383">
        <f t="shared" si="82"/>
        <v>1</v>
      </c>
      <c r="CF76" s="361">
        <v>0</v>
      </c>
      <c r="CG76" s="383">
        <f t="shared" si="83"/>
        <v>1</v>
      </c>
      <c r="CH76" s="361">
        <v>41379</v>
      </c>
      <c r="CI76" s="383">
        <f t="shared" si="84"/>
        <v>1</v>
      </c>
      <c r="CJ76" s="361">
        <v>-143667.59</v>
      </c>
      <c r="CK76" s="383">
        <f t="shared" si="85"/>
        <v>0</v>
      </c>
      <c r="CL76" s="361">
        <v>-169001.3</v>
      </c>
      <c r="CM76" s="383">
        <f t="shared" si="86"/>
        <v>0</v>
      </c>
      <c r="CN76" s="713">
        <v>18.84</v>
      </c>
      <c r="CO76" s="713">
        <v>19.600000000000001</v>
      </c>
      <c r="CP76" s="713">
        <v>19.07</v>
      </c>
      <c r="CQ76" s="713">
        <v>18.04</v>
      </c>
      <c r="CR76" s="713">
        <v>18.04</v>
      </c>
      <c r="CS76" s="713">
        <v>17.989999999999998</v>
      </c>
      <c r="CT76" s="713">
        <v>17.989999999999998</v>
      </c>
      <c r="CU76" s="713">
        <v>17.89</v>
      </c>
    </row>
    <row r="77" spans="1:99" s="767" customFormat="1">
      <c r="A77" s="202">
        <v>13073087</v>
      </c>
      <c r="B77" s="202">
        <v>5358</v>
      </c>
      <c r="C77" s="202" t="s">
        <v>97</v>
      </c>
      <c r="D77" s="206">
        <v>2607</v>
      </c>
      <c r="E77" s="206">
        <v>405100</v>
      </c>
      <c r="F77" s="207">
        <v>511316.78</v>
      </c>
      <c r="G77" s="209">
        <f t="shared" si="97"/>
        <v>106216.78000000003</v>
      </c>
      <c r="H77" s="337">
        <v>64800</v>
      </c>
      <c r="I77" s="209">
        <v>64764.47</v>
      </c>
      <c r="J77" s="209">
        <f t="shared" si="98"/>
        <v>-35.529999999998836</v>
      </c>
      <c r="K77" s="337">
        <f t="shared" ref="K77:K112" si="99">E77-H77</f>
        <v>340300</v>
      </c>
      <c r="L77" s="209">
        <f t="shared" si="70"/>
        <v>446552.31000000006</v>
      </c>
      <c r="M77" s="209">
        <f t="shared" ref="M77:M112" si="100">L77-K77</f>
        <v>106252.31000000006</v>
      </c>
      <c r="N77" s="209">
        <f t="shared" si="87"/>
        <v>446552.31000000006</v>
      </c>
      <c r="O77" s="329">
        <f t="shared" ref="O77:O112" si="101">IF(K77&lt;0,0,1)</f>
        <v>1</v>
      </c>
      <c r="P77" s="329">
        <f t="shared" si="66"/>
        <v>1</v>
      </c>
      <c r="Q77" s="329">
        <f t="shared" si="88"/>
        <v>1</v>
      </c>
      <c r="R77" s="329">
        <f t="shared" si="67"/>
        <v>0</v>
      </c>
      <c r="S77" s="781">
        <v>66969</v>
      </c>
      <c r="T77" s="209">
        <f t="shared" si="89"/>
        <v>513521.31000000006</v>
      </c>
      <c r="U77" s="338">
        <f t="shared" si="90"/>
        <v>1</v>
      </c>
      <c r="V77" s="911">
        <f t="shared" si="91"/>
        <v>513521.31000000006</v>
      </c>
      <c r="W77" s="338">
        <f t="shared" si="92"/>
        <v>1</v>
      </c>
      <c r="X77" s="338">
        <f t="shared" si="68"/>
        <v>0</v>
      </c>
      <c r="Y77" s="401">
        <v>291700</v>
      </c>
      <c r="Z77" s="401">
        <v>291700</v>
      </c>
      <c r="AA77" s="331">
        <v>455326.14</v>
      </c>
      <c r="AB77" s="338">
        <f t="shared" si="71"/>
        <v>1</v>
      </c>
      <c r="AC77" s="782">
        <v>-1040331</v>
      </c>
      <c r="AD77" s="738">
        <f t="shared" si="72"/>
        <v>-585004.86</v>
      </c>
      <c r="AE77" s="338">
        <f t="shared" si="73"/>
        <v>0</v>
      </c>
      <c r="AF77" s="330">
        <v>674221.44</v>
      </c>
      <c r="AG77" s="330">
        <v>0</v>
      </c>
      <c r="AH77" s="207"/>
      <c r="AI77" s="207">
        <f t="shared" si="74"/>
        <v>674221.44</v>
      </c>
      <c r="AJ77" s="737">
        <f t="shared" si="75"/>
        <v>0</v>
      </c>
      <c r="AK77" s="352">
        <v>2016</v>
      </c>
      <c r="AL77" s="330">
        <v>389319.84</v>
      </c>
      <c r="AM77" s="209">
        <f t="shared" si="93"/>
        <v>149.33634062140393</v>
      </c>
      <c r="AN77" s="737">
        <v>0</v>
      </c>
      <c r="AO77" s="389">
        <v>0</v>
      </c>
      <c r="AP77" s="737">
        <f t="shared" si="76"/>
        <v>0</v>
      </c>
      <c r="AQ77" s="388"/>
      <c r="AR77" s="784">
        <v>0</v>
      </c>
      <c r="AS77" s="788">
        <v>0</v>
      </c>
      <c r="AT77" s="784"/>
      <c r="AU77" s="390" t="s">
        <v>202</v>
      </c>
      <c r="AV77" s="207" t="s">
        <v>202</v>
      </c>
      <c r="AW77" s="213">
        <v>4</v>
      </c>
      <c r="AX77" s="383">
        <f t="shared" si="94"/>
        <v>0</v>
      </c>
      <c r="AY77" s="213">
        <v>3.96</v>
      </c>
      <c r="AZ77" s="383">
        <f t="shared" si="95"/>
        <v>1</v>
      </c>
      <c r="BA77" s="213">
        <v>3.48</v>
      </c>
      <c r="BB77" s="383">
        <f t="shared" si="96"/>
        <v>1</v>
      </c>
      <c r="BC77" s="363">
        <v>1041000</v>
      </c>
      <c r="BD77" s="363">
        <v>1020266.08</v>
      </c>
      <c r="BE77" s="337">
        <f t="shared" si="77"/>
        <v>-20733.920000000042</v>
      </c>
      <c r="BF77" s="363">
        <v>45500</v>
      </c>
      <c r="BG77" s="363">
        <v>55096.2</v>
      </c>
      <c r="BH77" s="337">
        <f t="shared" si="78"/>
        <v>9596.1999999999971</v>
      </c>
      <c r="BI77" s="363">
        <v>1367625.7</v>
      </c>
      <c r="BJ77" s="363">
        <v>1344155</v>
      </c>
      <c r="BK77" s="363">
        <f t="shared" si="69"/>
        <v>-23470.699999999953</v>
      </c>
      <c r="BL77" s="363">
        <v>1276234.43</v>
      </c>
      <c r="BM77" s="363">
        <v>972414.40651200002</v>
      </c>
      <c r="BN77" s="364">
        <v>16.25</v>
      </c>
      <c r="BO77" s="361">
        <v>429600</v>
      </c>
      <c r="BP77" s="367">
        <v>7.2</v>
      </c>
      <c r="BQ77" s="364">
        <v>7.77</v>
      </c>
      <c r="BR77" s="363">
        <v>251912.61</v>
      </c>
      <c r="BS77" s="921">
        <v>0</v>
      </c>
      <c r="BT77" s="921">
        <v>1</v>
      </c>
      <c r="BU77" s="921">
        <v>0</v>
      </c>
      <c r="BV77" s="921">
        <v>0</v>
      </c>
      <c r="BW77" s="922">
        <v>1</v>
      </c>
      <c r="BX77" s="361">
        <v>34988.14</v>
      </c>
      <c r="BY77" s="383">
        <f t="shared" si="79"/>
        <v>1</v>
      </c>
      <c r="BZ77" s="361">
        <v>24409.47</v>
      </c>
      <c r="CA77" s="383">
        <f t="shared" si="80"/>
        <v>1</v>
      </c>
      <c r="CB77" s="361">
        <v>-78438</v>
      </c>
      <c r="CC77" s="383">
        <f t="shared" si="81"/>
        <v>0</v>
      </c>
      <c r="CD77" s="361">
        <v>0</v>
      </c>
      <c r="CE77" s="383">
        <f t="shared" si="82"/>
        <v>1</v>
      </c>
      <c r="CF77" s="361">
        <v>0</v>
      </c>
      <c r="CG77" s="383">
        <f t="shared" si="83"/>
        <v>1</v>
      </c>
      <c r="CH77" s="361">
        <v>0</v>
      </c>
      <c r="CI77" s="383">
        <f t="shared" si="84"/>
        <v>1</v>
      </c>
      <c r="CJ77" s="361">
        <v>-256269.43</v>
      </c>
      <c r="CK77" s="383">
        <f t="shared" si="85"/>
        <v>0</v>
      </c>
      <c r="CL77" s="361">
        <v>308000.56</v>
      </c>
      <c r="CM77" s="383">
        <f t="shared" si="86"/>
        <v>1</v>
      </c>
      <c r="CN77" s="713">
        <v>18.84</v>
      </c>
      <c r="CO77" s="713">
        <v>19.600000000000001</v>
      </c>
      <c r="CP77" s="713">
        <v>19.07</v>
      </c>
      <c r="CQ77" s="713">
        <v>18.04</v>
      </c>
      <c r="CR77" s="713">
        <v>18.04</v>
      </c>
      <c r="CS77" s="713">
        <v>17.989999999999998</v>
      </c>
      <c r="CT77" s="713">
        <v>17.989999999999998</v>
      </c>
      <c r="CU77" s="713">
        <v>17.89</v>
      </c>
    </row>
    <row r="78" spans="1:99" s="767" customFormat="1">
      <c r="A78" s="202">
        <v>13073099</v>
      </c>
      <c r="B78" s="202">
        <v>5358</v>
      </c>
      <c r="C78" s="202" t="s">
        <v>98</v>
      </c>
      <c r="D78" s="206">
        <v>892</v>
      </c>
      <c r="E78" s="206">
        <v>1151100</v>
      </c>
      <c r="F78" s="207">
        <v>973206.76</v>
      </c>
      <c r="G78" s="209">
        <f t="shared" si="97"/>
        <v>-177893.24</v>
      </c>
      <c r="H78" s="337">
        <v>105300</v>
      </c>
      <c r="I78" s="209">
        <v>105191.24</v>
      </c>
      <c r="J78" s="209">
        <f t="shared" si="98"/>
        <v>-108.75999999999476</v>
      </c>
      <c r="K78" s="337">
        <f t="shared" si="99"/>
        <v>1045800</v>
      </c>
      <c r="L78" s="209">
        <f t="shared" si="70"/>
        <v>868015.52</v>
      </c>
      <c r="M78" s="209">
        <f t="shared" si="100"/>
        <v>-177784.47999999998</v>
      </c>
      <c r="N78" s="209">
        <f t="shared" si="87"/>
        <v>553710.07000000007</v>
      </c>
      <c r="O78" s="329">
        <f t="shared" si="101"/>
        <v>1</v>
      </c>
      <c r="P78" s="329">
        <f t="shared" si="66"/>
        <v>1</v>
      </c>
      <c r="Q78" s="329">
        <f t="shared" si="88"/>
        <v>1</v>
      </c>
      <c r="R78" s="329">
        <f t="shared" si="67"/>
        <v>0</v>
      </c>
      <c r="S78" s="781">
        <v>-1837317</v>
      </c>
      <c r="T78" s="209">
        <f t="shared" si="89"/>
        <v>-969301.48</v>
      </c>
      <c r="U78" s="338">
        <f t="shared" si="90"/>
        <v>0</v>
      </c>
      <c r="V78" s="911">
        <f t="shared" si="91"/>
        <v>-1283606.93</v>
      </c>
      <c r="W78" s="338">
        <f t="shared" si="92"/>
        <v>0</v>
      </c>
      <c r="X78" s="338">
        <f t="shared" si="68"/>
        <v>0</v>
      </c>
      <c r="Y78" s="401">
        <v>159400</v>
      </c>
      <c r="Z78" s="401">
        <v>159400</v>
      </c>
      <c r="AA78" s="331">
        <v>940201.36</v>
      </c>
      <c r="AB78" s="338">
        <f t="shared" si="71"/>
        <v>1</v>
      </c>
      <c r="AC78" s="782">
        <v>1570376</v>
      </c>
      <c r="AD78" s="738">
        <f t="shared" si="72"/>
        <v>2510577.36</v>
      </c>
      <c r="AE78" s="338">
        <f t="shared" si="73"/>
        <v>1</v>
      </c>
      <c r="AF78" s="330">
        <v>778731.21</v>
      </c>
      <c r="AG78" s="330">
        <v>0</v>
      </c>
      <c r="AH78" s="207"/>
      <c r="AI78" s="207">
        <f t="shared" si="74"/>
        <v>778731.21</v>
      </c>
      <c r="AJ78" s="737">
        <f t="shared" si="75"/>
        <v>1</v>
      </c>
      <c r="AK78" s="352">
        <v>2016</v>
      </c>
      <c r="AL78" s="330">
        <v>283976.01</v>
      </c>
      <c r="AM78" s="209">
        <f t="shared" si="93"/>
        <v>318.35875560538119</v>
      </c>
      <c r="AN78" s="737">
        <v>0</v>
      </c>
      <c r="AO78" s="389">
        <v>0</v>
      </c>
      <c r="AP78" s="737">
        <f t="shared" si="76"/>
        <v>0</v>
      </c>
      <c r="AQ78" s="388"/>
      <c r="AR78" s="784">
        <v>1</v>
      </c>
      <c r="AS78" s="788">
        <v>314305.45</v>
      </c>
      <c r="AT78" s="784"/>
      <c r="AU78" s="390" t="s">
        <v>202</v>
      </c>
      <c r="AV78" s="207" t="s">
        <v>202</v>
      </c>
      <c r="AW78" s="213">
        <v>3.25</v>
      </c>
      <c r="AX78" s="383">
        <f t="shared" si="94"/>
        <v>0</v>
      </c>
      <c r="AY78" s="213">
        <v>3.5</v>
      </c>
      <c r="AZ78" s="383">
        <f t="shared" si="95"/>
        <v>1</v>
      </c>
      <c r="BA78" s="213">
        <v>4</v>
      </c>
      <c r="BB78" s="383">
        <f t="shared" si="96"/>
        <v>0</v>
      </c>
      <c r="BC78" s="363">
        <v>420000</v>
      </c>
      <c r="BD78" s="363">
        <v>412790.78</v>
      </c>
      <c r="BE78" s="337">
        <f t="shared" si="77"/>
        <v>-7209.2199999999721</v>
      </c>
      <c r="BF78" s="363">
        <v>136200</v>
      </c>
      <c r="BG78" s="363">
        <v>165082.51</v>
      </c>
      <c r="BH78" s="337">
        <f t="shared" si="78"/>
        <v>28882.510000000009</v>
      </c>
      <c r="BI78" s="363">
        <v>1124239.23</v>
      </c>
      <c r="BJ78" s="363">
        <v>1125251</v>
      </c>
      <c r="BK78" s="363">
        <f t="shared" si="69"/>
        <v>1011.7700000000186</v>
      </c>
      <c r="BL78" s="363">
        <v>0</v>
      </c>
      <c r="BM78" s="363">
        <v>413496.31591200002</v>
      </c>
      <c r="BN78" s="364">
        <v>16.25</v>
      </c>
      <c r="BO78" s="361">
        <v>182700</v>
      </c>
      <c r="BP78" s="367">
        <v>0</v>
      </c>
      <c r="BQ78" s="367">
        <v>0</v>
      </c>
      <c r="BR78" s="363">
        <v>0</v>
      </c>
      <c r="BS78" s="921">
        <v>1</v>
      </c>
      <c r="BT78" s="922">
        <v>0</v>
      </c>
      <c r="BU78" s="921">
        <v>1</v>
      </c>
      <c r="BV78" s="921">
        <v>1</v>
      </c>
      <c r="BW78" s="921">
        <v>1</v>
      </c>
      <c r="BX78" s="361">
        <v>931711.94</v>
      </c>
      <c r="BY78" s="383">
        <f t="shared" si="79"/>
        <v>1</v>
      </c>
      <c r="BZ78" s="361">
        <v>-27119.64</v>
      </c>
      <c r="CA78" s="383">
        <f t="shared" si="80"/>
        <v>0</v>
      </c>
      <c r="CB78" s="361">
        <v>-49938.33</v>
      </c>
      <c r="CC78" s="383">
        <f t="shared" si="81"/>
        <v>0</v>
      </c>
      <c r="CD78" s="361">
        <v>134435.26999999999</v>
      </c>
      <c r="CE78" s="383">
        <f t="shared" si="82"/>
        <v>1</v>
      </c>
      <c r="CF78" s="361">
        <v>204184.95999999999</v>
      </c>
      <c r="CG78" s="383">
        <f t="shared" si="83"/>
        <v>1</v>
      </c>
      <c r="CH78" s="361">
        <v>198288.81</v>
      </c>
      <c r="CI78" s="383">
        <f t="shared" si="84"/>
        <v>1</v>
      </c>
      <c r="CJ78" s="361">
        <v>167073.78</v>
      </c>
      <c r="CK78" s="383">
        <f t="shared" si="85"/>
        <v>1</v>
      </c>
      <c r="CL78" s="361">
        <v>741171.56</v>
      </c>
      <c r="CM78" s="383">
        <f t="shared" si="86"/>
        <v>1</v>
      </c>
      <c r="CN78" s="713">
        <v>18.84</v>
      </c>
      <c r="CO78" s="713">
        <v>19.600000000000001</v>
      </c>
      <c r="CP78" s="713">
        <v>19.07</v>
      </c>
      <c r="CQ78" s="713">
        <v>18.04</v>
      </c>
      <c r="CR78" s="713">
        <v>18.04</v>
      </c>
      <c r="CS78" s="713">
        <v>17.989999999999998</v>
      </c>
      <c r="CT78" s="713">
        <v>17.989999999999998</v>
      </c>
      <c r="CU78" s="713">
        <v>17.89</v>
      </c>
    </row>
    <row r="79" spans="1:99" s="767" customFormat="1">
      <c r="A79" s="202">
        <v>13073104</v>
      </c>
      <c r="B79" s="202">
        <v>5358</v>
      </c>
      <c r="C79" s="202" t="s">
        <v>99</v>
      </c>
      <c r="D79" s="206">
        <v>1137</v>
      </c>
      <c r="E79" s="206">
        <v>27300</v>
      </c>
      <c r="F79" s="207">
        <v>140929.54999999999</v>
      </c>
      <c r="G79" s="209">
        <f t="shared" si="97"/>
        <v>113629.54999999999</v>
      </c>
      <c r="H79" s="337">
        <v>0</v>
      </c>
      <c r="I79" s="209">
        <v>0</v>
      </c>
      <c r="J79" s="209">
        <f t="shared" si="98"/>
        <v>0</v>
      </c>
      <c r="K79" s="337">
        <f t="shared" si="99"/>
        <v>27300</v>
      </c>
      <c r="L79" s="209">
        <f t="shared" si="70"/>
        <v>140929.54999999999</v>
      </c>
      <c r="M79" s="209">
        <f t="shared" si="100"/>
        <v>113629.54999999999</v>
      </c>
      <c r="N79" s="209">
        <f t="shared" si="87"/>
        <v>140929.54999999999</v>
      </c>
      <c r="O79" s="329">
        <f t="shared" si="101"/>
        <v>1</v>
      </c>
      <c r="P79" s="329">
        <f t="shared" si="66"/>
        <v>1</v>
      </c>
      <c r="Q79" s="329">
        <f t="shared" si="88"/>
        <v>1</v>
      </c>
      <c r="R79" s="329">
        <f t="shared" si="67"/>
        <v>0</v>
      </c>
      <c r="S79" s="781">
        <v>54600</v>
      </c>
      <c r="T79" s="209">
        <f t="shared" si="89"/>
        <v>195529.55</v>
      </c>
      <c r="U79" s="338">
        <f t="shared" si="90"/>
        <v>1</v>
      </c>
      <c r="V79" s="911">
        <f t="shared" si="91"/>
        <v>195529.55</v>
      </c>
      <c r="W79" s="338">
        <f t="shared" si="92"/>
        <v>1</v>
      </c>
      <c r="X79" s="338">
        <f t="shared" si="68"/>
        <v>0</v>
      </c>
      <c r="Y79" s="401">
        <v>-26700</v>
      </c>
      <c r="Z79" s="401">
        <v>-26700</v>
      </c>
      <c r="AA79" s="331">
        <v>123626.7</v>
      </c>
      <c r="AB79" s="338">
        <f t="shared" si="71"/>
        <v>1</v>
      </c>
      <c r="AC79" s="782">
        <v>136837</v>
      </c>
      <c r="AD79" s="738">
        <f t="shared" si="72"/>
        <v>260463.7</v>
      </c>
      <c r="AE79" s="338">
        <f t="shared" si="73"/>
        <v>1</v>
      </c>
      <c r="AF79" s="330">
        <v>1205120.32</v>
      </c>
      <c r="AG79" s="330">
        <v>0</v>
      </c>
      <c r="AH79" s="207"/>
      <c r="AI79" s="207">
        <f t="shared" si="74"/>
        <v>1205120.32</v>
      </c>
      <c r="AJ79" s="737">
        <f t="shared" si="75"/>
        <v>0</v>
      </c>
      <c r="AK79" s="352">
        <v>2016</v>
      </c>
      <c r="AL79" s="207"/>
      <c r="AM79" s="209">
        <f t="shared" si="93"/>
        <v>0</v>
      </c>
      <c r="AN79" s="737">
        <v>0</v>
      </c>
      <c r="AO79" s="389">
        <v>0</v>
      </c>
      <c r="AP79" s="737">
        <f t="shared" si="76"/>
        <v>0</v>
      </c>
      <c r="AQ79" s="388"/>
      <c r="AR79" s="784">
        <v>0</v>
      </c>
      <c r="AS79" s="788">
        <v>0</v>
      </c>
      <c r="AT79" s="784"/>
      <c r="AU79" s="390" t="s">
        <v>202</v>
      </c>
      <c r="AV79" s="207" t="s">
        <v>202</v>
      </c>
      <c r="AW79" s="213">
        <v>3.07</v>
      </c>
      <c r="AX79" s="383">
        <f t="shared" si="94"/>
        <v>1</v>
      </c>
      <c r="AY79" s="213">
        <v>3.96</v>
      </c>
      <c r="AZ79" s="383">
        <f t="shared" si="95"/>
        <v>1</v>
      </c>
      <c r="BA79" s="213">
        <v>3.48</v>
      </c>
      <c r="BB79" s="383">
        <f t="shared" si="96"/>
        <v>1</v>
      </c>
      <c r="BC79" s="363">
        <v>403300</v>
      </c>
      <c r="BD79" s="363">
        <v>396679.3</v>
      </c>
      <c r="BE79" s="337">
        <f t="shared" si="77"/>
        <v>-6620.7000000000116</v>
      </c>
      <c r="BF79" s="363">
        <v>21800</v>
      </c>
      <c r="BG79" s="363">
        <v>22367.57</v>
      </c>
      <c r="BH79" s="337">
        <f t="shared" si="78"/>
        <v>567.56999999999971</v>
      </c>
      <c r="BI79" s="363">
        <v>633165.86</v>
      </c>
      <c r="BJ79" s="363">
        <v>611798</v>
      </c>
      <c r="BK79" s="363">
        <f t="shared" si="69"/>
        <v>-21367.859999999986</v>
      </c>
      <c r="BL79" s="363">
        <v>480780.21</v>
      </c>
      <c r="BM79" s="363">
        <v>409710.47978800006</v>
      </c>
      <c r="BN79" s="364">
        <v>16.25</v>
      </c>
      <c r="BO79" s="361">
        <v>181000</v>
      </c>
      <c r="BP79" s="367">
        <v>6.6</v>
      </c>
      <c r="BQ79" s="364">
        <v>6.43</v>
      </c>
      <c r="BR79" s="363">
        <v>83503</v>
      </c>
      <c r="BS79" s="921">
        <v>1</v>
      </c>
      <c r="BT79" s="921">
        <v>0</v>
      </c>
      <c r="BU79" s="921">
        <v>0</v>
      </c>
      <c r="BV79" s="922">
        <v>1</v>
      </c>
      <c r="BW79" s="922">
        <v>1</v>
      </c>
      <c r="BX79" s="361">
        <v>129996.42</v>
      </c>
      <c r="BY79" s="383">
        <f t="shared" si="79"/>
        <v>1</v>
      </c>
      <c r="BZ79" s="361">
        <v>-9367.27</v>
      </c>
      <c r="CA79" s="383">
        <f t="shared" si="80"/>
        <v>0</v>
      </c>
      <c r="CB79" s="361">
        <v>43603.39</v>
      </c>
      <c r="CC79" s="383">
        <f t="shared" si="81"/>
        <v>1</v>
      </c>
      <c r="CD79" s="361">
        <v>0</v>
      </c>
      <c r="CE79" s="383">
        <f t="shared" si="82"/>
        <v>1</v>
      </c>
      <c r="CF79" s="361">
        <v>0</v>
      </c>
      <c r="CG79" s="383">
        <f t="shared" si="83"/>
        <v>1</v>
      </c>
      <c r="CH79" s="361">
        <v>-158319.15</v>
      </c>
      <c r="CI79" s="383">
        <f t="shared" si="84"/>
        <v>0</v>
      </c>
      <c r="CJ79" s="361">
        <v>-6016.32</v>
      </c>
      <c r="CK79" s="383">
        <f t="shared" si="85"/>
        <v>0</v>
      </c>
      <c r="CL79" s="361">
        <v>58569.26</v>
      </c>
      <c r="CM79" s="383">
        <f t="shared" si="86"/>
        <v>1</v>
      </c>
      <c r="CN79" s="713">
        <v>18.84</v>
      </c>
      <c r="CO79" s="713">
        <v>19.600000000000001</v>
      </c>
      <c r="CP79" s="713">
        <v>19.07</v>
      </c>
      <c r="CQ79" s="713">
        <v>18.04</v>
      </c>
      <c r="CR79" s="713">
        <v>18.04</v>
      </c>
      <c r="CS79" s="713">
        <v>17.989999999999998</v>
      </c>
      <c r="CT79" s="713">
        <v>17.989999999999998</v>
      </c>
      <c r="CU79" s="713">
        <v>17.89</v>
      </c>
    </row>
    <row r="80" spans="1:99">
      <c r="A80" s="202">
        <v>13073004</v>
      </c>
      <c r="B80" s="202">
        <v>5359</v>
      </c>
      <c r="C80" s="202" t="s">
        <v>100</v>
      </c>
      <c r="D80" s="206">
        <v>924</v>
      </c>
      <c r="E80" s="206">
        <v>-28400</v>
      </c>
      <c r="F80" s="207">
        <v>135963.60999999999</v>
      </c>
      <c r="G80" s="209">
        <f t="shared" si="97"/>
        <v>164363.60999999999</v>
      </c>
      <c r="H80" s="337">
        <v>95300</v>
      </c>
      <c r="I80" s="209">
        <v>95151.05</v>
      </c>
      <c r="J80" s="209">
        <f t="shared" si="98"/>
        <v>-148.94999999999709</v>
      </c>
      <c r="K80" s="337">
        <f t="shared" si="99"/>
        <v>-123700</v>
      </c>
      <c r="L80" s="209">
        <f t="shared" si="70"/>
        <v>40812.559999999983</v>
      </c>
      <c r="M80" s="209">
        <f t="shared" si="100"/>
        <v>164512.56</v>
      </c>
      <c r="N80" s="209">
        <f t="shared" si="87"/>
        <v>40812.559999999983</v>
      </c>
      <c r="O80" s="329">
        <f t="shared" si="101"/>
        <v>0</v>
      </c>
      <c r="P80" s="329">
        <f t="shared" si="66"/>
        <v>1</v>
      </c>
      <c r="Q80" s="329">
        <f t="shared" si="88"/>
        <v>1</v>
      </c>
      <c r="R80" s="329">
        <f t="shared" si="67"/>
        <v>0</v>
      </c>
      <c r="S80" s="916">
        <v>-889559.19</v>
      </c>
      <c r="T80" s="209">
        <f t="shared" si="89"/>
        <v>-848746.63</v>
      </c>
      <c r="U80" s="338">
        <f t="shared" si="90"/>
        <v>0</v>
      </c>
      <c r="V80" s="911">
        <f t="shared" si="91"/>
        <v>-848746.63</v>
      </c>
      <c r="W80" s="338">
        <f t="shared" si="92"/>
        <v>0</v>
      </c>
      <c r="X80" s="338">
        <f t="shared" si="68"/>
        <v>0</v>
      </c>
      <c r="Y80" s="401">
        <v>-110400</v>
      </c>
      <c r="Z80" s="401">
        <v>-110400</v>
      </c>
      <c r="AA80" s="331">
        <v>-89101.71</v>
      </c>
      <c r="AB80" s="338">
        <f t="shared" si="71"/>
        <v>0</v>
      </c>
      <c r="AC80" s="331">
        <v>-597763.27</v>
      </c>
      <c r="AD80" s="738">
        <f t="shared" si="72"/>
        <v>-686864.98</v>
      </c>
      <c r="AE80" s="338">
        <f t="shared" si="73"/>
        <v>0</v>
      </c>
      <c r="AF80" s="207"/>
      <c r="AG80" s="207">
        <v>811567.69</v>
      </c>
      <c r="AH80" s="207">
        <v>568769.96</v>
      </c>
      <c r="AI80" s="207">
        <f t="shared" si="74"/>
        <v>-568769.96</v>
      </c>
      <c r="AJ80" s="737">
        <f t="shared" si="75"/>
        <v>0</v>
      </c>
      <c r="AK80" s="352">
        <v>2017</v>
      </c>
      <c r="AL80" s="207">
        <v>864608.74</v>
      </c>
      <c r="AM80" s="209">
        <f t="shared" si="93"/>
        <v>935.72374458874458</v>
      </c>
      <c r="AN80" s="737">
        <v>1</v>
      </c>
      <c r="AO80" s="778">
        <v>1</v>
      </c>
      <c r="AP80" s="737">
        <f t="shared" si="76"/>
        <v>0</v>
      </c>
      <c r="AQ80" s="388"/>
      <c r="AR80" s="388"/>
      <c r="AS80" s="788">
        <v>0</v>
      </c>
      <c r="AT80" s="388"/>
      <c r="AU80" s="388"/>
      <c r="AV80" s="207"/>
      <c r="AW80" s="213">
        <v>4</v>
      </c>
      <c r="AX80" s="383">
        <f t="shared" si="94"/>
        <v>0</v>
      </c>
      <c r="AY80" s="213">
        <v>4</v>
      </c>
      <c r="AZ80" s="383">
        <f t="shared" si="95"/>
        <v>1</v>
      </c>
      <c r="BA80" s="213">
        <v>4</v>
      </c>
      <c r="BB80" s="383">
        <f t="shared" si="96"/>
        <v>0</v>
      </c>
      <c r="BC80" s="363">
        <v>153900</v>
      </c>
      <c r="BD80" s="363">
        <v>148033.32</v>
      </c>
      <c r="BE80" s="337">
        <f t="shared" si="77"/>
        <v>-5866.679999999993</v>
      </c>
      <c r="BF80" s="363">
        <v>38600</v>
      </c>
      <c r="BG80" s="363">
        <v>46378.77</v>
      </c>
      <c r="BH80" s="337">
        <f t="shared" si="78"/>
        <v>7778.7699999999968</v>
      </c>
      <c r="BI80" s="363">
        <v>581604.63</v>
      </c>
      <c r="BJ80" s="363">
        <v>596298</v>
      </c>
      <c r="BK80" s="363">
        <f t="shared" si="69"/>
        <v>14693.369999999995</v>
      </c>
      <c r="BL80" s="363">
        <v>333834.71000000002</v>
      </c>
      <c r="BM80" s="363">
        <v>336699.50546000007</v>
      </c>
      <c r="BN80" s="364">
        <v>23.462</v>
      </c>
      <c r="BO80" s="361">
        <v>221200</v>
      </c>
      <c r="BP80" s="367">
        <v>0</v>
      </c>
      <c r="BQ80" s="367">
        <v>0</v>
      </c>
      <c r="BR80" s="363">
        <v>0</v>
      </c>
      <c r="BS80" s="921">
        <v>0</v>
      </c>
      <c r="BT80" s="921">
        <v>0</v>
      </c>
      <c r="BU80" s="921">
        <v>0</v>
      </c>
      <c r="BV80" s="921">
        <v>1</v>
      </c>
      <c r="BW80" s="921">
        <v>1</v>
      </c>
      <c r="BX80" s="202"/>
      <c r="BY80" s="383">
        <v>0</v>
      </c>
      <c r="BZ80" s="202"/>
      <c r="CA80" s="405">
        <v>1</v>
      </c>
      <c r="CB80" s="361"/>
      <c r="CC80" s="383">
        <v>0</v>
      </c>
      <c r="CD80" s="202"/>
      <c r="CE80" s="383">
        <v>0</v>
      </c>
      <c r="CF80" s="202"/>
      <c r="CG80" s="383">
        <v>0</v>
      </c>
      <c r="CH80" s="202"/>
      <c r="CI80" s="383">
        <v>1</v>
      </c>
      <c r="CJ80" s="202"/>
      <c r="CK80" s="383">
        <v>1</v>
      </c>
      <c r="CL80" s="202"/>
      <c r="CM80" s="383">
        <v>0</v>
      </c>
      <c r="CN80" s="713">
        <v>25.64</v>
      </c>
      <c r="CO80" s="713">
        <v>27.678000000000001</v>
      </c>
      <c r="CP80" s="713">
        <v>30.12</v>
      </c>
      <c r="CQ80" s="713">
        <v>29.308</v>
      </c>
      <c r="CR80" s="713">
        <v>29.341999999999999</v>
      </c>
      <c r="CS80" s="713">
        <v>31.2</v>
      </c>
      <c r="CT80" s="713">
        <v>29.797000000000001</v>
      </c>
      <c r="CU80" s="713">
        <v>25.585999999999999</v>
      </c>
    </row>
    <row r="81" spans="1:99">
      <c r="A81" s="202">
        <v>13073013</v>
      </c>
      <c r="B81" s="202">
        <v>5359</v>
      </c>
      <c r="C81" s="202" t="s">
        <v>101</v>
      </c>
      <c r="D81" s="206">
        <v>608</v>
      </c>
      <c r="E81" s="206">
        <v>266500</v>
      </c>
      <c r="F81" s="207">
        <v>355853.94</v>
      </c>
      <c r="G81" s="209">
        <f t="shared" si="97"/>
        <v>89353.94</v>
      </c>
      <c r="H81" s="337">
        <v>75700</v>
      </c>
      <c r="I81" s="209">
        <v>79034.789999999994</v>
      </c>
      <c r="J81" s="209">
        <f t="shared" si="98"/>
        <v>3334.7899999999936</v>
      </c>
      <c r="K81" s="337">
        <f t="shared" si="99"/>
        <v>190800</v>
      </c>
      <c r="L81" s="209">
        <f t="shared" si="70"/>
        <v>276819.15000000002</v>
      </c>
      <c r="M81" s="209">
        <f t="shared" si="100"/>
        <v>86019.150000000023</v>
      </c>
      <c r="N81" s="209">
        <f t="shared" si="87"/>
        <v>276819.15000000002</v>
      </c>
      <c r="O81" s="329">
        <f t="shared" si="101"/>
        <v>1</v>
      </c>
      <c r="P81" s="329">
        <f t="shared" si="66"/>
        <v>1</v>
      </c>
      <c r="Q81" s="329">
        <f t="shared" si="88"/>
        <v>1</v>
      </c>
      <c r="R81" s="329">
        <f t="shared" si="67"/>
        <v>0</v>
      </c>
      <c r="S81" s="209">
        <v>250990.78</v>
      </c>
      <c r="T81" s="209">
        <f t="shared" si="89"/>
        <v>527809.93000000005</v>
      </c>
      <c r="U81" s="338">
        <f t="shared" si="90"/>
        <v>1</v>
      </c>
      <c r="V81" s="911">
        <f t="shared" si="91"/>
        <v>527809.93000000005</v>
      </c>
      <c r="W81" s="338">
        <f t="shared" si="92"/>
        <v>1</v>
      </c>
      <c r="X81" s="338">
        <f t="shared" si="68"/>
        <v>0</v>
      </c>
      <c r="Y81" s="401">
        <v>330700</v>
      </c>
      <c r="Z81" s="401">
        <v>330700</v>
      </c>
      <c r="AA81" s="331">
        <v>-90063.98</v>
      </c>
      <c r="AB81" s="338">
        <f t="shared" si="71"/>
        <v>0</v>
      </c>
      <c r="AC81" s="331">
        <v>1554815.55</v>
      </c>
      <c r="AD81" s="738">
        <f t="shared" si="72"/>
        <v>1464751.57</v>
      </c>
      <c r="AE81" s="338">
        <f t="shared" si="73"/>
        <v>1</v>
      </c>
      <c r="AF81" s="207">
        <v>725868.31</v>
      </c>
      <c r="AG81" s="207">
        <v>0</v>
      </c>
      <c r="AH81" s="207"/>
      <c r="AI81" s="207">
        <f t="shared" si="74"/>
        <v>725868.31</v>
      </c>
      <c r="AJ81" s="737">
        <f t="shared" si="75"/>
        <v>1</v>
      </c>
      <c r="AK81" s="352">
        <v>2015</v>
      </c>
      <c r="AL81" s="207">
        <v>842505.17</v>
      </c>
      <c r="AM81" s="209">
        <f t="shared" si="93"/>
        <v>1385.6992927631579</v>
      </c>
      <c r="AN81" s="737">
        <v>0</v>
      </c>
      <c r="AO81" s="778">
        <v>0</v>
      </c>
      <c r="AP81" s="737">
        <f t="shared" si="76"/>
        <v>0</v>
      </c>
      <c r="AQ81" s="388"/>
      <c r="AR81" s="388"/>
      <c r="AS81" s="788">
        <v>0</v>
      </c>
      <c r="AT81" s="388"/>
      <c r="AU81" s="388"/>
      <c r="AV81" s="207"/>
      <c r="AW81" s="213">
        <v>4</v>
      </c>
      <c r="AX81" s="383">
        <f t="shared" si="94"/>
        <v>0</v>
      </c>
      <c r="AY81" s="213">
        <v>4</v>
      </c>
      <c r="AZ81" s="383">
        <f t="shared" si="95"/>
        <v>1</v>
      </c>
      <c r="BA81" s="213">
        <v>3.5</v>
      </c>
      <c r="BB81" s="383">
        <f t="shared" si="96"/>
        <v>1</v>
      </c>
      <c r="BC81" s="363">
        <v>159800</v>
      </c>
      <c r="BD81" s="363">
        <v>153756.51</v>
      </c>
      <c r="BE81" s="337">
        <f t="shared" si="77"/>
        <v>-6043.4899999999907</v>
      </c>
      <c r="BF81" s="363">
        <v>61000</v>
      </c>
      <c r="BG81" s="363">
        <v>73271.67</v>
      </c>
      <c r="BH81" s="337">
        <f t="shared" si="78"/>
        <v>12271.669999999998</v>
      </c>
      <c r="BI81" s="363">
        <v>909135.4</v>
      </c>
      <c r="BJ81" s="363">
        <v>856265</v>
      </c>
      <c r="BK81" s="363">
        <f t="shared" si="69"/>
        <v>-52870.400000000023</v>
      </c>
      <c r="BL81" s="363">
        <v>0</v>
      </c>
      <c r="BM81" s="363">
        <v>320891.74332400004</v>
      </c>
      <c r="BN81" s="364">
        <v>23.462</v>
      </c>
      <c r="BO81" s="361">
        <v>222200</v>
      </c>
      <c r="BP81" s="367">
        <v>0</v>
      </c>
      <c r="BQ81" s="367">
        <v>0.03</v>
      </c>
      <c r="BR81" s="363">
        <v>500</v>
      </c>
      <c r="BS81" s="921">
        <v>1</v>
      </c>
      <c r="BT81" s="921">
        <v>1</v>
      </c>
      <c r="BU81" s="921">
        <v>1</v>
      </c>
      <c r="BV81" s="929">
        <v>1</v>
      </c>
      <c r="BW81" s="921">
        <v>1</v>
      </c>
      <c r="BX81" s="202"/>
      <c r="BY81" s="383">
        <v>1</v>
      </c>
      <c r="BZ81" s="202"/>
      <c r="CA81" s="405">
        <v>1</v>
      </c>
      <c r="CB81" s="361"/>
      <c r="CC81" s="383">
        <v>0</v>
      </c>
      <c r="CD81" s="202"/>
      <c r="CE81" s="383">
        <v>1</v>
      </c>
      <c r="CF81" s="202"/>
      <c r="CG81" s="383">
        <v>1</v>
      </c>
      <c r="CH81" s="202"/>
      <c r="CI81" s="383">
        <v>1</v>
      </c>
      <c r="CJ81" s="202"/>
      <c r="CK81" s="383">
        <v>1</v>
      </c>
      <c r="CL81" s="202"/>
      <c r="CM81" s="383">
        <v>1</v>
      </c>
      <c r="CN81" s="713">
        <v>25.64</v>
      </c>
      <c r="CO81" s="713">
        <v>27.678000000000001</v>
      </c>
      <c r="CP81" s="713">
        <v>30.12</v>
      </c>
      <c r="CQ81" s="713">
        <v>29.308</v>
      </c>
      <c r="CR81" s="713">
        <v>29.341999999999999</v>
      </c>
      <c r="CS81" s="713">
        <v>31.2</v>
      </c>
      <c r="CT81" s="713">
        <v>29.797000000000001</v>
      </c>
      <c r="CU81" s="713">
        <v>25.585999999999999</v>
      </c>
    </row>
    <row r="82" spans="1:99">
      <c r="A82" s="202">
        <v>13073019</v>
      </c>
      <c r="B82" s="202">
        <v>5359</v>
      </c>
      <c r="C82" s="202" t="s">
        <v>102</v>
      </c>
      <c r="D82" s="206">
        <v>1123</v>
      </c>
      <c r="E82" s="206">
        <v>161500</v>
      </c>
      <c r="F82" s="207">
        <v>420182.12</v>
      </c>
      <c r="G82" s="209">
        <f t="shared" si="97"/>
        <v>258682.12</v>
      </c>
      <c r="H82" s="337">
        <v>161500</v>
      </c>
      <c r="I82" s="209">
        <v>161420</v>
      </c>
      <c r="J82" s="209">
        <f t="shared" si="98"/>
        <v>-80</v>
      </c>
      <c r="K82" s="337">
        <f t="shared" si="99"/>
        <v>0</v>
      </c>
      <c r="L82" s="209">
        <f t="shared" si="70"/>
        <v>258762.12</v>
      </c>
      <c r="M82" s="209">
        <f t="shared" si="100"/>
        <v>258762.12</v>
      </c>
      <c r="N82" s="209">
        <f t="shared" si="87"/>
        <v>258762.12</v>
      </c>
      <c r="O82" s="329">
        <f t="shared" si="101"/>
        <v>1</v>
      </c>
      <c r="P82" s="329">
        <f t="shared" si="66"/>
        <v>1</v>
      </c>
      <c r="Q82" s="329">
        <f t="shared" si="88"/>
        <v>1</v>
      </c>
      <c r="R82" s="329">
        <f t="shared" si="67"/>
        <v>0</v>
      </c>
      <c r="S82" s="209">
        <v>68456.66</v>
      </c>
      <c r="T82" s="209">
        <f t="shared" si="89"/>
        <v>327218.78000000003</v>
      </c>
      <c r="U82" s="338">
        <f t="shared" si="90"/>
        <v>1</v>
      </c>
      <c r="V82" s="911">
        <f t="shared" si="91"/>
        <v>327218.78000000003</v>
      </c>
      <c r="W82" s="338">
        <f t="shared" si="92"/>
        <v>1</v>
      </c>
      <c r="X82" s="338">
        <f t="shared" si="68"/>
        <v>0</v>
      </c>
      <c r="Y82" s="401">
        <v>-47900</v>
      </c>
      <c r="Z82" s="401">
        <v>-47900</v>
      </c>
      <c r="AA82" s="331">
        <v>253228.92</v>
      </c>
      <c r="AB82" s="338">
        <f t="shared" si="71"/>
        <v>1</v>
      </c>
      <c r="AC82" s="331">
        <v>4006431.82</v>
      </c>
      <c r="AD82" s="738">
        <f t="shared" si="72"/>
        <v>4259660.74</v>
      </c>
      <c r="AE82" s="338">
        <f t="shared" si="73"/>
        <v>1</v>
      </c>
      <c r="AF82" s="207">
        <v>1212837.1299999999</v>
      </c>
      <c r="AG82" s="207">
        <v>0</v>
      </c>
      <c r="AH82" s="207"/>
      <c r="AI82" s="207">
        <f t="shared" si="74"/>
        <v>1212837.1299999999</v>
      </c>
      <c r="AJ82" s="737">
        <f t="shared" si="75"/>
        <v>0</v>
      </c>
      <c r="AK82" s="352">
        <v>2015</v>
      </c>
      <c r="AL82" s="207">
        <v>1985300.97</v>
      </c>
      <c r="AM82" s="209">
        <f t="shared" si="93"/>
        <v>1767.8548263579696</v>
      </c>
      <c r="AN82" s="737">
        <v>0</v>
      </c>
      <c r="AO82" s="778">
        <v>0</v>
      </c>
      <c r="AP82" s="737">
        <f t="shared" si="76"/>
        <v>0</v>
      </c>
      <c r="AQ82" s="388"/>
      <c r="AR82" s="388"/>
      <c r="AS82" s="788">
        <v>0</v>
      </c>
      <c r="AT82" s="388"/>
      <c r="AU82" s="388"/>
      <c r="AV82" s="207"/>
      <c r="AW82" s="213">
        <v>3</v>
      </c>
      <c r="AX82" s="383">
        <f t="shared" si="94"/>
        <v>1</v>
      </c>
      <c r="AY82" s="213">
        <v>3.5</v>
      </c>
      <c r="AZ82" s="383">
        <f t="shared" si="95"/>
        <v>1</v>
      </c>
      <c r="BA82" s="213">
        <v>3.5</v>
      </c>
      <c r="BB82" s="383">
        <f t="shared" si="96"/>
        <v>1</v>
      </c>
      <c r="BC82" s="363">
        <v>281200</v>
      </c>
      <c r="BD82" s="363">
        <v>270480.64000000001</v>
      </c>
      <c r="BE82" s="337">
        <f t="shared" si="77"/>
        <v>-10719.359999999986</v>
      </c>
      <c r="BF82" s="363">
        <v>44200</v>
      </c>
      <c r="BG82" s="363">
        <v>53052.07</v>
      </c>
      <c r="BH82" s="337">
        <f t="shared" si="78"/>
        <v>8852.07</v>
      </c>
      <c r="BI82" s="363">
        <v>1012323.28</v>
      </c>
      <c r="BJ82" s="363">
        <v>929137</v>
      </c>
      <c r="BK82" s="363">
        <f t="shared" si="69"/>
        <v>-83186.280000000028</v>
      </c>
      <c r="BL82" s="363">
        <v>124064.91</v>
      </c>
      <c r="BM82" s="363">
        <v>417964.71527600003</v>
      </c>
      <c r="BN82" s="364">
        <v>23.462</v>
      </c>
      <c r="BO82" s="361">
        <v>291600</v>
      </c>
      <c r="BP82" s="367">
        <v>0</v>
      </c>
      <c r="BQ82" s="367">
        <v>0.02</v>
      </c>
      <c r="BR82" s="363">
        <v>500</v>
      </c>
      <c r="BS82" s="921">
        <v>1</v>
      </c>
      <c r="BT82" s="921">
        <v>1</v>
      </c>
      <c r="BU82" s="921">
        <v>1</v>
      </c>
      <c r="BV82" s="929">
        <v>1</v>
      </c>
      <c r="BW82" s="921">
        <v>1</v>
      </c>
      <c r="BX82" s="202"/>
      <c r="BY82" s="383">
        <v>1</v>
      </c>
      <c r="BZ82" s="202"/>
      <c r="CA82" s="405">
        <v>1</v>
      </c>
      <c r="CB82" s="207"/>
      <c r="CC82" s="383">
        <v>1</v>
      </c>
      <c r="CD82" s="202"/>
      <c r="CE82" s="383">
        <v>1</v>
      </c>
      <c r="CF82" s="202"/>
      <c r="CG82" s="383">
        <v>1</v>
      </c>
      <c r="CH82" s="202"/>
      <c r="CI82" s="383">
        <v>1</v>
      </c>
      <c r="CJ82" s="202"/>
      <c r="CK82" s="383">
        <v>1</v>
      </c>
      <c r="CL82" s="202"/>
      <c r="CM82" s="383">
        <v>1</v>
      </c>
      <c r="CN82" s="713">
        <v>25.64</v>
      </c>
      <c r="CO82" s="713">
        <v>27.678000000000001</v>
      </c>
      <c r="CP82" s="713">
        <v>30.12</v>
      </c>
      <c r="CQ82" s="713">
        <v>29.308</v>
      </c>
      <c r="CR82" s="713">
        <v>29.341999999999999</v>
      </c>
      <c r="CS82" s="713">
        <v>31.2</v>
      </c>
      <c r="CT82" s="713">
        <v>29.797000000000001</v>
      </c>
      <c r="CU82" s="713">
        <v>25.585999999999999</v>
      </c>
    </row>
    <row r="83" spans="1:99">
      <c r="A83" s="202">
        <v>13073030</v>
      </c>
      <c r="B83" s="202">
        <v>5359</v>
      </c>
      <c r="C83" s="202" t="s">
        <v>103</v>
      </c>
      <c r="D83" s="206">
        <v>972</v>
      </c>
      <c r="E83" s="206">
        <v>1400</v>
      </c>
      <c r="F83" s="207">
        <v>552359.02</v>
      </c>
      <c r="G83" s="209">
        <f t="shared" si="97"/>
        <v>550959.02</v>
      </c>
      <c r="H83" s="337">
        <v>60900</v>
      </c>
      <c r="I83" s="209">
        <v>60592.72</v>
      </c>
      <c r="J83" s="209">
        <f t="shared" si="98"/>
        <v>-307.27999999999884</v>
      </c>
      <c r="K83" s="337">
        <f t="shared" si="99"/>
        <v>-59500</v>
      </c>
      <c r="L83" s="209">
        <f t="shared" si="70"/>
        <v>491766.30000000005</v>
      </c>
      <c r="M83" s="209">
        <f t="shared" si="100"/>
        <v>551266.30000000005</v>
      </c>
      <c r="N83" s="209">
        <f t="shared" si="87"/>
        <v>491766.30000000005</v>
      </c>
      <c r="O83" s="329">
        <f t="shared" si="101"/>
        <v>0</v>
      </c>
      <c r="P83" s="329">
        <f t="shared" si="66"/>
        <v>1</v>
      </c>
      <c r="Q83" s="329">
        <f t="shared" si="88"/>
        <v>1</v>
      </c>
      <c r="R83" s="329">
        <f t="shared" si="67"/>
        <v>0</v>
      </c>
      <c r="S83" s="209">
        <v>412699.91</v>
      </c>
      <c r="T83" s="209">
        <f t="shared" si="89"/>
        <v>904466.21</v>
      </c>
      <c r="U83" s="338">
        <f t="shared" si="90"/>
        <v>1</v>
      </c>
      <c r="V83" s="911">
        <f t="shared" si="91"/>
        <v>904466.21</v>
      </c>
      <c r="W83" s="338">
        <f t="shared" si="92"/>
        <v>1</v>
      </c>
      <c r="X83" s="338">
        <f t="shared" si="68"/>
        <v>0</v>
      </c>
      <c r="Y83" s="401">
        <v>216000</v>
      </c>
      <c r="Z83" s="401">
        <v>216000</v>
      </c>
      <c r="AA83" s="331">
        <v>-305627.77</v>
      </c>
      <c r="AB83" s="338">
        <f t="shared" si="71"/>
        <v>0</v>
      </c>
      <c r="AC83" s="331">
        <v>1842084.69</v>
      </c>
      <c r="AD83" s="738">
        <f t="shared" si="72"/>
        <v>1536456.92</v>
      </c>
      <c r="AE83" s="338">
        <f t="shared" si="73"/>
        <v>1</v>
      </c>
      <c r="AF83" s="207">
        <v>2148650.81</v>
      </c>
      <c r="AG83" s="207">
        <v>0</v>
      </c>
      <c r="AH83" s="207"/>
      <c r="AI83" s="207">
        <f t="shared" si="74"/>
        <v>2148650.81</v>
      </c>
      <c r="AJ83" s="737">
        <f t="shared" si="75"/>
        <v>1</v>
      </c>
      <c r="AK83" s="352">
        <v>2015</v>
      </c>
      <c r="AL83" s="207">
        <v>304447.27</v>
      </c>
      <c r="AM83" s="209">
        <f t="shared" si="93"/>
        <v>313.21735596707822</v>
      </c>
      <c r="AN83" s="737">
        <v>0</v>
      </c>
      <c r="AO83" s="778">
        <v>0</v>
      </c>
      <c r="AP83" s="737">
        <f t="shared" si="76"/>
        <v>0</v>
      </c>
      <c r="AQ83" s="388"/>
      <c r="AR83" s="388"/>
      <c r="AS83" s="788">
        <v>0</v>
      </c>
      <c r="AT83" s="388"/>
      <c r="AU83" s="388"/>
      <c r="AV83" s="207"/>
      <c r="AW83" s="213">
        <v>3</v>
      </c>
      <c r="AX83" s="383">
        <f t="shared" si="94"/>
        <v>1</v>
      </c>
      <c r="AY83" s="213">
        <v>3.5</v>
      </c>
      <c r="AZ83" s="383">
        <f t="shared" si="95"/>
        <v>1</v>
      </c>
      <c r="BA83" s="213">
        <v>3</v>
      </c>
      <c r="BB83" s="383">
        <f t="shared" si="96"/>
        <v>1</v>
      </c>
      <c r="BC83" s="363">
        <v>277400</v>
      </c>
      <c r="BD83" s="363">
        <v>266825.5</v>
      </c>
      <c r="BE83" s="337">
        <f t="shared" si="77"/>
        <v>-10574.5</v>
      </c>
      <c r="BF83" s="363">
        <v>68200</v>
      </c>
      <c r="BG83" s="363">
        <v>81891.22</v>
      </c>
      <c r="BH83" s="337">
        <f t="shared" si="78"/>
        <v>13691.220000000001</v>
      </c>
      <c r="BI83" s="363">
        <v>1219246.93</v>
      </c>
      <c r="BJ83" s="363">
        <v>1020864</v>
      </c>
      <c r="BK83" s="363">
        <f t="shared" si="69"/>
        <v>-198382.92999999993</v>
      </c>
      <c r="BL83" s="363">
        <v>0</v>
      </c>
      <c r="BM83" s="363">
        <v>441461.72077600006</v>
      </c>
      <c r="BN83" s="364">
        <v>23.462</v>
      </c>
      <c r="BO83" s="361">
        <v>335300</v>
      </c>
      <c r="BP83" s="367">
        <v>0</v>
      </c>
      <c r="BQ83" s="367">
        <v>0</v>
      </c>
      <c r="BR83" s="363">
        <v>0</v>
      </c>
      <c r="BS83" s="921">
        <v>1</v>
      </c>
      <c r="BT83" s="921">
        <v>1</v>
      </c>
      <c r="BU83" s="921">
        <v>1</v>
      </c>
      <c r="BV83" s="929">
        <v>0</v>
      </c>
      <c r="BW83" s="921">
        <v>1</v>
      </c>
      <c r="BX83" s="202"/>
      <c r="BY83" s="383">
        <v>0</v>
      </c>
      <c r="BZ83" s="202"/>
      <c r="CA83" s="405">
        <v>0</v>
      </c>
      <c r="CB83" s="361"/>
      <c r="CC83" s="383">
        <v>1</v>
      </c>
      <c r="CD83" s="202"/>
      <c r="CE83" s="383">
        <v>1</v>
      </c>
      <c r="CF83" s="202"/>
      <c r="CG83" s="383">
        <v>1</v>
      </c>
      <c r="CH83" s="202"/>
      <c r="CI83" s="383">
        <v>1</v>
      </c>
      <c r="CJ83" s="202"/>
      <c r="CK83" s="383">
        <v>1</v>
      </c>
      <c r="CL83" s="202"/>
      <c r="CM83" s="383">
        <v>1</v>
      </c>
      <c r="CN83" s="713">
        <v>25.64</v>
      </c>
      <c r="CO83" s="713">
        <v>27.678000000000001</v>
      </c>
      <c r="CP83" s="713">
        <v>30.12</v>
      </c>
      <c r="CQ83" s="713">
        <v>29.308</v>
      </c>
      <c r="CR83" s="713">
        <v>29.341999999999999</v>
      </c>
      <c r="CS83" s="713">
        <v>31.2</v>
      </c>
      <c r="CT83" s="713">
        <v>29.797000000000001</v>
      </c>
      <c r="CU83" s="713">
        <v>25.585999999999999</v>
      </c>
    </row>
    <row r="84" spans="1:99">
      <c r="A84" s="202">
        <v>13073052</v>
      </c>
      <c r="B84" s="202">
        <v>5359</v>
      </c>
      <c r="C84" s="202" t="s">
        <v>104</v>
      </c>
      <c r="D84" s="206">
        <v>449</v>
      </c>
      <c r="E84" s="206">
        <v>3000</v>
      </c>
      <c r="F84" s="207">
        <v>726196.26</v>
      </c>
      <c r="G84" s="209">
        <f t="shared" si="97"/>
        <v>723196.26</v>
      </c>
      <c r="H84" s="337">
        <v>199100</v>
      </c>
      <c r="I84" s="209">
        <v>347283.22</v>
      </c>
      <c r="J84" s="209">
        <f t="shared" si="98"/>
        <v>148183.21999999997</v>
      </c>
      <c r="K84" s="337">
        <f t="shared" si="99"/>
        <v>-196100</v>
      </c>
      <c r="L84" s="209">
        <f t="shared" si="70"/>
        <v>378913.04000000004</v>
      </c>
      <c r="M84" s="209">
        <f t="shared" si="100"/>
        <v>575013.04</v>
      </c>
      <c r="N84" s="209">
        <f t="shared" si="87"/>
        <v>378913.04000000004</v>
      </c>
      <c r="O84" s="329">
        <f t="shared" si="101"/>
        <v>0</v>
      </c>
      <c r="P84" s="329">
        <f t="shared" si="66"/>
        <v>1</v>
      </c>
      <c r="Q84" s="329">
        <f t="shared" si="88"/>
        <v>1</v>
      </c>
      <c r="R84" s="329">
        <f t="shared" si="67"/>
        <v>0</v>
      </c>
      <c r="S84" s="209">
        <v>-58729.57</v>
      </c>
      <c r="T84" s="209">
        <f t="shared" si="89"/>
        <v>320183.47000000003</v>
      </c>
      <c r="U84" s="338">
        <f t="shared" si="90"/>
        <v>1</v>
      </c>
      <c r="V84" s="911">
        <f t="shared" si="91"/>
        <v>320183.47000000003</v>
      </c>
      <c r="W84" s="338">
        <f t="shared" si="92"/>
        <v>1</v>
      </c>
      <c r="X84" s="338">
        <f t="shared" si="68"/>
        <v>0</v>
      </c>
      <c r="Y84" s="401">
        <v>14000</v>
      </c>
      <c r="Z84" s="401">
        <v>14000</v>
      </c>
      <c r="AA84" s="331">
        <v>378359.79</v>
      </c>
      <c r="AB84" s="338">
        <f t="shared" si="71"/>
        <v>1</v>
      </c>
      <c r="AC84" s="331">
        <v>662165</v>
      </c>
      <c r="AD84" s="738">
        <f t="shared" si="72"/>
        <v>1040524.79</v>
      </c>
      <c r="AE84" s="338">
        <f t="shared" si="73"/>
        <v>1</v>
      </c>
      <c r="AF84" s="207">
        <v>418279.64</v>
      </c>
      <c r="AG84" s="207">
        <v>0</v>
      </c>
      <c r="AH84" s="207"/>
      <c r="AI84" s="207">
        <f t="shared" si="74"/>
        <v>418279.64</v>
      </c>
      <c r="AJ84" s="737">
        <f t="shared" si="75"/>
        <v>0</v>
      </c>
      <c r="AK84" s="352">
        <v>2017</v>
      </c>
      <c r="AL84" s="207">
        <v>3354515.09</v>
      </c>
      <c r="AM84" s="209">
        <f t="shared" si="93"/>
        <v>7471.0803786191536</v>
      </c>
      <c r="AN84" s="737">
        <v>0</v>
      </c>
      <c r="AO84" s="778">
        <v>0</v>
      </c>
      <c r="AP84" s="737">
        <f t="shared" si="76"/>
        <v>0</v>
      </c>
      <c r="AQ84" s="388"/>
      <c r="AR84" s="388"/>
      <c r="AS84" s="788">
        <v>0</v>
      </c>
      <c r="AT84" s="388"/>
      <c r="AU84" s="388"/>
      <c r="AV84" s="207"/>
      <c r="AW84" s="213">
        <v>4</v>
      </c>
      <c r="AX84" s="383">
        <f t="shared" si="94"/>
        <v>0</v>
      </c>
      <c r="AY84" s="213">
        <v>4</v>
      </c>
      <c r="AZ84" s="383">
        <f t="shared" si="95"/>
        <v>1</v>
      </c>
      <c r="BA84" s="213">
        <v>4</v>
      </c>
      <c r="BB84" s="383">
        <f t="shared" si="96"/>
        <v>0</v>
      </c>
      <c r="BC84" s="363">
        <v>147000</v>
      </c>
      <c r="BD84" s="363">
        <v>141396.35</v>
      </c>
      <c r="BE84" s="337">
        <f t="shared" si="77"/>
        <v>-5603.6499999999942</v>
      </c>
      <c r="BF84" s="363">
        <v>20300</v>
      </c>
      <c r="BG84" s="363">
        <v>24349.31</v>
      </c>
      <c r="BH84" s="337">
        <f t="shared" si="78"/>
        <v>4049.3100000000013</v>
      </c>
      <c r="BI84" s="363">
        <v>360418.87</v>
      </c>
      <c r="BJ84" s="363">
        <v>362674</v>
      </c>
      <c r="BK84" s="363">
        <f t="shared" si="69"/>
        <v>2255.1300000000047</v>
      </c>
      <c r="BL84" s="363">
        <v>83232.95</v>
      </c>
      <c r="BM84" s="363">
        <v>163175.58231600001</v>
      </c>
      <c r="BN84" s="364">
        <v>23.462</v>
      </c>
      <c r="BO84" s="361">
        <v>134600</v>
      </c>
      <c r="BP84" s="367">
        <v>0.1</v>
      </c>
      <c r="BQ84" s="367">
        <v>0.1</v>
      </c>
      <c r="BR84" s="363">
        <v>1500</v>
      </c>
      <c r="BS84" s="921">
        <v>1</v>
      </c>
      <c r="BT84" s="921">
        <v>1</v>
      </c>
      <c r="BU84" s="921">
        <v>0</v>
      </c>
      <c r="BV84" s="929">
        <v>0</v>
      </c>
      <c r="BW84" s="921">
        <v>0</v>
      </c>
      <c r="BX84" s="202"/>
      <c r="BY84" s="383">
        <v>1</v>
      </c>
      <c r="BZ84" s="202"/>
      <c r="CA84" s="405">
        <v>1</v>
      </c>
      <c r="CB84" s="207"/>
      <c r="CC84" s="383">
        <v>0</v>
      </c>
      <c r="CD84" s="202"/>
      <c r="CE84" s="383">
        <v>1</v>
      </c>
      <c r="CF84" s="202"/>
      <c r="CG84" s="383">
        <v>1</v>
      </c>
      <c r="CH84" s="202"/>
      <c r="CI84" s="383">
        <v>1</v>
      </c>
      <c r="CJ84" s="202"/>
      <c r="CK84" s="383">
        <v>1</v>
      </c>
      <c r="CL84" s="202"/>
      <c r="CM84" s="383">
        <v>0</v>
      </c>
      <c r="CN84" s="713">
        <v>25.64</v>
      </c>
      <c r="CO84" s="713">
        <v>27.678000000000001</v>
      </c>
      <c r="CP84" s="713">
        <v>30.12</v>
      </c>
      <c r="CQ84" s="713">
        <v>29.308</v>
      </c>
      <c r="CR84" s="713">
        <v>29.341999999999999</v>
      </c>
      <c r="CS84" s="713">
        <v>31.2</v>
      </c>
      <c r="CT84" s="713">
        <v>29.797000000000001</v>
      </c>
      <c r="CU84" s="713">
        <v>25.585999999999999</v>
      </c>
    </row>
    <row r="85" spans="1:99">
      <c r="A85" s="202">
        <v>13073071</v>
      </c>
      <c r="B85" s="202">
        <v>5359</v>
      </c>
      <c r="C85" s="202" t="s">
        <v>105</v>
      </c>
      <c r="D85" s="206">
        <v>180</v>
      </c>
      <c r="E85" s="206">
        <v>-12400</v>
      </c>
      <c r="F85" s="207">
        <v>120880.85</v>
      </c>
      <c r="G85" s="209">
        <f t="shared" si="97"/>
        <v>133280.85</v>
      </c>
      <c r="H85" s="337">
        <v>144400</v>
      </c>
      <c r="I85" s="209">
        <v>143926.59</v>
      </c>
      <c r="J85" s="209">
        <f t="shared" si="98"/>
        <v>-473.41000000000349</v>
      </c>
      <c r="K85" s="337">
        <f t="shared" si="99"/>
        <v>-156800</v>
      </c>
      <c r="L85" s="209">
        <f t="shared" si="70"/>
        <v>-23045.739999999991</v>
      </c>
      <c r="M85" s="209">
        <f t="shared" si="100"/>
        <v>133754.26</v>
      </c>
      <c r="N85" s="209">
        <f t="shared" si="87"/>
        <v>-23045.739999999991</v>
      </c>
      <c r="O85" s="329">
        <f t="shared" si="101"/>
        <v>0</v>
      </c>
      <c r="P85" s="329">
        <f t="shared" si="66"/>
        <v>0</v>
      </c>
      <c r="Q85" s="329">
        <f t="shared" si="88"/>
        <v>0</v>
      </c>
      <c r="R85" s="329">
        <f t="shared" si="67"/>
        <v>0</v>
      </c>
      <c r="S85" s="209">
        <v>134988.60999999999</v>
      </c>
      <c r="T85" s="209">
        <f t="shared" si="89"/>
        <v>111942.87</v>
      </c>
      <c r="U85" s="338">
        <f t="shared" si="90"/>
        <v>1</v>
      </c>
      <c r="V85" s="911">
        <f t="shared" si="91"/>
        <v>111942.87</v>
      </c>
      <c r="W85" s="338">
        <f t="shared" si="92"/>
        <v>1</v>
      </c>
      <c r="X85" s="338">
        <f t="shared" si="68"/>
        <v>0</v>
      </c>
      <c r="Y85" s="401">
        <v>700</v>
      </c>
      <c r="Z85" s="401">
        <v>700</v>
      </c>
      <c r="AA85" s="331">
        <v>-87720.14</v>
      </c>
      <c r="AB85" s="338">
        <f t="shared" si="71"/>
        <v>0</v>
      </c>
      <c r="AC85" s="331">
        <v>1879862.24</v>
      </c>
      <c r="AD85" s="738">
        <f t="shared" si="72"/>
        <v>1792142.1</v>
      </c>
      <c r="AE85" s="338">
        <f t="shared" si="73"/>
        <v>1</v>
      </c>
      <c r="AF85" s="207">
        <v>614745.31999999995</v>
      </c>
      <c r="AG85" s="207">
        <v>0</v>
      </c>
      <c r="AH85" s="207"/>
      <c r="AI85" s="207">
        <f t="shared" si="74"/>
        <v>614745.31999999995</v>
      </c>
      <c r="AJ85" s="737">
        <f t="shared" si="75"/>
        <v>1</v>
      </c>
      <c r="AK85" s="352">
        <v>2015</v>
      </c>
      <c r="AL85" s="207">
        <v>857534.12</v>
      </c>
      <c r="AM85" s="209">
        <f t="shared" si="93"/>
        <v>4764.0784444444444</v>
      </c>
      <c r="AN85" s="737">
        <v>0</v>
      </c>
      <c r="AO85" s="778">
        <v>0</v>
      </c>
      <c r="AP85" s="737">
        <f t="shared" si="76"/>
        <v>0</v>
      </c>
      <c r="AQ85" s="388"/>
      <c r="AR85" s="388"/>
      <c r="AS85" s="788">
        <v>0</v>
      </c>
      <c r="AT85" s="388"/>
      <c r="AU85" s="388"/>
      <c r="AV85" s="207"/>
      <c r="AW85" s="213">
        <v>3.5</v>
      </c>
      <c r="AX85" s="383">
        <f t="shared" si="94"/>
        <v>0</v>
      </c>
      <c r="AY85" s="213">
        <v>3.5</v>
      </c>
      <c r="AZ85" s="383">
        <f t="shared" si="95"/>
        <v>1</v>
      </c>
      <c r="BA85" s="213">
        <v>4</v>
      </c>
      <c r="BB85" s="383">
        <f t="shared" si="96"/>
        <v>0</v>
      </c>
      <c r="BC85" s="363">
        <v>47800</v>
      </c>
      <c r="BD85" s="363">
        <v>46025.96</v>
      </c>
      <c r="BE85" s="337">
        <f t="shared" si="77"/>
        <v>-1774.0400000000009</v>
      </c>
      <c r="BF85" s="363">
        <v>24300</v>
      </c>
      <c r="BG85" s="363">
        <v>29149.89</v>
      </c>
      <c r="BH85" s="337">
        <f t="shared" si="78"/>
        <v>4849.8899999999994</v>
      </c>
      <c r="BI85" s="363">
        <v>283764.37</v>
      </c>
      <c r="BJ85" s="363">
        <v>282758</v>
      </c>
      <c r="BK85" s="363">
        <f t="shared" si="69"/>
        <v>-1006.3699999999953</v>
      </c>
      <c r="BL85" s="363">
        <v>0</v>
      </c>
      <c r="BM85" s="363">
        <v>100482.77350800001</v>
      </c>
      <c r="BN85" s="364">
        <v>23.462</v>
      </c>
      <c r="BO85" s="361">
        <v>91400</v>
      </c>
      <c r="BP85" s="367">
        <v>0</v>
      </c>
      <c r="BQ85" s="367">
        <v>0.04</v>
      </c>
      <c r="BR85" s="363">
        <v>500</v>
      </c>
      <c r="BS85" s="921">
        <v>1</v>
      </c>
      <c r="BT85" s="921">
        <v>1</v>
      </c>
      <c r="BU85" s="921">
        <v>1</v>
      </c>
      <c r="BV85" s="929">
        <v>1</v>
      </c>
      <c r="BW85" s="921">
        <v>1</v>
      </c>
      <c r="BX85" s="202"/>
      <c r="BY85" s="383">
        <v>1</v>
      </c>
      <c r="BZ85" s="202"/>
      <c r="CA85" s="405">
        <v>1</v>
      </c>
      <c r="CB85" s="361"/>
      <c r="CC85" s="383">
        <v>1</v>
      </c>
      <c r="CD85" s="202"/>
      <c r="CE85" s="383">
        <v>1</v>
      </c>
      <c r="CF85" s="202"/>
      <c r="CG85" s="383">
        <v>1</v>
      </c>
      <c r="CH85" s="202"/>
      <c r="CI85" s="383">
        <v>1</v>
      </c>
      <c r="CJ85" s="202"/>
      <c r="CK85" s="383">
        <v>1</v>
      </c>
      <c r="CL85" s="202"/>
      <c r="CM85" s="383">
        <v>1</v>
      </c>
      <c r="CN85" s="713">
        <v>25.64</v>
      </c>
      <c r="CO85" s="713">
        <v>27.678000000000001</v>
      </c>
      <c r="CP85" s="713">
        <v>30.12</v>
      </c>
      <c r="CQ85" s="713">
        <v>29.308</v>
      </c>
      <c r="CR85" s="713">
        <v>29.341999999999999</v>
      </c>
      <c r="CS85" s="713">
        <v>31.2</v>
      </c>
      <c r="CT85" s="713">
        <v>29.797000000000001</v>
      </c>
      <c r="CU85" s="713">
        <v>25.585999999999999</v>
      </c>
    </row>
    <row r="86" spans="1:99">
      <c r="A86" s="202">
        <v>13073078</v>
      </c>
      <c r="B86" s="202">
        <v>5359</v>
      </c>
      <c r="C86" s="202" t="s">
        <v>106</v>
      </c>
      <c r="D86" s="206">
        <v>2394</v>
      </c>
      <c r="E86" s="206">
        <v>127000</v>
      </c>
      <c r="F86" s="207">
        <v>-434341.56</v>
      </c>
      <c r="G86" s="209">
        <f t="shared" si="97"/>
        <v>-561341.56000000006</v>
      </c>
      <c r="H86" s="337">
        <v>127200</v>
      </c>
      <c r="I86" s="209">
        <v>126879.78</v>
      </c>
      <c r="J86" s="209">
        <f t="shared" si="98"/>
        <v>-320.22000000000116</v>
      </c>
      <c r="K86" s="337">
        <f t="shared" si="99"/>
        <v>-200</v>
      </c>
      <c r="L86" s="209">
        <f t="shared" si="70"/>
        <v>-561221.34</v>
      </c>
      <c r="M86" s="209">
        <f t="shared" si="100"/>
        <v>-561021.34</v>
      </c>
      <c r="N86" s="209">
        <f t="shared" si="87"/>
        <v>-561221.34</v>
      </c>
      <c r="O86" s="329">
        <f t="shared" si="101"/>
        <v>0</v>
      </c>
      <c r="P86" s="329">
        <f t="shared" si="66"/>
        <v>0</v>
      </c>
      <c r="Q86" s="329">
        <f t="shared" si="88"/>
        <v>0</v>
      </c>
      <c r="R86" s="329">
        <f t="shared" si="67"/>
        <v>0</v>
      </c>
      <c r="S86" s="209">
        <v>171422.19</v>
      </c>
      <c r="T86" s="209">
        <f t="shared" si="89"/>
        <v>-389799.14999999997</v>
      </c>
      <c r="U86" s="338">
        <f t="shared" si="90"/>
        <v>0</v>
      </c>
      <c r="V86" s="911">
        <f t="shared" si="91"/>
        <v>-389799.14999999997</v>
      </c>
      <c r="W86" s="338">
        <f t="shared" si="92"/>
        <v>0</v>
      </c>
      <c r="X86" s="338">
        <f t="shared" si="68"/>
        <v>0</v>
      </c>
      <c r="Y86" s="401">
        <v>-607300</v>
      </c>
      <c r="Z86" s="401">
        <v>-241200</v>
      </c>
      <c r="AA86" s="331">
        <v>-559062.99</v>
      </c>
      <c r="AB86" s="338">
        <f t="shared" si="71"/>
        <v>0</v>
      </c>
      <c r="AC86" s="331" t="s">
        <v>202</v>
      </c>
      <c r="AD86" s="331" t="s">
        <v>202</v>
      </c>
      <c r="AE86" s="390" t="s">
        <v>202</v>
      </c>
      <c r="AF86" s="207">
        <v>3073985.92</v>
      </c>
      <c r="AG86" s="207">
        <v>0</v>
      </c>
      <c r="AH86" s="207"/>
      <c r="AI86" s="207">
        <f t="shared" si="74"/>
        <v>3073985.92</v>
      </c>
      <c r="AJ86" s="737">
        <f t="shared" si="75"/>
        <v>0</v>
      </c>
      <c r="AK86" s="352">
        <v>2015</v>
      </c>
      <c r="AL86" s="207">
        <v>758316.75</v>
      </c>
      <c r="AM86" s="209">
        <f t="shared" si="93"/>
        <v>316.75720551378447</v>
      </c>
      <c r="AN86" s="737">
        <v>0</v>
      </c>
      <c r="AO86" s="778">
        <v>0</v>
      </c>
      <c r="AP86" s="737">
        <f t="shared" si="76"/>
        <v>0</v>
      </c>
      <c r="AQ86" s="388"/>
      <c r="AR86" s="388"/>
      <c r="AS86" s="788">
        <v>0</v>
      </c>
      <c r="AT86" s="388"/>
      <c r="AU86" s="388"/>
      <c r="AV86" s="207"/>
      <c r="AW86" s="213">
        <v>4</v>
      </c>
      <c r="AX86" s="383">
        <f t="shared" si="94"/>
        <v>0</v>
      </c>
      <c r="AY86" s="213">
        <v>4</v>
      </c>
      <c r="AZ86" s="383">
        <f t="shared" si="95"/>
        <v>1</v>
      </c>
      <c r="BA86" s="213">
        <v>3.25</v>
      </c>
      <c r="BB86" s="383">
        <f t="shared" si="96"/>
        <v>1</v>
      </c>
      <c r="BC86" s="363">
        <v>642000</v>
      </c>
      <c r="BD86" s="363">
        <v>632772.74</v>
      </c>
      <c r="BE86" s="337">
        <f t="shared" si="77"/>
        <v>-9227.2600000000093</v>
      </c>
      <c r="BF86" s="363">
        <v>92500</v>
      </c>
      <c r="BG86" s="363">
        <v>112131.74</v>
      </c>
      <c r="BH86" s="337">
        <f t="shared" si="78"/>
        <v>19631.740000000005</v>
      </c>
      <c r="BI86" s="363">
        <v>2122771.13</v>
      </c>
      <c r="BJ86" s="363">
        <v>1939369</v>
      </c>
      <c r="BK86" s="363">
        <f t="shared" si="69"/>
        <v>-183402.12999999989</v>
      </c>
      <c r="BL86" s="363">
        <v>711759.19</v>
      </c>
      <c r="BM86" s="363">
        <v>1042543.0924960001</v>
      </c>
      <c r="BN86" s="364">
        <v>23.462</v>
      </c>
      <c r="BO86" s="361">
        <v>660800</v>
      </c>
      <c r="BP86" s="367">
        <v>2</v>
      </c>
      <c r="BQ86" s="367">
        <v>0</v>
      </c>
      <c r="BR86" s="363">
        <v>0</v>
      </c>
      <c r="BS86" s="921">
        <v>0</v>
      </c>
      <c r="BT86" s="921">
        <v>1</v>
      </c>
      <c r="BU86" s="921">
        <v>1</v>
      </c>
      <c r="BV86" s="929">
        <v>0</v>
      </c>
      <c r="BW86" s="921">
        <v>1</v>
      </c>
      <c r="BX86" s="202"/>
      <c r="BY86" s="383">
        <v>0</v>
      </c>
      <c r="BZ86" s="202"/>
      <c r="CA86" s="405">
        <v>1</v>
      </c>
      <c r="CB86" s="361"/>
      <c r="CC86" s="383">
        <v>0</v>
      </c>
      <c r="CD86" s="202"/>
      <c r="CE86" s="383">
        <v>0</v>
      </c>
      <c r="CF86" s="202"/>
      <c r="CG86" s="383">
        <v>1</v>
      </c>
      <c r="CH86" s="202"/>
      <c r="CI86" s="383">
        <v>0</v>
      </c>
      <c r="CJ86" s="202"/>
      <c r="CK86" s="383">
        <v>0</v>
      </c>
      <c r="CL86" s="202"/>
      <c r="CM86" s="383">
        <v>1</v>
      </c>
      <c r="CN86" s="713">
        <v>25.64</v>
      </c>
      <c r="CO86" s="713">
        <v>27.678000000000001</v>
      </c>
      <c r="CP86" s="713">
        <v>30.12</v>
      </c>
      <c r="CQ86" s="713">
        <v>29.308</v>
      </c>
      <c r="CR86" s="713">
        <v>29.341999999999999</v>
      </c>
      <c r="CS86" s="713">
        <v>31.2</v>
      </c>
      <c r="CT86" s="713">
        <v>29.797000000000001</v>
      </c>
      <c r="CU86" s="713">
        <v>25.585999999999999</v>
      </c>
    </row>
    <row r="87" spans="1:99">
      <c r="A87" s="202">
        <v>13073101</v>
      </c>
      <c r="B87" s="202">
        <v>5359</v>
      </c>
      <c r="C87" s="202" t="s">
        <v>107</v>
      </c>
      <c r="D87" s="206">
        <v>1036</v>
      </c>
      <c r="E87" s="206">
        <v>217500</v>
      </c>
      <c r="F87" s="207">
        <v>636861.52</v>
      </c>
      <c r="G87" s="209">
        <f t="shared" si="97"/>
        <v>419361.52</v>
      </c>
      <c r="H87" s="337">
        <v>334800</v>
      </c>
      <c r="I87" s="209">
        <v>334266.57</v>
      </c>
      <c r="J87" s="209">
        <f t="shared" si="98"/>
        <v>-533.42999999999302</v>
      </c>
      <c r="K87" s="337">
        <f t="shared" si="99"/>
        <v>-117300</v>
      </c>
      <c r="L87" s="209">
        <f t="shared" si="70"/>
        <v>302594.95</v>
      </c>
      <c r="M87" s="209">
        <f t="shared" si="100"/>
        <v>419894.95</v>
      </c>
      <c r="N87" s="209">
        <f t="shared" si="87"/>
        <v>302594.95</v>
      </c>
      <c r="O87" s="329">
        <f t="shared" si="101"/>
        <v>0</v>
      </c>
      <c r="P87" s="329">
        <f t="shared" si="66"/>
        <v>1</v>
      </c>
      <c r="Q87" s="329">
        <f t="shared" si="88"/>
        <v>1</v>
      </c>
      <c r="R87" s="329">
        <f t="shared" si="67"/>
        <v>0</v>
      </c>
      <c r="S87" s="209">
        <v>-6309.17</v>
      </c>
      <c r="T87" s="209">
        <f t="shared" si="89"/>
        <v>296285.78000000003</v>
      </c>
      <c r="U87" s="338">
        <f t="shared" si="90"/>
        <v>1</v>
      </c>
      <c r="V87" s="911">
        <f t="shared" si="91"/>
        <v>296285.78000000003</v>
      </c>
      <c r="W87" s="338">
        <f t="shared" si="92"/>
        <v>1</v>
      </c>
      <c r="X87" s="338">
        <f t="shared" si="68"/>
        <v>0</v>
      </c>
      <c r="Y87" s="401">
        <v>-63300</v>
      </c>
      <c r="Z87" s="401">
        <v>-63300</v>
      </c>
      <c r="AA87" s="331">
        <v>-227312.79</v>
      </c>
      <c r="AB87" s="338">
        <f t="shared" si="71"/>
        <v>0</v>
      </c>
      <c r="AC87" s="331">
        <v>-323784.32000000001</v>
      </c>
      <c r="AD87" s="738">
        <f t="shared" si="72"/>
        <v>-551097.11</v>
      </c>
      <c r="AE87" s="338">
        <f t="shared" si="73"/>
        <v>0</v>
      </c>
      <c r="AF87" s="207">
        <v>353108.63</v>
      </c>
      <c r="AG87" s="207">
        <v>0</v>
      </c>
      <c r="AH87" s="207"/>
      <c r="AI87" s="207">
        <f t="shared" si="74"/>
        <v>353108.63</v>
      </c>
      <c r="AJ87" s="737">
        <f t="shared" si="75"/>
        <v>0</v>
      </c>
      <c r="AK87" s="352">
        <v>2017</v>
      </c>
      <c r="AL87" s="207">
        <v>7373792.5199999996</v>
      </c>
      <c r="AM87" s="209">
        <f t="shared" si="93"/>
        <v>7117.5603474903473</v>
      </c>
      <c r="AN87" s="737">
        <v>1</v>
      </c>
      <c r="AO87" s="778">
        <v>0</v>
      </c>
      <c r="AP87" s="737">
        <f t="shared" si="76"/>
        <v>-1</v>
      </c>
      <c r="AQ87" s="388"/>
      <c r="AR87" s="388"/>
      <c r="AS87" s="788">
        <v>0</v>
      </c>
      <c r="AT87" s="388"/>
      <c r="AU87" s="388"/>
      <c r="AV87" s="207"/>
      <c r="AW87" s="213">
        <v>4</v>
      </c>
      <c r="AX87" s="383">
        <f t="shared" si="94"/>
        <v>0</v>
      </c>
      <c r="AY87" s="213">
        <v>4</v>
      </c>
      <c r="AZ87" s="383">
        <f t="shared" si="95"/>
        <v>1</v>
      </c>
      <c r="BA87" s="213">
        <v>3.75</v>
      </c>
      <c r="BB87" s="383">
        <f t="shared" si="96"/>
        <v>1</v>
      </c>
      <c r="BC87" s="363">
        <v>275000</v>
      </c>
      <c r="BD87" s="363">
        <v>264565.09000000003</v>
      </c>
      <c r="BE87" s="337">
        <f t="shared" si="77"/>
        <v>-10434.909999999974</v>
      </c>
      <c r="BF87" s="363">
        <v>51100</v>
      </c>
      <c r="BG87" s="363">
        <v>61377.96</v>
      </c>
      <c r="BH87" s="337">
        <f t="shared" si="78"/>
        <v>10277.959999999999</v>
      </c>
      <c r="BI87" s="363">
        <v>735858.28</v>
      </c>
      <c r="BJ87" s="363">
        <v>731240</v>
      </c>
      <c r="BK87" s="363">
        <f t="shared" si="69"/>
        <v>-4618.2800000000279</v>
      </c>
      <c r="BL87" s="363">
        <v>320116.32</v>
      </c>
      <c r="BM87" s="363">
        <v>388388.51725200005</v>
      </c>
      <c r="BN87" s="364">
        <v>23.462</v>
      </c>
      <c r="BO87" s="361">
        <v>268600</v>
      </c>
      <c r="BP87" s="367">
        <v>0.1</v>
      </c>
      <c r="BQ87" s="367">
        <v>0.06</v>
      </c>
      <c r="BR87" s="363">
        <v>1500</v>
      </c>
      <c r="BS87" s="921">
        <v>0</v>
      </c>
      <c r="BT87" s="921">
        <v>0</v>
      </c>
      <c r="BU87" s="922">
        <v>1</v>
      </c>
      <c r="BV87" s="929">
        <v>0</v>
      </c>
      <c r="BW87" s="921">
        <v>0</v>
      </c>
      <c r="BX87" s="202"/>
      <c r="BY87" s="383">
        <v>0</v>
      </c>
      <c r="BZ87" s="202"/>
      <c r="CA87" s="405">
        <v>1</v>
      </c>
      <c r="CB87" s="361"/>
      <c r="CC87" s="383">
        <v>0</v>
      </c>
      <c r="CD87" s="202"/>
      <c r="CE87" s="383">
        <v>0</v>
      </c>
      <c r="CF87" s="202"/>
      <c r="CG87" s="383">
        <v>0</v>
      </c>
      <c r="CH87" s="202"/>
      <c r="CI87" s="383">
        <v>1</v>
      </c>
      <c r="CJ87" s="202"/>
      <c r="CK87" s="383">
        <v>0</v>
      </c>
      <c r="CL87" s="202"/>
      <c r="CM87" s="383">
        <v>0</v>
      </c>
      <c r="CN87" s="713">
        <v>25.64</v>
      </c>
      <c r="CO87" s="713">
        <v>27.678000000000001</v>
      </c>
      <c r="CP87" s="713">
        <v>30.12</v>
      </c>
      <c r="CQ87" s="713">
        <v>29.308</v>
      </c>
      <c r="CR87" s="713">
        <v>29.341999999999999</v>
      </c>
      <c r="CS87" s="713">
        <v>31.2</v>
      </c>
      <c r="CT87" s="713">
        <v>29.797000000000001</v>
      </c>
      <c r="CU87" s="713">
        <v>25.585999999999999</v>
      </c>
    </row>
    <row r="88" spans="1:99">
      <c r="A88" s="202">
        <v>13073007</v>
      </c>
      <c r="B88" s="202">
        <v>5360</v>
      </c>
      <c r="C88" s="202" t="s">
        <v>108</v>
      </c>
      <c r="D88" s="370">
        <v>1727</v>
      </c>
      <c r="E88" s="370">
        <v>388570</v>
      </c>
      <c r="F88" s="207">
        <v>282137.81</v>
      </c>
      <c r="G88" s="209">
        <f t="shared" si="97"/>
        <v>-106432.19</v>
      </c>
      <c r="H88" s="337">
        <v>238110</v>
      </c>
      <c r="I88" s="207">
        <v>238104.18</v>
      </c>
      <c r="J88" s="209">
        <f t="shared" si="98"/>
        <v>-5.8200000000069849</v>
      </c>
      <c r="K88" s="337">
        <f t="shared" si="99"/>
        <v>150460</v>
      </c>
      <c r="L88" s="209">
        <f t="shared" si="70"/>
        <v>44033.630000000005</v>
      </c>
      <c r="M88" s="209">
        <f t="shared" si="100"/>
        <v>-106426.37</v>
      </c>
      <c r="N88" s="209">
        <f t="shared" si="87"/>
        <v>44033.630000000005</v>
      </c>
      <c r="O88" s="329">
        <f t="shared" si="101"/>
        <v>1</v>
      </c>
      <c r="P88" s="329">
        <f t="shared" si="66"/>
        <v>1</v>
      </c>
      <c r="Q88" s="329">
        <f t="shared" si="88"/>
        <v>1</v>
      </c>
      <c r="R88" s="329">
        <f t="shared" si="67"/>
        <v>0</v>
      </c>
      <c r="S88" s="207">
        <v>-1093860.94</v>
      </c>
      <c r="T88" s="209">
        <f t="shared" si="89"/>
        <v>-1049827.31</v>
      </c>
      <c r="U88" s="338">
        <f t="shared" si="90"/>
        <v>0</v>
      </c>
      <c r="V88" s="911">
        <f t="shared" si="91"/>
        <v>-1049827.31</v>
      </c>
      <c r="W88" s="338">
        <f t="shared" si="92"/>
        <v>0</v>
      </c>
      <c r="X88" s="338">
        <f t="shared" si="68"/>
        <v>0</v>
      </c>
      <c r="Y88" s="401">
        <v>324290</v>
      </c>
      <c r="Z88" s="401">
        <v>324290</v>
      </c>
      <c r="AA88" s="207">
        <v>423593.72</v>
      </c>
      <c r="AB88" s="338">
        <f t="shared" si="71"/>
        <v>1</v>
      </c>
      <c r="AC88" s="207">
        <v>1529350.92</v>
      </c>
      <c r="AD88" s="738">
        <f t="shared" si="72"/>
        <v>1952944.64</v>
      </c>
      <c r="AE88" s="338">
        <f t="shared" si="73"/>
        <v>1</v>
      </c>
      <c r="AF88" s="207">
        <v>1877495.04</v>
      </c>
      <c r="AG88" s="207">
        <v>0</v>
      </c>
      <c r="AH88" s="207">
        <v>0</v>
      </c>
      <c r="AI88" s="207">
        <f t="shared" si="74"/>
        <v>1877495.04</v>
      </c>
      <c r="AJ88" s="737">
        <f t="shared" si="75"/>
        <v>0</v>
      </c>
      <c r="AK88" s="391">
        <v>2013</v>
      </c>
      <c r="AL88" s="331">
        <v>443485</v>
      </c>
      <c r="AM88" s="209">
        <f t="shared" si="93"/>
        <v>256.79502026635782</v>
      </c>
      <c r="AN88" s="737">
        <v>0</v>
      </c>
      <c r="AO88" s="389">
        <v>0</v>
      </c>
      <c r="AP88" s="737">
        <f t="shared" si="76"/>
        <v>0</v>
      </c>
      <c r="AQ88" s="389">
        <v>0</v>
      </c>
      <c r="AR88" s="389">
        <v>0</v>
      </c>
      <c r="AS88" s="788">
        <v>0</v>
      </c>
      <c r="AT88" s="389">
        <v>0</v>
      </c>
      <c r="AU88" s="389">
        <v>0</v>
      </c>
      <c r="AV88" s="207"/>
      <c r="AW88" s="213">
        <v>4</v>
      </c>
      <c r="AX88" s="383">
        <f t="shared" si="94"/>
        <v>0</v>
      </c>
      <c r="AY88" s="213">
        <v>4</v>
      </c>
      <c r="AZ88" s="383">
        <f t="shared" si="95"/>
        <v>1</v>
      </c>
      <c r="BA88" s="213">
        <v>4</v>
      </c>
      <c r="BB88" s="383">
        <f t="shared" si="96"/>
        <v>0</v>
      </c>
      <c r="BC88" s="206" t="s">
        <v>202</v>
      </c>
      <c r="BD88" s="206">
        <v>395765.51</v>
      </c>
      <c r="BE88" s="337"/>
      <c r="BF88" s="206" t="s">
        <v>202</v>
      </c>
      <c r="BG88" s="206">
        <v>110197.96</v>
      </c>
      <c r="BH88" s="337"/>
      <c r="BI88" s="206">
        <v>1020491.83</v>
      </c>
      <c r="BJ88" s="206">
        <v>1108737</v>
      </c>
      <c r="BK88" s="206">
        <f t="shared" si="69"/>
        <v>88245.170000000042</v>
      </c>
      <c r="BL88" s="206">
        <v>714909.59</v>
      </c>
      <c r="BM88" s="206">
        <v>638282.38385600003</v>
      </c>
      <c r="BN88" s="207">
        <v>22.16</v>
      </c>
      <c r="BO88" s="207">
        <v>384565</v>
      </c>
      <c r="BP88" s="551">
        <v>0.8</v>
      </c>
      <c r="BQ88" s="206" t="s">
        <v>202</v>
      </c>
      <c r="BR88" s="206" t="s">
        <v>202</v>
      </c>
      <c r="BS88" s="921">
        <v>1</v>
      </c>
      <c r="BT88" s="921">
        <v>1</v>
      </c>
      <c r="BU88" s="921">
        <v>1</v>
      </c>
      <c r="BV88" s="922">
        <v>1</v>
      </c>
      <c r="BW88" s="922">
        <v>1</v>
      </c>
      <c r="BX88" s="202"/>
      <c r="BY88" s="383">
        <f t="shared" si="79"/>
        <v>1</v>
      </c>
      <c r="BZ88" s="202"/>
      <c r="CA88" s="383">
        <f t="shared" si="80"/>
        <v>1</v>
      </c>
      <c r="CB88" s="361"/>
      <c r="CC88" s="383">
        <f t="shared" si="81"/>
        <v>1</v>
      </c>
      <c r="CD88" s="202"/>
      <c r="CE88" s="383">
        <f t="shared" si="82"/>
        <v>1</v>
      </c>
      <c r="CF88" s="202"/>
      <c r="CG88" s="383">
        <f t="shared" si="83"/>
        <v>1</v>
      </c>
      <c r="CH88" s="202"/>
      <c r="CI88" s="383">
        <f t="shared" si="84"/>
        <v>1</v>
      </c>
      <c r="CJ88" s="202"/>
      <c r="CK88" s="383">
        <f t="shared" si="85"/>
        <v>1</v>
      </c>
      <c r="CL88" s="202"/>
      <c r="CM88" s="383">
        <f t="shared" si="86"/>
        <v>1</v>
      </c>
      <c r="CN88" s="715">
        <v>25.1</v>
      </c>
      <c r="CO88" s="715">
        <v>26.47</v>
      </c>
      <c r="CP88" s="715">
        <v>23.951599999999999</v>
      </c>
      <c r="CQ88" s="715">
        <v>20.54</v>
      </c>
      <c r="CR88" s="716">
        <v>23.59</v>
      </c>
      <c r="CS88" s="716">
        <v>25.58</v>
      </c>
      <c r="CT88" s="717">
        <v>24.87</v>
      </c>
      <c r="CU88" s="717">
        <v>23.7</v>
      </c>
    </row>
    <row r="89" spans="1:99">
      <c r="A89" s="202">
        <v>13073015</v>
      </c>
      <c r="B89" s="202">
        <v>5360</v>
      </c>
      <c r="C89" s="202" t="s">
        <v>109</v>
      </c>
      <c r="D89" s="206">
        <v>1028</v>
      </c>
      <c r="E89" s="206">
        <v>-376330</v>
      </c>
      <c r="F89" s="207">
        <v>-49389.07</v>
      </c>
      <c r="G89" s="209">
        <f t="shared" si="97"/>
        <v>326940.93</v>
      </c>
      <c r="H89" s="337">
        <v>125370</v>
      </c>
      <c r="I89" s="207">
        <v>125808.57</v>
      </c>
      <c r="J89" s="209">
        <f t="shared" si="98"/>
        <v>438.57000000000698</v>
      </c>
      <c r="K89" s="337">
        <f t="shared" si="99"/>
        <v>-501700</v>
      </c>
      <c r="L89" s="209">
        <f t="shared" si="70"/>
        <v>-175197.64</v>
      </c>
      <c r="M89" s="209">
        <f t="shared" si="100"/>
        <v>326502.36</v>
      </c>
      <c r="N89" s="209">
        <f t="shared" si="87"/>
        <v>-175197.64</v>
      </c>
      <c r="O89" s="329">
        <f t="shared" si="101"/>
        <v>0</v>
      </c>
      <c r="P89" s="329">
        <f t="shared" si="66"/>
        <v>0</v>
      </c>
      <c r="Q89" s="329">
        <f t="shared" si="88"/>
        <v>0</v>
      </c>
      <c r="R89" s="329">
        <f t="shared" si="67"/>
        <v>0</v>
      </c>
      <c r="S89" s="207">
        <v>-270782.27</v>
      </c>
      <c r="T89" s="209">
        <f t="shared" si="89"/>
        <v>-445979.91000000003</v>
      </c>
      <c r="U89" s="338">
        <f t="shared" si="90"/>
        <v>0</v>
      </c>
      <c r="V89" s="911">
        <f t="shared" si="91"/>
        <v>-445979.91000000003</v>
      </c>
      <c r="W89" s="338">
        <f t="shared" si="92"/>
        <v>0</v>
      </c>
      <c r="X89" s="338">
        <f t="shared" si="68"/>
        <v>0</v>
      </c>
      <c r="Y89" s="401">
        <v>-451000</v>
      </c>
      <c r="Z89" s="401">
        <v>-451000</v>
      </c>
      <c r="AA89" s="207">
        <v>93885.78</v>
      </c>
      <c r="AB89" s="338">
        <f t="shared" si="71"/>
        <v>1</v>
      </c>
      <c r="AC89" s="207">
        <v>159204.15</v>
      </c>
      <c r="AD89" s="738">
        <f t="shared" si="72"/>
        <v>253089.93</v>
      </c>
      <c r="AE89" s="338">
        <f t="shared" si="73"/>
        <v>1</v>
      </c>
      <c r="AF89" s="794">
        <v>0</v>
      </c>
      <c r="AG89" s="207">
        <v>0</v>
      </c>
      <c r="AH89" s="794">
        <v>715839.66</v>
      </c>
      <c r="AI89" s="207">
        <f t="shared" si="74"/>
        <v>-715839.66</v>
      </c>
      <c r="AJ89" s="737">
        <f t="shared" si="75"/>
        <v>0</v>
      </c>
      <c r="AK89" s="391">
        <v>2017</v>
      </c>
      <c r="AL89" s="331">
        <v>1358634.39</v>
      </c>
      <c r="AM89" s="209">
        <f t="shared" si="93"/>
        <v>1321.6287840466925</v>
      </c>
      <c r="AN89" s="737">
        <v>1</v>
      </c>
      <c r="AO89" s="389">
        <v>1</v>
      </c>
      <c r="AP89" s="737">
        <f t="shared" si="76"/>
        <v>0</v>
      </c>
      <c r="AQ89" s="389">
        <v>0</v>
      </c>
      <c r="AR89" s="389">
        <v>0</v>
      </c>
      <c r="AS89" s="788">
        <v>0</v>
      </c>
      <c r="AT89" s="389">
        <v>0</v>
      </c>
      <c r="AU89" s="389">
        <v>1</v>
      </c>
      <c r="AV89" s="331">
        <v>181937.21</v>
      </c>
      <c r="AW89" s="213">
        <v>4</v>
      </c>
      <c r="AX89" s="383">
        <f t="shared" si="94"/>
        <v>0</v>
      </c>
      <c r="AY89" s="213">
        <v>4</v>
      </c>
      <c r="AZ89" s="383">
        <f t="shared" si="95"/>
        <v>1</v>
      </c>
      <c r="BA89" s="213">
        <v>4</v>
      </c>
      <c r="BB89" s="383">
        <f t="shared" si="96"/>
        <v>0</v>
      </c>
      <c r="BC89" s="206" t="s">
        <v>202</v>
      </c>
      <c r="BD89" s="206">
        <v>264805.56</v>
      </c>
      <c r="BE89" s="337"/>
      <c r="BF89" s="206" t="s">
        <v>202</v>
      </c>
      <c r="BG89" s="206">
        <v>48859.97</v>
      </c>
      <c r="BH89" s="337"/>
      <c r="BI89" s="206">
        <v>883147.18</v>
      </c>
      <c r="BJ89" s="206">
        <v>910397</v>
      </c>
      <c r="BK89" s="206">
        <f t="shared" si="69"/>
        <v>27249.819999999949</v>
      </c>
      <c r="BL89" s="206">
        <v>145145.10999999999</v>
      </c>
      <c r="BM89" s="206">
        <v>378206.93448800006</v>
      </c>
      <c r="BN89" s="207">
        <v>22.16</v>
      </c>
      <c r="BO89" s="207">
        <v>224340</v>
      </c>
      <c r="BP89" s="551">
        <v>6.1</v>
      </c>
      <c r="BQ89" s="206" t="s">
        <v>202</v>
      </c>
      <c r="BR89" s="206" t="s">
        <v>202</v>
      </c>
      <c r="BS89" s="921">
        <v>0</v>
      </c>
      <c r="BT89" s="921">
        <v>1</v>
      </c>
      <c r="BU89" s="921">
        <v>0</v>
      </c>
      <c r="BV89" s="921">
        <v>1</v>
      </c>
      <c r="BW89" s="921">
        <v>0</v>
      </c>
      <c r="BX89" s="202"/>
      <c r="BY89" s="383">
        <f t="shared" si="79"/>
        <v>1</v>
      </c>
      <c r="BZ89" s="202"/>
      <c r="CA89" s="383">
        <f t="shared" si="80"/>
        <v>1</v>
      </c>
      <c r="CB89" s="361"/>
      <c r="CC89" s="383">
        <f t="shared" si="81"/>
        <v>1</v>
      </c>
      <c r="CD89" s="202"/>
      <c r="CE89" s="383">
        <f t="shared" si="82"/>
        <v>1</v>
      </c>
      <c r="CF89" s="202"/>
      <c r="CG89" s="383">
        <f t="shared" si="83"/>
        <v>1</v>
      </c>
      <c r="CH89" s="202"/>
      <c r="CI89" s="383">
        <f t="shared" si="84"/>
        <v>1</v>
      </c>
      <c r="CJ89" s="202"/>
      <c r="CK89" s="383">
        <f t="shared" si="85"/>
        <v>1</v>
      </c>
      <c r="CL89" s="202"/>
      <c r="CM89" s="383">
        <f t="shared" si="86"/>
        <v>1</v>
      </c>
      <c r="CN89" s="715">
        <v>25.1</v>
      </c>
      <c r="CO89" s="715">
        <v>26.47</v>
      </c>
      <c r="CP89" s="715">
        <v>23.951599999999999</v>
      </c>
      <c r="CQ89" s="715">
        <v>20.54</v>
      </c>
      <c r="CR89" s="716">
        <v>23.59</v>
      </c>
      <c r="CS89" s="716">
        <v>25.58</v>
      </c>
      <c r="CT89" s="717">
        <v>24.87</v>
      </c>
      <c r="CU89" s="717">
        <v>23.7</v>
      </c>
    </row>
    <row r="90" spans="1:99">
      <c r="A90" s="202">
        <v>13073016</v>
      </c>
      <c r="B90" s="202">
        <v>5360</v>
      </c>
      <c r="C90" s="202" t="s">
        <v>110</v>
      </c>
      <c r="D90" s="206">
        <v>468</v>
      </c>
      <c r="E90" s="206">
        <v>-97750</v>
      </c>
      <c r="F90" s="207">
        <v>36500.239999999998</v>
      </c>
      <c r="G90" s="209">
        <f t="shared" si="97"/>
        <v>134250.23999999999</v>
      </c>
      <c r="H90" s="337">
        <v>5890</v>
      </c>
      <c r="I90" s="207">
        <v>5887.84</v>
      </c>
      <c r="J90" s="209">
        <f t="shared" si="98"/>
        <v>-2.1599999999998545</v>
      </c>
      <c r="K90" s="337">
        <f t="shared" si="99"/>
        <v>-103640</v>
      </c>
      <c r="L90" s="209">
        <f t="shared" si="70"/>
        <v>30612.399999999998</v>
      </c>
      <c r="M90" s="209">
        <f t="shared" si="100"/>
        <v>134252.4</v>
      </c>
      <c r="N90" s="209">
        <f t="shared" si="87"/>
        <v>30612.399999999998</v>
      </c>
      <c r="O90" s="329">
        <f t="shared" si="101"/>
        <v>0</v>
      </c>
      <c r="P90" s="329">
        <f t="shared" si="66"/>
        <v>1</v>
      </c>
      <c r="Q90" s="329">
        <f t="shared" si="88"/>
        <v>1</v>
      </c>
      <c r="R90" s="329">
        <f t="shared" si="67"/>
        <v>0</v>
      </c>
      <c r="S90" s="207">
        <v>-14497.04</v>
      </c>
      <c r="T90" s="209">
        <f t="shared" si="89"/>
        <v>16115.359999999997</v>
      </c>
      <c r="U90" s="338">
        <f t="shared" si="90"/>
        <v>1</v>
      </c>
      <c r="V90" s="911">
        <f t="shared" si="91"/>
        <v>16115.359999999997</v>
      </c>
      <c r="W90" s="338">
        <f t="shared" si="92"/>
        <v>1</v>
      </c>
      <c r="X90" s="338">
        <f t="shared" si="68"/>
        <v>0</v>
      </c>
      <c r="Y90" s="401">
        <v>-152820</v>
      </c>
      <c r="Z90" s="401">
        <v>-118320</v>
      </c>
      <c r="AA90" s="207">
        <v>34249.730000000003</v>
      </c>
      <c r="AB90" s="338">
        <f t="shared" si="71"/>
        <v>1</v>
      </c>
      <c r="AC90" s="207">
        <v>-717715.46</v>
      </c>
      <c r="AD90" s="738">
        <f t="shared" si="72"/>
        <v>-683465.73</v>
      </c>
      <c r="AE90" s="338">
        <f t="shared" si="73"/>
        <v>0</v>
      </c>
      <c r="AF90" s="207">
        <v>138130.47</v>
      </c>
      <c r="AG90" s="207">
        <v>0</v>
      </c>
      <c r="AH90" s="207">
        <v>0</v>
      </c>
      <c r="AI90" s="207">
        <f t="shared" si="74"/>
        <v>138130.47</v>
      </c>
      <c r="AJ90" s="737">
        <f t="shared" si="75"/>
        <v>0</v>
      </c>
      <c r="AK90" s="391">
        <v>2016</v>
      </c>
      <c r="AL90" s="331">
        <v>33864.22</v>
      </c>
      <c r="AM90" s="209">
        <f t="shared" si="93"/>
        <v>72.359444444444449</v>
      </c>
      <c r="AN90" s="737">
        <v>1</v>
      </c>
      <c r="AO90" s="389">
        <v>1</v>
      </c>
      <c r="AP90" s="737">
        <f t="shared" si="76"/>
        <v>0</v>
      </c>
      <c r="AQ90" s="389">
        <v>0</v>
      </c>
      <c r="AR90" s="389">
        <v>0</v>
      </c>
      <c r="AS90" s="788">
        <v>0</v>
      </c>
      <c r="AT90" s="389">
        <v>0</v>
      </c>
      <c r="AU90" s="389">
        <v>0</v>
      </c>
      <c r="AV90" s="392"/>
      <c r="AW90" s="213">
        <v>3.9</v>
      </c>
      <c r="AX90" s="383">
        <f t="shared" si="94"/>
        <v>0</v>
      </c>
      <c r="AY90" s="213">
        <v>4</v>
      </c>
      <c r="AZ90" s="383">
        <f t="shared" si="95"/>
        <v>1</v>
      </c>
      <c r="BA90" s="213">
        <v>4</v>
      </c>
      <c r="BB90" s="383">
        <f t="shared" si="96"/>
        <v>0</v>
      </c>
      <c r="BC90" s="206" t="s">
        <v>202</v>
      </c>
      <c r="BD90" s="206">
        <v>109365.75</v>
      </c>
      <c r="BE90" s="337"/>
      <c r="BF90" s="206" t="s">
        <v>202</v>
      </c>
      <c r="BG90" s="206">
        <v>8803.06</v>
      </c>
      <c r="BH90" s="337"/>
      <c r="BI90" s="206">
        <v>194757.77</v>
      </c>
      <c r="BJ90" s="206">
        <v>195218</v>
      </c>
      <c r="BK90" s="206">
        <f t="shared" si="69"/>
        <v>460.23000000001048</v>
      </c>
      <c r="BL90" s="206">
        <v>276490.07</v>
      </c>
      <c r="BM90" s="206">
        <v>173325.43090000001</v>
      </c>
      <c r="BN90" s="207">
        <v>22.16</v>
      </c>
      <c r="BO90" s="207">
        <v>104429</v>
      </c>
      <c r="BP90" s="801">
        <v>2.2000000000000002</v>
      </c>
      <c r="BQ90" s="206" t="s">
        <v>202</v>
      </c>
      <c r="BR90" s="206" t="s">
        <v>202</v>
      </c>
      <c r="BS90" s="921">
        <v>0</v>
      </c>
      <c r="BT90" s="921">
        <v>0</v>
      </c>
      <c r="BU90" s="921">
        <v>0</v>
      </c>
      <c r="BV90" s="921">
        <v>0</v>
      </c>
      <c r="BW90" s="921">
        <v>0</v>
      </c>
      <c r="BX90" s="202"/>
      <c r="BY90" s="383">
        <f t="shared" si="79"/>
        <v>1</v>
      </c>
      <c r="BZ90" s="202"/>
      <c r="CA90" s="383">
        <f t="shared" si="80"/>
        <v>1</v>
      </c>
      <c r="CB90" s="361"/>
      <c r="CC90" s="383">
        <f t="shared" si="81"/>
        <v>1</v>
      </c>
      <c r="CD90" s="202"/>
      <c r="CE90" s="383">
        <f t="shared" si="82"/>
        <v>1</v>
      </c>
      <c r="CF90" s="202"/>
      <c r="CG90" s="383">
        <f t="shared" si="83"/>
        <v>1</v>
      </c>
      <c r="CH90" s="202"/>
      <c r="CI90" s="383">
        <f t="shared" si="84"/>
        <v>1</v>
      </c>
      <c r="CJ90" s="202"/>
      <c r="CK90" s="383">
        <f t="shared" si="85"/>
        <v>1</v>
      </c>
      <c r="CL90" s="202"/>
      <c r="CM90" s="383">
        <f t="shared" si="86"/>
        <v>1</v>
      </c>
      <c r="CN90" s="715">
        <v>25.1</v>
      </c>
      <c r="CO90" s="715">
        <v>26.47</v>
      </c>
      <c r="CP90" s="715">
        <v>23.951599999999999</v>
      </c>
      <c r="CQ90" s="715">
        <v>20.54</v>
      </c>
      <c r="CR90" s="716">
        <v>23.59</v>
      </c>
      <c r="CS90" s="716">
        <v>25.58</v>
      </c>
      <c r="CT90" s="717">
        <v>24.87</v>
      </c>
      <c r="CU90" s="717">
        <v>23.7</v>
      </c>
    </row>
    <row r="91" spans="1:99">
      <c r="A91" s="202">
        <v>13073020</v>
      </c>
      <c r="B91" s="202">
        <v>5360</v>
      </c>
      <c r="C91" s="202" t="s">
        <v>111</v>
      </c>
      <c r="D91" s="206">
        <v>216</v>
      </c>
      <c r="E91" s="206">
        <v>-34670</v>
      </c>
      <c r="F91" s="207">
        <v>8833.93</v>
      </c>
      <c r="G91" s="209">
        <f t="shared" si="97"/>
        <v>43503.93</v>
      </c>
      <c r="H91" s="337">
        <v>2340</v>
      </c>
      <c r="I91" s="207">
        <v>2331.3200000000002</v>
      </c>
      <c r="J91" s="209">
        <f t="shared" si="98"/>
        <v>-8.6799999999998363</v>
      </c>
      <c r="K91" s="337">
        <f t="shared" si="99"/>
        <v>-37010</v>
      </c>
      <c r="L91" s="209">
        <f t="shared" si="70"/>
        <v>6502.6100000000006</v>
      </c>
      <c r="M91" s="209">
        <f t="shared" si="100"/>
        <v>43512.61</v>
      </c>
      <c r="N91" s="209">
        <f t="shared" si="87"/>
        <v>6502.6100000000006</v>
      </c>
      <c r="O91" s="329">
        <f t="shared" si="101"/>
        <v>0</v>
      </c>
      <c r="P91" s="329">
        <f t="shared" si="66"/>
        <v>1</v>
      </c>
      <c r="Q91" s="329">
        <f t="shared" si="88"/>
        <v>1</v>
      </c>
      <c r="R91" s="329">
        <f t="shared" si="67"/>
        <v>0</v>
      </c>
      <c r="S91" s="207">
        <v>72135.13</v>
      </c>
      <c r="T91" s="209">
        <f t="shared" si="89"/>
        <v>78637.740000000005</v>
      </c>
      <c r="U91" s="338">
        <f t="shared" si="90"/>
        <v>1</v>
      </c>
      <c r="V91" s="911">
        <f t="shared" si="91"/>
        <v>78637.740000000005</v>
      </c>
      <c r="W91" s="338">
        <f t="shared" si="92"/>
        <v>1</v>
      </c>
      <c r="X91" s="338">
        <f t="shared" si="68"/>
        <v>0</v>
      </c>
      <c r="Y91" s="401">
        <v>-44210</v>
      </c>
      <c r="Z91" s="401">
        <v>-44210</v>
      </c>
      <c r="AA91" s="207">
        <v>-1957.07</v>
      </c>
      <c r="AB91" s="338">
        <f t="shared" si="71"/>
        <v>0</v>
      </c>
      <c r="AC91" s="207">
        <v>-216163.05</v>
      </c>
      <c r="AD91" s="738">
        <f t="shared" si="72"/>
        <v>-218120.12</v>
      </c>
      <c r="AE91" s="338">
        <f t="shared" si="73"/>
        <v>0</v>
      </c>
      <c r="AF91" s="207">
        <v>52104.09</v>
      </c>
      <c r="AG91" s="207">
        <v>23182</v>
      </c>
      <c r="AH91" s="207">
        <v>0</v>
      </c>
      <c r="AI91" s="207">
        <f t="shared" si="74"/>
        <v>52104.09</v>
      </c>
      <c r="AJ91" s="737">
        <f t="shared" si="75"/>
        <v>0</v>
      </c>
      <c r="AK91" s="391">
        <v>2016</v>
      </c>
      <c r="AL91" s="331">
        <v>50031.93</v>
      </c>
      <c r="AM91" s="209">
        <f t="shared" si="93"/>
        <v>231.62930555555556</v>
      </c>
      <c r="AN91" s="737">
        <v>1</v>
      </c>
      <c r="AO91" s="389">
        <v>0</v>
      </c>
      <c r="AP91" s="737">
        <f t="shared" si="76"/>
        <v>-1</v>
      </c>
      <c r="AQ91" s="389">
        <v>0</v>
      </c>
      <c r="AR91" s="389">
        <v>0</v>
      </c>
      <c r="AS91" s="788">
        <v>0</v>
      </c>
      <c r="AT91" s="389">
        <v>1</v>
      </c>
      <c r="AU91" s="389">
        <v>0</v>
      </c>
      <c r="AV91" s="392"/>
      <c r="AW91" s="213">
        <v>3.39</v>
      </c>
      <c r="AX91" s="383">
        <f t="shared" si="94"/>
        <v>0</v>
      </c>
      <c r="AY91" s="213">
        <v>3.96</v>
      </c>
      <c r="AZ91" s="383">
        <f t="shared" si="95"/>
        <v>1</v>
      </c>
      <c r="BA91" s="213">
        <v>3.51</v>
      </c>
      <c r="BB91" s="383">
        <f t="shared" si="96"/>
        <v>1</v>
      </c>
      <c r="BC91" s="206" t="s">
        <v>202</v>
      </c>
      <c r="BD91" s="206">
        <v>68197.279999999999</v>
      </c>
      <c r="BE91" s="337"/>
      <c r="BF91" s="206" t="s">
        <v>202</v>
      </c>
      <c r="BG91" s="206">
        <v>1281.06</v>
      </c>
      <c r="BH91" s="337"/>
      <c r="BI91" s="206">
        <v>119361.67</v>
      </c>
      <c r="BJ91" s="206">
        <v>115527</v>
      </c>
      <c r="BK91" s="206">
        <f t="shared" si="69"/>
        <v>-3834.6699999999983</v>
      </c>
      <c r="BL91" s="206">
        <v>116224.28</v>
      </c>
      <c r="BM91" s="206">
        <v>86648.749524000013</v>
      </c>
      <c r="BN91" s="207">
        <v>22.16</v>
      </c>
      <c r="BO91" s="207">
        <v>54260</v>
      </c>
      <c r="BP91" s="551">
        <v>3.1</v>
      </c>
      <c r="BQ91" s="206" t="s">
        <v>202</v>
      </c>
      <c r="BR91" s="206" t="s">
        <v>202</v>
      </c>
      <c r="BS91" s="921">
        <v>1</v>
      </c>
      <c r="BT91" s="921">
        <v>0</v>
      </c>
      <c r="BU91" s="922">
        <v>0</v>
      </c>
      <c r="BV91" s="921">
        <v>0</v>
      </c>
      <c r="BW91" s="921">
        <v>0</v>
      </c>
      <c r="BX91" s="202"/>
      <c r="BY91" s="383">
        <f t="shared" si="79"/>
        <v>1</v>
      </c>
      <c r="BZ91" s="202"/>
      <c r="CA91" s="383">
        <f t="shared" si="80"/>
        <v>1</v>
      </c>
      <c r="CB91" s="361"/>
      <c r="CC91" s="383">
        <f t="shared" si="81"/>
        <v>1</v>
      </c>
      <c r="CD91" s="202"/>
      <c r="CE91" s="383">
        <f t="shared" si="82"/>
        <v>1</v>
      </c>
      <c r="CF91" s="202"/>
      <c r="CG91" s="383">
        <f t="shared" si="83"/>
        <v>1</v>
      </c>
      <c r="CH91" s="202"/>
      <c r="CI91" s="383">
        <f t="shared" si="84"/>
        <v>1</v>
      </c>
      <c r="CJ91" s="202"/>
      <c r="CK91" s="383">
        <f t="shared" si="85"/>
        <v>1</v>
      </c>
      <c r="CL91" s="202"/>
      <c r="CM91" s="383">
        <f t="shared" si="86"/>
        <v>1</v>
      </c>
      <c r="CN91" s="715">
        <v>25.1</v>
      </c>
      <c r="CO91" s="715">
        <v>26.47</v>
      </c>
      <c r="CP91" s="715">
        <v>23.951599999999999</v>
      </c>
      <c r="CQ91" s="715">
        <v>20.54</v>
      </c>
      <c r="CR91" s="716">
        <v>23.59</v>
      </c>
      <c r="CS91" s="716">
        <v>25.58</v>
      </c>
      <c r="CT91" s="717">
        <v>24.87</v>
      </c>
      <c r="CU91" s="717">
        <v>23.7</v>
      </c>
    </row>
    <row r="92" spans="1:99">
      <c r="A92" s="202">
        <v>13073022</v>
      </c>
      <c r="B92" s="202">
        <v>5360</v>
      </c>
      <c r="C92" s="202" t="s">
        <v>112</v>
      </c>
      <c r="D92" s="206">
        <v>766</v>
      </c>
      <c r="E92" s="206">
        <v>-78900</v>
      </c>
      <c r="F92" s="207">
        <v>8829.4699999999993</v>
      </c>
      <c r="G92" s="209">
        <f t="shared" si="97"/>
        <v>87729.47</v>
      </c>
      <c r="H92" s="337">
        <v>11350</v>
      </c>
      <c r="I92" s="207">
        <v>11344.38</v>
      </c>
      <c r="J92" s="209">
        <f t="shared" si="98"/>
        <v>-5.6200000000008004</v>
      </c>
      <c r="K92" s="337">
        <f t="shared" si="99"/>
        <v>-90250</v>
      </c>
      <c r="L92" s="209">
        <f t="shared" si="70"/>
        <v>-2514.91</v>
      </c>
      <c r="M92" s="209">
        <f t="shared" si="100"/>
        <v>87735.09</v>
      </c>
      <c r="N92" s="209">
        <f t="shared" si="87"/>
        <v>-2514.91</v>
      </c>
      <c r="O92" s="329">
        <f t="shared" si="101"/>
        <v>0</v>
      </c>
      <c r="P92" s="329">
        <f t="shared" si="66"/>
        <v>0</v>
      </c>
      <c r="Q92" s="329">
        <f t="shared" si="88"/>
        <v>0</v>
      </c>
      <c r="R92" s="329">
        <f t="shared" si="67"/>
        <v>0</v>
      </c>
      <c r="S92" s="207">
        <v>158925.29999999999</v>
      </c>
      <c r="T92" s="209">
        <f t="shared" si="89"/>
        <v>156410.38999999998</v>
      </c>
      <c r="U92" s="338">
        <f t="shared" si="90"/>
        <v>1</v>
      </c>
      <c r="V92" s="911">
        <f t="shared" si="91"/>
        <v>156410.38999999998</v>
      </c>
      <c r="W92" s="338">
        <f t="shared" si="92"/>
        <v>1</v>
      </c>
      <c r="X92" s="338">
        <f t="shared" si="68"/>
        <v>0</v>
      </c>
      <c r="Y92" s="401">
        <v>-31120</v>
      </c>
      <c r="Z92" s="401">
        <v>15070</v>
      </c>
      <c r="AA92" s="207">
        <v>130147.22</v>
      </c>
      <c r="AB92" s="338">
        <f t="shared" si="71"/>
        <v>1</v>
      </c>
      <c r="AC92" s="207">
        <v>-16355.29</v>
      </c>
      <c r="AD92" s="738">
        <f t="shared" si="72"/>
        <v>113791.93</v>
      </c>
      <c r="AE92" s="338">
        <f t="shared" si="73"/>
        <v>1</v>
      </c>
      <c r="AF92" s="207">
        <v>341935.44</v>
      </c>
      <c r="AG92" s="207">
        <v>0</v>
      </c>
      <c r="AH92" s="207">
        <v>0</v>
      </c>
      <c r="AI92" s="207">
        <f t="shared" si="74"/>
        <v>341935.44</v>
      </c>
      <c r="AJ92" s="737">
        <f t="shared" si="75"/>
        <v>0</v>
      </c>
      <c r="AK92" s="391">
        <v>2014</v>
      </c>
      <c r="AL92" s="331">
        <v>68967.210000000006</v>
      </c>
      <c r="AM92" s="209">
        <f t="shared" si="93"/>
        <v>90.035522193211492</v>
      </c>
      <c r="AN92" s="737">
        <v>0</v>
      </c>
      <c r="AO92" s="389">
        <v>0</v>
      </c>
      <c r="AP92" s="737">
        <f t="shared" si="76"/>
        <v>0</v>
      </c>
      <c r="AQ92" s="389">
        <v>0</v>
      </c>
      <c r="AR92" s="389">
        <v>0</v>
      </c>
      <c r="AS92" s="788">
        <v>0</v>
      </c>
      <c r="AT92" s="389">
        <v>0</v>
      </c>
      <c r="AU92" s="389">
        <v>0</v>
      </c>
      <c r="AV92" s="392"/>
      <c r="AW92" s="213">
        <v>4</v>
      </c>
      <c r="AX92" s="383">
        <f t="shared" si="94"/>
        <v>0</v>
      </c>
      <c r="AY92" s="213">
        <v>4</v>
      </c>
      <c r="AZ92" s="383">
        <f t="shared" si="95"/>
        <v>1</v>
      </c>
      <c r="BA92" s="213">
        <v>4.5</v>
      </c>
      <c r="BB92" s="383">
        <f t="shared" si="96"/>
        <v>0</v>
      </c>
      <c r="BC92" s="206" t="s">
        <v>202</v>
      </c>
      <c r="BD92" s="206">
        <v>167703.76999999999</v>
      </c>
      <c r="BE92" s="337"/>
      <c r="BF92" s="206" t="s">
        <v>202</v>
      </c>
      <c r="BG92" s="206">
        <v>12963.63</v>
      </c>
      <c r="BH92" s="337"/>
      <c r="BI92" s="206">
        <v>409563.09</v>
      </c>
      <c r="BJ92" s="206">
        <v>434321</v>
      </c>
      <c r="BK92" s="206">
        <f t="shared" si="69"/>
        <v>24757.909999999974</v>
      </c>
      <c r="BL92" s="206">
        <v>364132.85</v>
      </c>
      <c r="BM92" s="206">
        <v>284566.140916</v>
      </c>
      <c r="BN92" s="207">
        <v>22.16</v>
      </c>
      <c r="BO92" s="207">
        <v>171451</v>
      </c>
      <c r="BP92" s="801">
        <v>4.7</v>
      </c>
      <c r="BQ92" s="206" t="s">
        <v>202</v>
      </c>
      <c r="BR92" s="206" t="s">
        <v>202</v>
      </c>
      <c r="BS92" s="921">
        <v>0</v>
      </c>
      <c r="BT92" s="921">
        <v>1</v>
      </c>
      <c r="BU92" s="921">
        <v>0</v>
      </c>
      <c r="BV92" s="921">
        <v>0</v>
      </c>
      <c r="BW92" s="921">
        <v>1</v>
      </c>
      <c r="BX92" s="202"/>
      <c r="BY92" s="383">
        <f t="shared" si="79"/>
        <v>1</v>
      </c>
      <c r="BZ92" s="202"/>
      <c r="CA92" s="383">
        <f t="shared" si="80"/>
        <v>1</v>
      </c>
      <c r="CB92" s="207"/>
      <c r="CC92" s="383">
        <f t="shared" si="81"/>
        <v>1</v>
      </c>
      <c r="CD92" s="202"/>
      <c r="CE92" s="383">
        <f t="shared" si="82"/>
        <v>1</v>
      </c>
      <c r="CF92" s="202"/>
      <c r="CG92" s="383">
        <f t="shared" si="83"/>
        <v>1</v>
      </c>
      <c r="CH92" s="202"/>
      <c r="CI92" s="383">
        <f t="shared" si="84"/>
        <v>1</v>
      </c>
      <c r="CJ92" s="202"/>
      <c r="CK92" s="383">
        <f t="shared" si="85"/>
        <v>1</v>
      </c>
      <c r="CL92" s="202"/>
      <c r="CM92" s="383">
        <f t="shared" si="86"/>
        <v>1</v>
      </c>
      <c r="CN92" s="715">
        <v>25.1</v>
      </c>
      <c r="CO92" s="715">
        <v>26.47</v>
      </c>
      <c r="CP92" s="715">
        <v>23.951599999999999</v>
      </c>
      <c r="CQ92" s="715">
        <v>20.54</v>
      </c>
      <c r="CR92" s="716">
        <v>23.59</v>
      </c>
      <c r="CS92" s="716">
        <v>25.58</v>
      </c>
      <c r="CT92" s="717">
        <v>24.87</v>
      </c>
      <c r="CU92" s="717">
        <v>23.7</v>
      </c>
    </row>
    <row r="93" spans="1:99">
      <c r="A93" s="202">
        <v>13073032</v>
      </c>
      <c r="B93" s="202">
        <v>5360</v>
      </c>
      <c r="C93" s="202" t="s">
        <v>113</v>
      </c>
      <c r="D93" s="206">
        <v>529</v>
      </c>
      <c r="E93" s="206">
        <v>-71070</v>
      </c>
      <c r="F93" s="207">
        <v>103012.74</v>
      </c>
      <c r="G93" s="209">
        <f t="shared" si="97"/>
        <v>174082.74</v>
      </c>
      <c r="H93" s="337">
        <v>0</v>
      </c>
      <c r="I93" s="207">
        <v>0</v>
      </c>
      <c r="J93" s="209">
        <f t="shared" si="98"/>
        <v>0</v>
      </c>
      <c r="K93" s="337">
        <f t="shared" si="99"/>
        <v>-71070</v>
      </c>
      <c r="L93" s="209">
        <f t="shared" si="70"/>
        <v>103012.74</v>
      </c>
      <c r="M93" s="209">
        <f t="shared" si="100"/>
        <v>174082.74</v>
      </c>
      <c r="N93" s="209">
        <f t="shared" si="87"/>
        <v>103012.74</v>
      </c>
      <c r="O93" s="329">
        <f t="shared" si="101"/>
        <v>0</v>
      </c>
      <c r="P93" s="329">
        <f t="shared" si="66"/>
        <v>1</v>
      </c>
      <c r="Q93" s="329">
        <f t="shared" si="88"/>
        <v>1</v>
      </c>
      <c r="R93" s="329">
        <f t="shared" si="67"/>
        <v>0</v>
      </c>
      <c r="S93" s="207">
        <v>37200.730000000003</v>
      </c>
      <c r="T93" s="209">
        <f t="shared" si="89"/>
        <v>140213.47</v>
      </c>
      <c r="U93" s="338">
        <f t="shared" si="90"/>
        <v>1</v>
      </c>
      <c r="V93" s="911">
        <f t="shared" si="91"/>
        <v>140213.47</v>
      </c>
      <c r="W93" s="338">
        <f t="shared" si="92"/>
        <v>1</v>
      </c>
      <c r="X93" s="338">
        <f t="shared" si="68"/>
        <v>0</v>
      </c>
      <c r="Y93" s="401">
        <v>-108870</v>
      </c>
      <c r="Z93" s="401">
        <v>-108870</v>
      </c>
      <c r="AA93" s="207">
        <v>125426.37</v>
      </c>
      <c r="AB93" s="338">
        <f t="shared" si="71"/>
        <v>1</v>
      </c>
      <c r="AC93" s="207">
        <v>-648944.93999999994</v>
      </c>
      <c r="AD93" s="738">
        <f t="shared" si="72"/>
        <v>-523518.56999999995</v>
      </c>
      <c r="AE93" s="338">
        <f t="shared" si="73"/>
        <v>0</v>
      </c>
      <c r="AF93" s="207">
        <v>353247.93</v>
      </c>
      <c r="AG93" s="207">
        <v>0</v>
      </c>
      <c r="AH93" s="207">
        <v>0</v>
      </c>
      <c r="AI93" s="207">
        <f t="shared" si="74"/>
        <v>353247.93</v>
      </c>
      <c r="AJ93" s="737">
        <f t="shared" si="75"/>
        <v>0</v>
      </c>
      <c r="AK93" s="391">
        <v>2015</v>
      </c>
      <c r="AL93" s="331">
        <v>0</v>
      </c>
      <c r="AM93" s="209">
        <f t="shared" si="93"/>
        <v>0</v>
      </c>
      <c r="AN93" s="737">
        <v>1</v>
      </c>
      <c r="AO93" s="389">
        <v>0</v>
      </c>
      <c r="AP93" s="737">
        <f t="shared" si="76"/>
        <v>-1</v>
      </c>
      <c r="AQ93" s="389">
        <v>0</v>
      </c>
      <c r="AR93" s="389">
        <v>0</v>
      </c>
      <c r="AS93" s="788">
        <v>0</v>
      </c>
      <c r="AT93" s="389">
        <v>0</v>
      </c>
      <c r="AU93" s="389">
        <v>0</v>
      </c>
      <c r="AV93" s="392"/>
      <c r="AW93" s="213">
        <v>3.5</v>
      </c>
      <c r="AX93" s="383">
        <f t="shared" si="94"/>
        <v>0</v>
      </c>
      <c r="AY93" s="213">
        <v>4</v>
      </c>
      <c r="AZ93" s="383">
        <f t="shared" si="95"/>
        <v>1</v>
      </c>
      <c r="BA93" s="213">
        <v>3.8</v>
      </c>
      <c r="BB93" s="383">
        <f t="shared" si="96"/>
        <v>1</v>
      </c>
      <c r="BC93" s="206" t="s">
        <v>202</v>
      </c>
      <c r="BD93" s="206">
        <v>132018.03</v>
      </c>
      <c r="BE93" s="337"/>
      <c r="BF93" s="206" t="s">
        <v>202</v>
      </c>
      <c r="BG93" s="206">
        <v>20916.77</v>
      </c>
      <c r="BH93" s="337"/>
      <c r="BI93" s="206">
        <v>284137.08</v>
      </c>
      <c r="BJ93" s="206">
        <v>283523</v>
      </c>
      <c r="BK93" s="206">
        <f t="shared" si="69"/>
        <v>-614.0800000000163</v>
      </c>
      <c r="BL93" s="206">
        <v>253440.85</v>
      </c>
      <c r="BM93" s="206">
        <v>197721.69934400002</v>
      </c>
      <c r="BN93" s="207">
        <v>22.16</v>
      </c>
      <c r="BO93" s="207">
        <v>119127</v>
      </c>
      <c r="BP93" s="551">
        <v>4</v>
      </c>
      <c r="BQ93" s="206" t="s">
        <v>202</v>
      </c>
      <c r="BR93" s="206" t="s">
        <v>202</v>
      </c>
      <c r="BS93" s="921">
        <v>1</v>
      </c>
      <c r="BT93" s="921">
        <v>0</v>
      </c>
      <c r="BU93" s="921">
        <v>0</v>
      </c>
      <c r="BV93" s="921">
        <v>0</v>
      </c>
      <c r="BW93" s="921">
        <v>0</v>
      </c>
      <c r="BX93" s="202"/>
      <c r="BY93" s="383">
        <f t="shared" si="79"/>
        <v>1</v>
      </c>
      <c r="BZ93" s="202"/>
      <c r="CA93" s="383">
        <f t="shared" si="80"/>
        <v>1</v>
      </c>
      <c r="CB93" s="361"/>
      <c r="CC93" s="383">
        <f t="shared" si="81"/>
        <v>1</v>
      </c>
      <c r="CD93" s="202"/>
      <c r="CE93" s="383">
        <f t="shared" si="82"/>
        <v>1</v>
      </c>
      <c r="CF93" s="202"/>
      <c r="CG93" s="383">
        <f t="shared" si="83"/>
        <v>1</v>
      </c>
      <c r="CH93" s="202"/>
      <c r="CI93" s="383">
        <f t="shared" si="84"/>
        <v>1</v>
      </c>
      <c r="CJ93" s="202"/>
      <c r="CK93" s="383">
        <f t="shared" si="85"/>
        <v>1</v>
      </c>
      <c r="CL93" s="202"/>
      <c r="CM93" s="383">
        <f t="shared" si="86"/>
        <v>1</v>
      </c>
      <c r="CN93" s="715">
        <v>25.1</v>
      </c>
      <c r="CO93" s="715">
        <v>26.47</v>
      </c>
      <c r="CP93" s="715">
        <v>23.951599999999999</v>
      </c>
      <c r="CQ93" s="715">
        <v>20.54</v>
      </c>
      <c r="CR93" s="716">
        <v>23.59</v>
      </c>
      <c r="CS93" s="716">
        <v>25.58</v>
      </c>
      <c r="CT93" s="717">
        <v>24.87</v>
      </c>
      <c r="CU93" s="717">
        <v>23.7</v>
      </c>
    </row>
    <row r="94" spans="1:99">
      <c r="A94" s="202">
        <v>13073033</v>
      </c>
      <c r="B94" s="202">
        <v>5360</v>
      </c>
      <c r="C94" s="202" t="s">
        <v>114</v>
      </c>
      <c r="D94" s="206">
        <v>551</v>
      </c>
      <c r="E94" s="206">
        <v>24210</v>
      </c>
      <c r="F94" s="207">
        <v>117233.18</v>
      </c>
      <c r="G94" s="209">
        <f t="shared" si="97"/>
        <v>93023.18</v>
      </c>
      <c r="H94" s="337">
        <v>22680</v>
      </c>
      <c r="I94" s="207">
        <v>22664.81</v>
      </c>
      <c r="J94" s="209">
        <f t="shared" si="98"/>
        <v>-15.18999999999869</v>
      </c>
      <c r="K94" s="337">
        <f t="shared" si="99"/>
        <v>1530</v>
      </c>
      <c r="L94" s="209">
        <f t="shared" si="70"/>
        <v>94568.37</v>
      </c>
      <c r="M94" s="209">
        <f t="shared" si="100"/>
        <v>93038.37</v>
      </c>
      <c r="N94" s="209">
        <f t="shared" si="87"/>
        <v>69277.62</v>
      </c>
      <c r="O94" s="329">
        <f t="shared" si="101"/>
        <v>1</v>
      </c>
      <c r="P94" s="329">
        <f t="shared" si="66"/>
        <v>1</v>
      </c>
      <c r="Q94" s="329">
        <f t="shared" si="88"/>
        <v>1</v>
      </c>
      <c r="R94" s="329">
        <f t="shared" si="67"/>
        <v>0</v>
      </c>
      <c r="S94" s="207">
        <v>-107760.68</v>
      </c>
      <c r="T94" s="209">
        <f t="shared" si="89"/>
        <v>-13192.309999999998</v>
      </c>
      <c r="U94" s="338">
        <f t="shared" si="90"/>
        <v>0</v>
      </c>
      <c r="V94" s="911">
        <f t="shared" si="91"/>
        <v>-38483.06</v>
      </c>
      <c r="W94" s="338">
        <f t="shared" si="92"/>
        <v>0</v>
      </c>
      <c r="X94" s="338">
        <f t="shared" si="68"/>
        <v>0</v>
      </c>
      <c r="Y94" s="401">
        <v>3860</v>
      </c>
      <c r="Z94" s="401">
        <v>3860</v>
      </c>
      <c r="AA94" s="207">
        <v>107359.65</v>
      </c>
      <c r="AB94" s="338">
        <f t="shared" si="71"/>
        <v>1</v>
      </c>
      <c r="AC94" s="207">
        <v>-182857.36</v>
      </c>
      <c r="AD94" s="738">
        <f t="shared" si="72"/>
        <v>-75497.709999999992</v>
      </c>
      <c r="AE94" s="338">
        <f t="shared" si="73"/>
        <v>0</v>
      </c>
      <c r="AF94" s="207">
        <v>179859.33</v>
      </c>
      <c r="AG94" s="207">
        <v>0</v>
      </c>
      <c r="AH94" s="207">
        <v>0</v>
      </c>
      <c r="AI94" s="207">
        <f t="shared" si="74"/>
        <v>179859.33</v>
      </c>
      <c r="AJ94" s="737">
        <f t="shared" si="75"/>
        <v>0</v>
      </c>
      <c r="AK94" s="391">
        <v>2015</v>
      </c>
      <c r="AL94" s="331">
        <v>0</v>
      </c>
      <c r="AM94" s="209">
        <f t="shared" si="93"/>
        <v>0</v>
      </c>
      <c r="AN94" s="737">
        <v>1</v>
      </c>
      <c r="AO94" s="389">
        <v>1</v>
      </c>
      <c r="AP94" s="737">
        <f t="shared" si="76"/>
        <v>0</v>
      </c>
      <c r="AQ94" s="389">
        <v>0</v>
      </c>
      <c r="AR94" s="751">
        <v>1</v>
      </c>
      <c r="AS94" s="752">
        <v>25290.75</v>
      </c>
      <c r="AT94" s="389">
        <v>0</v>
      </c>
      <c r="AU94" s="389">
        <v>0</v>
      </c>
      <c r="AV94" s="392"/>
      <c r="AW94" s="213">
        <v>4</v>
      </c>
      <c r="AX94" s="383">
        <f t="shared" si="94"/>
        <v>0</v>
      </c>
      <c r="AY94" s="213">
        <v>4</v>
      </c>
      <c r="AZ94" s="383">
        <f t="shared" si="95"/>
        <v>1</v>
      </c>
      <c r="BA94" s="213">
        <v>4</v>
      </c>
      <c r="BB94" s="383">
        <f t="shared" si="96"/>
        <v>0</v>
      </c>
      <c r="BC94" s="206" t="s">
        <v>202</v>
      </c>
      <c r="BD94" s="206">
        <v>152842.72</v>
      </c>
      <c r="BE94" s="337"/>
      <c r="BF94" s="206" t="s">
        <v>202</v>
      </c>
      <c r="BG94" s="206">
        <v>7590.93</v>
      </c>
      <c r="BH94" s="337"/>
      <c r="BI94" s="206">
        <v>263888.82</v>
      </c>
      <c r="BJ94" s="206">
        <v>267402</v>
      </c>
      <c r="BK94" s="206">
        <f t="shared" si="69"/>
        <v>3513.179999999993</v>
      </c>
      <c r="BL94" s="206">
        <v>303046.26</v>
      </c>
      <c r="BM94" s="206">
        <v>208519.28811200004</v>
      </c>
      <c r="BN94" s="207">
        <v>22.16</v>
      </c>
      <c r="BO94" s="207">
        <v>130570</v>
      </c>
      <c r="BP94" s="551">
        <v>0</v>
      </c>
      <c r="BQ94" s="206" t="s">
        <v>202</v>
      </c>
      <c r="BR94" s="206" t="s">
        <v>202</v>
      </c>
      <c r="BS94" s="921">
        <v>0</v>
      </c>
      <c r="BT94" s="922">
        <v>0</v>
      </c>
      <c r="BU94" s="921">
        <v>0</v>
      </c>
      <c r="BV94" s="921">
        <v>0</v>
      </c>
      <c r="BW94" s="921">
        <v>1</v>
      </c>
      <c r="BX94" s="202"/>
      <c r="BY94" s="383">
        <f t="shared" si="79"/>
        <v>1</v>
      </c>
      <c r="BZ94" s="202"/>
      <c r="CA94" s="383">
        <f t="shared" si="80"/>
        <v>1</v>
      </c>
      <c r="CB94" s="207"/>
      <c r="CC94" s="383">
        <f t="shared" si="81"/>
        <v>1</v>
      </c>
      <c r="CD94" s="202"/>
      <c r="CE94" s="383">
        <f t="shared" si="82"/>
        <v>1</v>
      </c>
      <c r="CF94" s="202"/>
      <c r="CG94" s="383">
        <f t="shared" si="83"/>
        <v>1</v>
      </c>
      <c r="CH94" s="202"/>
      <c r="CI94" s="383">
        <f t="shared" si="84"/>
        <v>1</v>
      </c>
      <c r="CJ94" s="202"/>
      <c r="CK94" s="383">
        <f t="shared" si="85"/>
        <v>1</v>
      </c>
      <c r="CL94" s="202"/>
      <c r="CM94" s="383">
        <f t="shared" si="86"/>
        <v>1</v>
      </c>
      <c r="CN94" s="715">
        <v>25.1</v>
      </c>
      <c r="CO94" s="715">
        <v>26.47</v>
      </c>
      <c r="CP94" s="715">
        <v>23.951599999999999</v>
      </c>
      <c r="CQ94" s="715">
        <v>20.54</v>
      </c>
      <c r="CR94" s="716">
        <v>23.59</v>
      </c>
      <c r="CS94" s="716">
        <v>25.58</v>
      </c>
      <c r="CT94" s="717">
        <v>24.87</v>
      </c>
      <c r="CU94" s="717">
        <v>23.7</v>
      </c>
    </row>
    <row r="95" spans="1:99">
      <c r="A95" s="202">
        <v>13073039</v>
      </c>
      <c r="B95" s="202">
        <v>5360</v>
      </c>
      <c r="C95" s="202" t="s">
        <v>115</v>
      </c>
      <c r="D95" s="206">
        <v>123</v>
      </c>
      <c r="E95" s="206">
        <v>-38700</v>
      </c>
      <c r="F95" s="207">
        <v>12474.99</v>
      </c>
      <c r="G95" s="209">
        <f t="shared" si="97"/>
        <v>51174.99</v>
      </c>
      <c r="H95" s="337">
        <v>3030</v>
      </c>
      <c r="I95" s="207">
        <v>3025.42</v>
      </c>
      <c r="J95" s="209">
        <f t="shared" si="98"/>
        <v>-4.5799999999999272</v>
      </c>
      <c r="K95" s="337">
        <f t="shared" si="99"/>
        <v>-41730</v>
      </c>
      <c r="L95" s="209">
        <f t="shared" si="70"/>
        <v>9449.57</v>
      </c>
      <c r="M95" s="209">
        <f t="shared" si="100"/>
        <v>51179.57</v>
      </c>
      <c r="N95" s="209">
        <f t="shared" si="87"/>
        <v>-73660.34</v>
      </c>
      <c r="O95" s="329">
        <f t="shared" si="101"/>
        <v>0</v>
      </c>
      <c r="P95" s="329">
        <f t="shared" si="66"/>
        <v>1</v>
      </c>
      <c r="Q95" s="329">
        <f t="shared" si="88"/>
        <v>0</v>
      </c>
      <c r="R95" s="329">
        <f t="shared" si="67"/>
        <v>-1</v>
      </c>
      <c r="S95" s="207">
        <v>-368192.2</v>
      </c>
      <c r="T95" s="209">
        <f t="shared" si="89"/>
        <v>-358742.63</v>
      </c>
      <c r="U95" s="338">
        <f t="shared" si="90"/>
        <v>0</v>
      </c>
      <c r="V95" s="911">
        <f t="shared" si="91"/>
        <v>-441852.54000000004</v>
      </c>
      <c r="W95" s="338">
        <f t="shared" si="92"/>
        <v>0</v>
      </c>
      <c r="X95" s="338">
        <f t="shared" si="68"/>
        <v>0</v>
      </c>
      <c r="Y95" s="401">
        <v>-48170</v>
      </c>
      <c r="Z95" s="401">
        <v>-48170</v>
      </c>
      <c r="AA95" s="207">
        <v>21284.42</v>
      </c>
      <c r="AB95" s="338">
        <f t="shared" si="71"/>
        <v>1</v>
      </c>
      <c r="AC95" s="207">
        <v>-401598.19</v>
      </c>
      <c r="AD95" s="738">
        <f t="shared" si="72"/>
        <v>-380313.77</v>
      </c>
      <c r="AE95" s="338">
        <f t="shared" si="73"/>
        <v>0</v>
      </c>
      <c r="AF95" s="794">
        <v>0</v>
      </c>
      <c r="AG95" s="207">
        <v>419150</v>
      </c>
      <c r="AH95" s="794">
        <v>318575.78999999998</v>
      </c>
      <c r="AI95" s="207">
        <f t="shared" si="74"/>
        <v>-318575.78999999998</v>
      </c>
      <c r="AJ95" s="737">
        <f t="shared" si="75"/>
        <v>0</v>
      </c>
      <c r="AK95" s="391">
        <v>2017</v>
      </c>
      <c r="AL95" s="331">
        <v>70472.429999999993</v>
      </c>
      <c r="AM95" s="209">
        <f t="shared" si="93"/>
        <v>572.94658536585359</v>
      </c>
      <c r="AN95" s="737">
        <v>1</v>
      </c>
      <c r="AO95" s="389">
        <v>1</v>
      </c>
      <c r="AP95" s="737">
        <f t="shared" si="76"/>
        <v>0</v>
      </c>
      <c r="AQ95" s="389">
        <v>0</v>
      </c>
      <c r="AR95" s="389">
        <v>1</v>
      </c>
      <c r="AS95" s="732">
        <v>83109.91</v>
      </c>
      <c r="AT95" s="389">
        <v>0</v>
      </c>
      <c r="AU95" s="389">
        <v>1</v>
      </c>
      <c r="AV95" s="331">
        <v>18096.740000000002</v>
      </c>
      <c r="AW95" s="213">
        <v>4</v>
      </c>
      <c r="AX95" s="383">
        <f t="shared" si="94"/>
        <v>0</v>
      </c>
      <c r="AY95" s="213">
        <v>4</v>
      </c>
      <c r="AZ95" s="383">
        <f t="shared" si="95"/>
        <v>1</v>
      </c>
      <c r="BA95" s="213">
        <v>4</v>
      </c>
      <c r="BB95" s="383">
        <f t="shared" si="96"/>
        <v>0</v>
      </c>
      <c r="BC95" s="206" t="s">
        <v>202</v>
      </c>
      <c r="BD95" s="206">
        <v>15582.46</v>
      </c>
      <c r="BE95" s="337"/>
      <c r="BF95" s="206" t="s">
        <v>202</v>
      </c>
      <c r="BG95" s="206">
        <v>6023</v>
      </c>
      <c r="BH95" s="337"/>
      <c r="BI95" s="206">
        <v>63820.160000000003</v>
      </c>
      <c r="BJ95" s="206">
        <v>65103</v>
      </c>
      <c r="BK95" s="206">
        <f t="shared" si="69"/>
        <v>1282.8399999999965</v>
      </c>
      <c r="BL95" s="206">
        <v>59745.64</v>
      </c>
      <c r="BM95" s="206">
        <v>45447.622348000004</v>
      </c>
      <c r="BN95" s="207">
        <v>22.16</v>
      </c>
      <c r="BO95" s="207">
        <v>27382</v>
      </c>
      <c r="BP95" s="551">
        <v>1</v>
      </c>
      <c r="BQ95" s="206" t="s">
        <v>202</v>
      </c>
      <c r="BR95" s="206" t="s">
        <v>202</v>
      </c>
      <c r="BS95" s="921">
        <v>0</v>
      </c>
      <c r="BT95" s="921">
        <v>1</v>
      </c>
      <c r="BU95" s="921">
        <v>0</v>
      </c>
      <c r="BV95" s="921">
        <v>0</v>
      </c>
      <c r="BW95" s="921">
        <v>0</v>
      </c>
      <c r="BX95" s="202"/>
      <c r="BY95" s="383">
        <f t="shared" si="79"/>
        <v>1</v>
      </c>
      <c r="BZ95" s="202"/>
      <c r="CA95" s="383">
        <f t="shared" si="80"/>
        <v>1</v>
      </c>
      <c r="CB95" s="361"/>
      <c r="CC95" s="383">
        <f t="shared" si="81"/>
        <v>1</v>
      </c>
      <c r="CD95" s="202"/>
      <c r="CE95" s="383">
        <f t="shared" si="82"/>
        <v>1</v>
      </c>
      <c r="CF95" s="202"/>
      <c r="CG95" s="383">
        <f t="shared" si="83"/>
        <v>1</v>
      </c>
      <c r="CH95" s="202"/>
      <c r="CI95" s="383">
        <f t="shared" si="84"/>
        <v>1</v>
      </c>
      <c r="CJ95" s="202"/>
      <c r="CK95" s="383">
        <f t="shared" si="85"/>
        <v>1</v>
      </c>
      <c r="CL95" s="202"/>
      <c r="CM95" s="383">
        <f t="shared" si="86"/>
        <v>1</v>
      </c>
      <c r="CN95" s="715">
        <v>25.1</v>
      </c>
      <c r="CO95" s="715">
        <v>26.47</v>
      </c>
      <c r="CP95" s="715">
        <v>23.951599999999999</v>
      </c>
      <c r="CQ95" s="715">
        <v>20.54</v>
      </c>
      <c r="CR95" s="716">
        <v>23.59</v>
      </c>
      <c r="CS95" s="716">
        <v>25.58</v>
      </c>
      <c r="CT95" s="717">
        <v>24.87</v>
      </c>
      <c r="CU95" s="717">
        <v>23.7</v>
      </c>
    </row>
    <row r="96" spans="1:99">
      <c r="A96" s="202">
        <v>13073050</v>
      </c>
      <c r="B96" s="202">
        <v>5360</v>
      </c>
      <c r="C96" s="202" t="s">
        <v>116</v>
      </c>
      <c r="D96" s="206">
        <v>636</v>
      </c>
      <c r="E96" s="206">
        <v>-116480</v>
      </c>
      <c r="F96" s="207">
        <v>25002.86</v>
      </c>
      <c r="G96" s="209">
        <f t="shared" si="97"/>
        <v>141482.85999999999</v>
      </c>
      <c r="H96" s="337">
        <v>0</v>
      </c>
      <c r="I96" s="207">
        <v>0</v>
      </c>
      <c r="J96" s="209">
        <f t="shared" si="98"/>
        <v>0</v>
      </c>
      <c r="K96" s="337">
        <f t="shared" si="99"/>
        <v>-116480</v>
      </c>
      <c r="L96" s="209">
        <f t="shared" si="70"/>
        <v>25002.86</v>
      </c>
      <c r="M96" s="209">
        <f t="shared" si="100"/>
        <v>141482.85999999999</v>
      </c>
      <c r="N96" s="209">
        <f t="shared" si="87"/>
        <v>25002.86</v>
      </c>
      <c r="O96" s="329">
        <f t="shared" si="101"/>
        <v>0</v>
      </c>
      <c r="P96" s="329">
        <f t="shared" si="66"/>
        <v>1</v>
      </c>
      <c r="Q96" s="329">
        <f t="shared" si="88"/>
        <v>1</v>
      </c>
      <c r="R96" s="329">
        <f t="shared" si="67"/>
        <v>0</v>
      </c>
      <c r="S96" s="207">
        <v>21550.32</v>
      </c>
      <c r="T96" s="209">
        <f t="shared" si="89"/>
        <v>46553.18</v>
      </c>
      <c r="U96" s="338">
        <f t="shared" si="90"/>
        <v>1</v>
      </c>
      <c r="V96" s="911">
        <f t="shared" si="91"/>
        <v>46553.18</v>
      </c>
      <c r="W96" s="338">
        <f t="shared" si="92"/>
        <v>1</v>
      </c>
      <c r="X96" s="338">
        <f t="shared" si="68"/>
        <v>0</v>
      </c>
      <c r="Y96" s="401">
        <v>-146670</v>
      </c>
      <c r="Z96" s="401">
        <v>-100270</v>
      </c>
      <c r="AA96" s="207">
        <v>65831.11</v>
      </c>
      <c r="AB96" s="338">
        <f t="shared" si="71"/>
        <v>1</v>
      </c>
      <c r="AC96" s="207">
        <v>11740.46</v>
      </c>
      <c r="AD96" s="738">
        <f t="shared" si="72"/>
        <v>77571.570000000007</v>
      </c>
      <c r="AE96" s="338">
        <f t="shared" si="73"/>
        <v>1</v>
      </c>
      <c r="AF96" s="207">
        <v>195806.46</v>
      </c>
      <c r="AG96" s="207">
        <v>0</v>
      </c>
      <c r="AH96" s="207">
        <v>0</v>
      </c>
      <c r="AI96" s="207">
        <f t="shared" si="74"/>
        <v>195806.46</v>
      </c>
      <c r="AJ96" s="737">
        <f t="shared" si="75"/>
        <v>0</v>
      </c>
      <c r="AK96" s="391">
        <v>2015</v>
      </c>
      <c r="AL96" s="331">
        <v>0</v>
      </c>
      <c r="AM96" s="209">
        <f t="shared" si="93"/>
        <v>0</v>
      </c>
      <c r="AN96" s="737">
        <v>1</v>
      </c>
      <c r="AO96" s="389">
        <v>0</v>
      </c>
      <c r="AP96" s="737">
        <f t="shared" si="76"/>
        <v>-1</v>
      </c>
      <c r="AQ96" s="389">
        <v>0</v>
      </c>
      <c r="AR96" s="389">
        <v>0</v>
      </c>
      <c r="AS96" s="732">
        <v>0</v>
      </c>
      <c r="AT96" s="389">
        <v>0</v>
      </c>
      <c r="AU96" s="389">
        <v>0</v>
      </c>
      <c r="AV96" s="392"/>
      <c r="AW96" s="213">
        <v>3.5</v>
      </c>
      <c r="AX96" s="383">
        <f t="shared" si="94"/>
        <v>0</v>
      </c>
      <c r="AY96" s="213">
        <v>4</v>
      </c>
      <c r="AZ96" s="383">
        <f t="shared" si="95"/>
        <v>1</v>
      </c>
      <c r="BA96" s="213">
        <v>3.5</v>
      </c>
      <c r="BB96" s="383">
        <f t="shared" si="96"/>
        <v>1</v>
      </c>
      <c r="BC96" s="206" t="s">
        <v>202</v>
      </c>
      <c r="BD96" s="206">
        <v>155151.24</v>
      </c>
      <c r="BE96" s="337"/>
      <c r="BF96" s="206" t="s">
        <v>202</v>
      </c>
      <c r="BG96" s="206">
        <v>31002.37</v>
      </c>
      <c r="BH96" s="337"/>
      <c r="BI96" s="206">
        <v>533700.16</v>
      </c>
      <c r="BJ96" s="206">
        <v>507433</v>
      </c>
      <c r="BK96" s="206">
        <f t="shared" si="69"/>
        <v>-26267.160000000033</v>
      </c>
      <c r="BL96" s="206">
        <v>120865.34</v>
      </c>
      <c r="BM96" s="206">
        <v>240749.84924800004</v>
      </c>
      <c r="BN96" s="207">
        <v>22.16</v>
      </c>
      <c r="BO96" s="207">
        <v>145052</v>
      </c>
      <c r="BP96" s="551">
        <v>5</v>
      </c>
      <c r="BQ96" s="206" t="s">
        <v>202</v>
      </c>
      <c r="BR96" s="206" t="s">
        <v>202</v>
      </c>
      <c r="BS96" s="921">
        <v>0</v>
      </c>
      <c r="BT96" s="921">
        <v>0</v>
      </c>
      <c r="BU96" s="922">
        <v>1</v>
      </c>
      <c r="BV96" s="921">
        <v>0</v>
      </c>
      <c r="BW96" s="921">
        <v>0</v>
      </c>
      <c r="BX96" s="202"/>
      <c r="BY96" s="383">
        <f t="shared" si="79"/>
        <v>1</v>
      </c>
      <c r="BZ96" s="202"/>
      <c r="CA96" s="383">
        <f t="shared" si="80"/>
        <v>1</v>
      </c>
      <c r="CB96" s="361"/>
      <c r="CC96" s="383">
        <f t="shared" si="81"/>
        <v>1</v>
      </c>
      <c r="CD96" s="202"/>
      <c r="CE96" s="383">
        <f t="shared" si="82"/>
        <v>1</v>
      </c>
      <c r="CF96" s="202"/>
      <c r="CG96" s="383">
        <f t="shared" si="83"/>
        <v>1</v>
      </c>
      <c r="CH96" s="202"/>
      <c r="CI96" s="383">
        <f t="shared" si="84"/>
        <v>1</v>
      </c>
      <c r="CJ96" s="202"/>
      <c r="CK96" s="383">
        <f t="shared" si="85"/>
        <v>1</v>
      </c>
      <c r="CL96" s="202"/>
      <c r="CM96" s="383">
        <f t="shared" si="86"/>
        <v>1</v>
      </c>
      <c r="CN96" s="715">
        <v>25.1</v>
      </c>
      <c r="CO96" s="715">
        <v>26.47</v>
      </c>
      <c r="CP96" s="715">
        <v>23.951599999999999</v>
      </c>
      <c r="CQ96" s="715">
        <v>20.54</v>
      </c>
      <c r="CR96" s="716">
        <v>23.59</v>
      </c>
      <c r="CS96" s="716">
        <v>25.58</v>
      </c>
      <c r="CT96" s="717">
        <v>24.87</v>
      </c>
      <c r="CU96" s="717">
        <v>23.7</v>
      </c>
    </row>
    <row r="97" spans="1:99">
      <c r="A97" s="202">
        <v>13073093</v>
      </c>
      <c r="B97" s="202">
        <v>5360</v>
      </c>
      <c r="C97" s="202" t="s">
        <v>117</v>
      </c>
      <c r="D97" s="206">
        <v>2612</v>
      </c>
      <c r="E97" s="206">
        <v>251770</v>
      </c>
      <c r="F97" s="207">
        <v>937010.48</v>
      </c>
      <c r="G97" s="209">
        <f t="shared" si="97"/>
        <v>685240.48</v>
      </c>
      <c r="H97" s="337">
        <v>225240</v>
      </c>
      <c r="I97" s="207">
        <v>225217.25</v>
      </c>
      <c r="J97" s="209">
        <f t="shared" si="98"/>
        <v>-22.75</v>
      </c>
      <c r="K97" s="337">
        <f t="shared" si="99"/>
        <v>26530</v>
      </c>
      <c r="L97" s="209">
        <f t="shared" si="70"/>
        <v>711793.23</v>
      </c>
      <c r="M97" s="209">
        <f t="shared" si="100"/>
        <v>685263.23</v>
      </c>
      <c r="N97" s="209">
        <f t="shared" si="87"/>
        <v>711793.23</v>
      </c>
      <c r="O97" s="329">
        <f t="shared" si="101"/>
        <v>1</v>
      </c>
      <c r="P97" s="329">
        <f t="shared" si="66"/>
        <v>1</v>
      </c>
      <c r="Q97" s="329">
        <f t="shared" si="88"/>
        <v>1</v>
      </c>
      <c r="R97" s="329">
        <f t="shared" si="67"/>
        <v>0</v>
      </c>
      <c r="S97" s="207">
        <v>67322.559999999998</v>
      </c>
      <c r="T97" s="209">
        <f t="shared" si="89"/>
        <v>779115.79</v>
      </c>
      <c r="U97" s="338">
        <f t="shared" si="90"/>
        <v>1</v>
      </c>
      <c r="V97" s="911">
        <f t="shared" si="91"/>
        <v>779115.79</v>
      </c>
      <c r="W97" s="338">
        <f t="shared" si="92"/>
        <v>1</v>
      </c>
      <c r="X97" s="338">
        <f t="shared" si="68"/>
        <v>0</v>
      </c>
      <c r="Y97" s="401">
        <v>49860</v>
      </c>
      <c r="Z97" s="401">
        <v>49860</v>
      </c>
      <c r="AA97" s="207">
        <v>808446.7</v>
      </c>
      <c r="AB97" s="338">
        <f t="shared" si="71"/>
        <v>1</v>
      </c>
      <c r="AC97" s="207">
        <v>95896.41</v>
      </c>
      <c r="AD97" s="738">
        <f t="shared" si="72"/>
        <v>904343.11</v>
      </c>
      <c r="AE97" s="338">
        <f t="shared" si="73"/>
        <v>1</v>
      </c>
      <c r="AF97" s="207">
        <v>1138834.8899999999</v>
      </c>
      <c r="AG97" s="207">
        <v>0</v>
      </c>
      <c r="AH97" s="207">
        <v>0</v>
      </c>
      <c r="AI97" s="207">
        <f t="shared" si="74"/>
        <v>1138834.8899999999</v>
      </c>
      <c r="AJ97" s="737">
        <f t="shared" si="75"/>
        <v>0</v>
      </c>
      <c r="AK97" s="391">
        <v>2015</v>
      </c>
      <c r="AL97" s="331">
        <v>2226084.33</v>
      </c>
      <c r="AM97" s="209">
        <f t="shared" si="93"/>
        <v>852.25280627871371</v>
      </c>
      <c r="AN97" s="737">
        <v>0</v>
      </c>
      <c r="AO97" s="389">
        <v>0</v>
      </c>
      <c r="AP97" s="737">
        <f t="shared" si="76"/>
        <v>0</v>
      </c>
      <c r="AQ97" s="389">
        <v>0</v>
      </c>
      <c r="AR97" s="389">
        <v>0</v>
      </c>
      <c r="AS97" s="732">
        <v>0</v>
      </c>
      <c r="AT97" s="389">
        <v>0</v>
      </c>
      <c r="AU97" s="389">
        <v>0</v>
      </c>
      <c r="AV97" s="392"/>
      <c r="AW97" s="213">
        <v>4</v>
      </c>
      <c r="AX97" s="383">
        <f t="shared" si="94"/>
        <v>0</v>
      </c>
      <c r="AY97" s="213">
        <v>3.9</v>
      </c>
      <c r="AZ97" s="383">
        <f t="shared" si="95"/>
        <v>1</v>
      </c>
      <c r="BA97" s="797">
        <v>3.8</v>
      </c>
      <c r="BB97" s="383">
        <f t="shared" si="96"/>
        <v>1</v>
      </c>
      <c r="BC97" s="206" t="s">
        <v>202</v>
      </c>
      <c r="BD97" s="206">
        <v>487288.39</v>
      </c>
      <c r="BE97" s="337"/>
      <c r="BF97" s="206" t="s">
        <v>202</v>
      </c>
      <c r="BG97" s="206">
        <v>82903.839999999997</v>
      </c>
      <c r="BH97" s="337"/>
      <c r="BI97" s="206">
        <v>1313596.8999999999</v>
      </c>
      <c r="BJ97" s="206">
        <v>1300738</v>
      </c>
      <c r="BK97" s="206">
        <f t="shared" si="69"/>
        <v>-12858.899999999907</v>
      </c>
      <c r="BL97" s="206">
        <v>1320207.42</v>
      </c>
      <c r="BM97" s="206">
        <v>968715.86722000001</v>
      </c>
      <c r="BN97" s="207">
        <v>22.16</v>
      </c>
      <c r="BO97" s="207" t="s">
        <v>202</v>
      </c>
      <c r="BP97" s="551">
        <v>0</v>
      </c>
      <c r="BQ97" s="206" t="s">
        <v>202</v>
      </c>
      <c r="BR97" s="206" t="s">
        <v>202</v>
      </c>
      <c r="BS97" s="921">
        <v>1</v>
      </c>
      <c r="BT97" s="922">
        <v>0</v>
      </c>
      <c r="BU97" s="921">
        <v>0</v>
      </c>
      <c r="BV97" s="922">
        <v>0</v>
      </c>
      <c r="BW97" s="921">
        <v>1</v>
      </c>
      <c r="BX97" s="202"/>
      <c r="BY97" s="383">
        <f t="shared" si="79"/>
        <v>1</v>
      </c>
      <c r="BZ97" s="202"/>
      <c r="CA97" s="383">
        <f t="shared" si="80"/>
        <v>1</v>
      </c>
      <c r="CB97" s="361"/>
      <c r="CC97" s="383">
        <f t="shared" si="81"/>
        <v>1</v>
      </c>
      <c r="CD97" s="202"/>
      <c r="CE97" s="383">
        <f t="shared" si="82"/>
        <v>1</v>
      </c>
      <c r="CF97" s="202"/>
      <c r="CG97" s="383">
        <f t="shared" si="83"/>
        <v>1</v>
      </c>
      <c r="CH97" s="202"/>
      <c r="CI97" s="383">
        <f t="shared" si="84"/>
        <v>1</v>
      </c>
      <c r="CJ97" s="202"/>
      <c r="CK97" s="383">
        <f t="shared" si="85"/>
        <v>1</v>
      </c>
      <c r="CL97" s="202"/>
      <c r="CM97" s="383">
        <f t="shared" si="86"/>
        <v>1</v>
      </c>
      <c r="CN97" s="715">
        <v>25.1</v>
      </c>
      <c r="CO97" s="715">
        <v>26.47</v>
      </c>
      <c r="CP97" s="715">
        <v>23.951599999999999</v>
      </c>
      <c r="CQ97" s="715">
        <v>20.54</v>
      </c>
      <c r="CR97" s="716">
        <v>23.59</v>
      </c>
      <c r="CS97" s="716">
        <v>25.58</v>
      </c>
      <c r="CT97" s="717">
        <v>24.87</v>
      </c>
      <c r="CU97" s="717">
        <v>23.7</v>
      </c>
    </row>
    <row r="98" spans="1:99">
      <c r="A98" s="202">
        <v>13073001</v>
      </c>
      <c r="B98" s="202">
        <v>5361</v>
      </c>
      <c r="C98" s="202" t="s">
        <v>118</v>
      </c>
      <c r="D98" s="206">
        <v>2149</v>
      </c>
      <c r="E98" s="206">
        <v>355300</v>
      </c>
      <c r="F98" s="794">
        <v>773758.1</v>
      </c>
      <c r="G98" s="209">
        <f t="shared" si="97"/>
        <v>418458.1</v>
      </c>
      <c r="H98" s="337">
        <v>294700</v>
      </c>
      <c r="I98" s="916">
        <v>294647.86</v>
      </c>
      <c r="J98" s="209">
        <f t="shared" si="98"/>
        <v>-52.14000000001397</v>
      </c>
      <c r="K98" s="337">
        <f t="shared" si="99"/>
        <v>60600</v>
      </c>
      <c r="L98" s="916">
        <f t="shared" si="70"/>
        <v>479110.24</v>
      </c>
      <c r="M98" s="209">
        <f t="shared" si="100"/>
        <v>418510.24</v>
      </c>
      <c r="N98" s="916">
        <f t="shared" si="87"/>
        <v>479110.24</v>
      </c>
      <c r="O98" s="329">
        <f t="shared" si="101"/>
        <v>1</v>
      </c>
      <c r="P98" s="329">
        <f t="shared" si="66"/>
        <v>1</v>
      </c>
      <c r="Q98" s="329">
        <f t="shared" si="88"/>
        <v>1</v>
      </c>
      <c r="R98" s="329">
        <f t="shared" si="67"/>
        <v>0</v>
      </c>
      <c r="S98" s="917">
        <v>727318.33</v>
      </c>
      <c r="T98" s="916">
        <f t="shared" si="89"/>
        <v>1206428.5699999998</v>
      </c>
      <c r="U98" s="919">
        <f t="shared" si="90"/>
        <v>1</v>
      </c>
      <c r="V98" s="918">
        <f t="shared" si="91"/>
        <v>1206428.5699999998</v>
      </c>
      <c r="W98" s="919">
        <f t="shared" si="92"/>
        <v>1</v>
      </c>
      <c r="X98" s="338">
        <f t="shared" si="68"/>
        <v>0</v>
      </c>
      <c r="Y98" s="401">
        <v>214000</v>
      </c>
      <c r="Z98" s="401">
        <v>214000</v>
      </c>
      <c r="AA98" s="331">
        <v>214000</v>
      </c>
      <c r="AB98" s="338">
        <f t="shared" si="71"/>
        <v>1</v>
      </c>
      <c r="AC98" s="782">
        <v>1422502.09</v>
      </c>
      <c r="AD98" s="738">
        <f t="shared" si="72"/>
        <v>1636502.09</v>
      </c>
      <c r="AE98" s="338">
        <f t="shared" si="73"/>
        <v>1</v>
      </c>
      <c r="AF98" s="207">
        <v>491689.78</v>
      </c>
      <c r="AG98" s="207">
        <v>0</v>
      </c>
      <c r="AH98" s="207">
        <v>0</v>
      </c>
      <c r="AI98" s="207">
        <f t="shared" si="74"/>
        <v>491689.78</v>
      </c>
      <c r="AJ98" s="737">
        <f t="shared" si="75"/>
        <v>0</v>
      </c>
      <c r="AK98" s="393">
        <v>2017</v>
      </c>
      <c r="AL98" s="207">
        <v>752324.57</v>
      </c>
      <c r="AM98" s="209">
        <f t="shared" si="93"/>
        <v>350.08123313168915</v>
      </c>
      <c r="AN98" s="737">
        <v>0</v>
      </c>
      <c r="AO98" s="389">
        <v>0</v>
      </c>
      <c r="AP98" s="737">
        <f t="shared" si="76"/>
        <v>0</v>
      </c>
      <c r="AQ98" s="389">
        <v>0</v>
      </c>
      <c r="AR98" s="389">
        <v>0</v>
      </c>
      <c r="AS98" s="732">
        <v>0</v>
      </c>
      <c r="AT98" s="389">
        <v>0</v>
      </c>
      <c r="AU98" s="389">
        <v>0</v>
      </c>
      <c r="AV98" s="392"/>
      <c r="AW98" s="213">
        <v>3.07</v>
      </c>
      <c r="AX98" s="383">
        <f t="shared" si="94"/>
        <v>1</v>
      </c>
      <c r="AY98" s="213">
        <v>3.4</v>
      </c>
      <c r="AZ98" s="383">
        <f t="shared" si="95"/>
        <v>1</v>
      </c>
      <c r="BA98" s="213">
        <v>3.25</v>
      </c>
      <c r="BB98" s="383">
        <f t="shared" si="96"/>
        <v>1</v>
      </c>
      <c r="BC98" s="363">
        <v>661600</v>
      </c>
      <c r="BD98" s="363">
        <v>589247.66</v>
      </c>
      <c r="BE98" s="337">
        <f t="shared" si="77"/>
        <v>-72352.339999999967</v>
      </c>
      <c r="BF98" s="363">
        <v>130900</v>
      </c>
      <c r="BG98" s="363">
        <v>158669.82</v>
      </c>
      <c r="BH98" s="337">
        <f t="shared" si="78"/>
        <v>27769.820000000007</v>
      </c>
      <c r="BI98" s="363">
        <v>1547584.95</v>
      </c>
      <c r="BJ98" s="363">
        <v>1403508</v>
      </c>
      <c r="BK98" s="363">
        <f t="shared" si="69"/>
        <v>-144076.94999999995</v>
      </c>
      <c r="BL98" s="363">
        <v>600421.91</v>
      </c>
      <c r="BM98" s="363">
        <v>790039.07618400001</v>
      </c>
      <c r="BN98" s="785">
        <v>10.845000000000001</v>
      </c>
      <c r="BO98" s="361">
        <v>242500</v>
      </c>
      <c r="BP98" s="367">
        <v>0.1</v>
      </c>
      <c r="BQ98" s="785">
        <v>0.2</v>
      </c>
      <c r="BR98" s="363">
        <v>4500</v>
      </c>
      <c r="BS98" s="921">
        <v>1</v>
      </c>
      <c r="BT98" s="921">
        <v>1</v>
      </c>
      <c r="BU98" s="921">
        <v>0</v>
      </c>
      <c r="BV98" s="921">
        <v>0</v>
      </c>
      <c r="BW98" s="921">
        <v>1</v>
      </c>
      <c r="BX98" s="202"/>
      <c r="BY98" s="383">
        <v>0</v>
      </c>
      <c r="BZ98" s="202"/>
      <c r="CA98" s="383">
        <v>1</v>
      </c>
      <c r="CB98" s="390"/>
      <c r="CC98" s="383">
        <v>0</v>
      </c>
      <c r="CD98" s="202"/>
      <c r="CE98" s="383">
        <v>1</v>
      </c>
      <c r="CF98" s="202"/>
      <c r="CG98" s="383">
        <v>1</v>
      </c>
      <c r="CH98" s="202"/>
      <c r="CI98" s="383">
        <v>1</v>
      </c>
      <c r="CJ98" s="202"/>
      <c r="CK98" s="383">
        <v>1</v>
      </c>
      <c r="CL98" s="202"/>
      <c r="CM98" s="383">
        <v>1</v>
      </c>
      <c r="CN98" s="713">
        <v>15.451000000000001</v>
      </c>
      <c r="CO98" s="713">
        <v>14.616</v>
      </c>
      <c r="CP98" s="713">
        <v>14.723000000000001</v>
      </c>
      <c r="CQ98" s="713">
        <v>13.573</v>
      </c>
      <c r="CR98" s="713">
        <v>13.975</v>
      </c>
      <c r="CS98" s="713">
        <v>12.968</v>
      </c>
      <c r="CT98" s="713">
        <v>12.8</v>
      </c>
      <c r="CU98" s="713">
        <v>12.323</v>
      </c>
    </row>
    <row r="99" spans="1:99">
      <c r="A99" s="202">
        <v>13073075</v>
      </c>
      <c r="B99" s="202">
        <v>5361</v>
      </c>
      <c r="C99" s="202" t="s">
        <v>119</v>
      </c>
      <c r="D99" s="206">
        <v>15235</v>
      </c>
      <c r="E99" s="206">
        <v>-1422900</v>
      </c>
      <c r="F99" s="794">
        <v>1684157.37</v>
      </c>
      <c r="G99" s="209">
        <f t="shared" si="97"/>
        <v>3107057.37</v>
      </c>
      <c r="H99" s="337">
        <v>764700</v>
      </c>
      <c r="I99" s="794">
        <v>711221.67</v>
      </c>
      <c r="J99" s="209">
        <f t="shared" si="98"/>
        <v>-53478.329999999958</v>
      </c>
      <c r="K99" s="337">
        <f t="shared" si="99"/>
        <v>-2187600</v>
      </c>
      <c r="L99" s="916">
        <f t="shared" si="70"/>
        <v>972935.70000000007</v>
      </c>
      <c r="M99" s="209">
        <f t="shared" si="100"/>
        <v>3160535.7</v>
      </c>
      <c r="N99" s="916">
        <f t="shared" si="87"/>
        <v>972935.70000000007</v>
      </c>
      <c r="O99" s="329">
        <f t="shared" si="101"/>
        <v>0</v>
      </c>
      <c r="P99" s="920">
        <f t="shared" si="66"/>
        <v>1</v>
      </c>
      <c r="Q99" s="920">
        <f t="shared" si="88"/>
        <v>1</v>
      </c>
      <c r="R99" s="329">
        <f t="shared" si="67"/>
        <v>0</v>
      </c>
      <c r="S99" s="917">
        <v>6769587.2800000003</v>
      </c>
      <c r="T99" s="916">
        <f t="shared" si="89"/>
        <v>7742522.9800000004</v>
      </c>
      <c r="U99" s="919">
        <f t="shared" si="90"/>
        <v>1</v>
      </c>
      <c r="V99" s="918">
        <f t="shared" si="91"/>
        <v>7742522.9800000004</v>
      </c>
      <c r="W99" s="919">
        <f t="shared" si="92"/>
        <v>1</v>
      </c>
      <c r="X99" s="338" t="s">
        <v>202</v>
      </c>
      <c r="Y99" s="401">
        <v>-2722200</v>
      </c>
      <c r="Z99" s="401">
        <v>0</v>
      </c>
      <c r="AA99" s="331"/>
      <c r="AB99" s="338">
        <f t="shared" si="71"/>
        <v>1</v>
      </c>
      <c r="AC99" s="782">
        <v>-550350</v>
      </c>
      <c r="AD99" s="738">
        <f t="shared" si="72"/>
        <v>-550350</v>
      </c>
      <c r="AE99" s="338">
        <f t="shared" si="73"/>
        <v>0</v>
      </c>
      <c r="AF99" s="207"/>
      <c r="AG99" s="207">
        <v>0</v>
      </c>
      <c r="AH99" s="207"/>
      <c r="AI99" s="207"/>
      <c r="AJ99" s="737">
        <f t="shared" si="75"/>
        <v>0</v>
      </c>
      <c r="AK99" s="394"/>
      <c r="AL99" s="207"/>
      <c r="AM99" s="209">
        <f t="shared" si="93"/>
        <v>0</v>
      </c>
      <c r="AN99" s="737">
        <v>0</v>
      </c>
      <c r="AO99" s="389"/>
      <c r="AP99" s="737">
        <f t="shared" si="76"/>
        <v>0</v>
      </c>
      <c r="AQ99" s="389"/>
      <c r="AR99" s="389"/>
      <c r="AS99" s="732">
        <v>0</v>
      </c>
      <c r="AT99" s="389"/>
      <c r="AU99" s="389"/>
      <c r="AV99" s="392"/>
      <c r="AW99" s="213">
        <v>3.4</v>
      </c>
      <c r="AX99" s="383">
        <f t="shared" si="94"/>
        <v>0</v>
      </c>
      <c r="AY99" s="213">
        <v>3.4</v>
      </c>
      <c r="AZ99" s="383">
        <f t="shared" si="95"/>
        <v>1</v>
      </c>
      <c r="BA99" s="213">
        <v>3.2</v>
      </c>
      <c r="BB99" s="383">
        <f t="shared" si="96"/>
        <v>1</v>
      </c>
      <c r="BC99" s="363">
        <v>4612800</v>
      </c>
      <c r="BD99" s="363">
        <v>4099917.16</v>
      </c>
      <c r="BE99" s="337">
        <f t="shared" si="77"/>
        <v>-512882.83999999985</v>
      </c>
      <c r="BF99" s="363">
        <v>807900</v>
      </c>
      <c r="BG99" s="363">
        <v>829475.8</v>
      </c>
      <c r="BH99" s="337">
        <f t="shared" si="78"/>
        <v>21575.800000000047</v>
      </c>
      <c r="BI99" s="363">
        <v>9667333.7899999991</v>
      </c>
      <c r="BJ99" s="363">
        <v>8730544</v>
      </c>
      <c r="BK99" s="363">
        <f t="shared" si="69"/>
        <v>-936789.78999999911</v>
      </c>
      <c r="BL99" s="363">
        <v>6472464.5800000001</v>
      </c>
      <c r="BM99" s="363">
        <v>5936234.0103879999</v>
      </c>
      <c r="BN99" s="785">
        <v>10.845000000000001</v>
      </c>
      <c r="BO99" s="361">
        <v>1739300</v>
      </c>
      <c r="BP99" s="367">
        <v>6.2</v>
      </c>
      <c r="BQ99" s="785">
        <v>5.7</v>
      </c>
      <c r="BR99" s="363">
        <v>1767200</v>
      </c>
      <c r="BS99" s="922">
        <v>0</v>
      </c>
      <c r="BT99" s="922">
        <v>0</v>
      </c>
      <c r="BU99" s="921">
        <v>1</v>
      </c>
      <c r="BV99" s="921">
        <v>1</v>
      </c>
      <c r="BW99" s="921">
        <v>1</v>
      </c>
      <c r="BX99" s="202"/>
      <c r="BY99" s="383"/>
      <c r="BZ99" s="202"/>
      <c r="CA99" s="383"/>
      <c r="CB99" s="390"/>
      <c r="CC99" s="383"/>
      <c r="CD99" s="202"/>
      <c r="CE99" s="383"/>
      <c r="CF99" s="202"/>
      <c r="CG99" s="383"/>
      <c r="CH99" s="202"/>
      <c r="CI99" s="383"/>
      <c r="CJ99" s="202"/>
      <c r="CK99" s="383"/>
      <c r="CL99" s="202"/>
      <c r="CM99" s="383"/>
      <c r="CN99" s="715">
        <v>15.451000000000001</v>
      </c>
      <c r="CO99" s="715">
        <v>14.616</v>
      </c>
      <c r="CP99" s="715">
        <v>14.723000000000001</v>
      </c>
      <c r="CQ99" s="715">
        <v>13.573</v>
      </c>
      <c r="CR99" s="715">
        <v>13.975</v>
      </c>
      <c r="CS99" s="715">
        <v>12.968</v>
      </c>
      <c r="CT99" s="715">
        <v>12.8</v>
      </c>
      <c r="CU99" s="715">
        <v>12.323</v>
      </c>
    </row>
    <row r="100" spans="1:99">
      <c r="A100" s="202">
        <v>13073082</v>
      </c>
      <c r="B100" s="202">
        <v>5361</v>
      </c>
      <c r="C100" s="202" t="s">
        <v>120</v>
      </c>
      <c r="D100" s="206">
        <v>287</v>
      </c>
      <c r="E100" s="206">
        <v>80100</v>
      </c>
      <c r="F100" s="794">
        <v>70289.820000000007</v>
      </c>
      <c r="G100" s="209">
        <f t="shared" si="97"/>
        <v>-9810.179999999993</v>
      </c>
      <c r="H100" s="337">
        <v>34100</v>
      </c>
      <c r="I100" s="916">
        <v>33888.29</v>
      </c>
      <c r="J100" s="209">
        <f t="shared" si="98"/>
        <v>-211.70999999999913</v>
      </c>
      <c r="K100" s="337">
        <f t="shared" si="99"/>
        <v>46000</v>
      </c>
      <c r="L100" s="916">
        <f t="shared" si="70"/>
        <v>36401.530000000006</v>
      </c>
      <c r="M100" s="209">
        <f t="shared" si="100"/>
        <v>-9598.4699999999939</v>
      </c>
      <c r="N100" s="916">
        <f t="shared" si="87"/>
        <v>36401.530000000006</v>
      </c>
      <c r="O100" s="329">
        <f t="shared" si="101"/>
        <v>1</v>
      </c>
      <c r="P100" s="329">
        <f t="shared" si="66"/>
        <v>1</v>
      </c>
      <c r="Q100" s="329">
        <f t="shared" si="88"/>
        <v>1</v>
      </c>
      <c r="R100" s="329">
        <f t="shared" si="67"/>
        <v>0</v>
      </c>
      <c r="S100" s="917">
        <v>-398378.87</v>
      </c>
      <c r="T100" s="916">
        <f t="shared" si="89"/>
        <v>-361977.33999999997</v>
      </c>
      <c r="U100" s="338">
        <f t="shared" si="90"/>
        <v>0</v>
      </c>
      <c r="V100" s="918">
        <f t="shared" si="91"/>
        <v>-361977.33999999997</v>
      </c>
      <c r="W100" s="338">
        <f t="shared" si="92"/>
        <v>0</v>
      </c>
      <c r="X100" s="338">
        <f t="shared" ref="X100:X112" si="102">W100-U100</f>
        <v>0</v>
      </c>
      <c r="Y100" s="401">
        <v>16800</v>
      </c>
      <c r="Z100" s="401">
        <v>16800</v>
      </c>
      <c r="AA100" s="331">
        <v>16800</v>
      </c>
      <c r="AB100" s="338">
        <f t="shared" si="71"/>
        <v>1</v>
      </c>
      <c r="AC100" s="782">
        <v>-420923.32</v>
      </c>
      <c r="AD100" s="738">
        <f t="shared" si="72"/>
        <v>-404123.32</v>
      </c>
      <c r="AE100" s="338">
        <f t="shared" si="73"/>
        <v>0</v>
      </c>
      <c r="AF100" s="794">
        <v>0</v>
      </c>
      <c r="AG100" s="207">
        <v>258930.26</v>
      </c>
      <c r="AH100" s="794">
        <v>357547.24</v>
      </c>
      <c r="AI100" s="207">
        <f t="shared" si="74"/>
        <v>-357547.24</v>
      </c>
      <c r="AJ100" s="737">
        <f t="shared" si="75"/>
        <v>0</v>
      </c>
      <c r="AK100" s="393">
        <v>2017</v>
      </c>
      <c r="AL100" s="207">
        <v>162042.76</v>
      </c>
      <c r="AM100" s="209">
        <f t="shared" si="93"/>
        <v>564.60891986062722</v>
      </c>
      <c r="AN100" s="737">
        <v>1</v>
      </c>
      <c r="AO100" s="389">
        <v>1</v>
      </c>
      <c r="AP100" s="737">
        <f t="shared" si="76"/>
        <v>0</v>
      </c>
      <c r="AQ100" s="389">
        <v>0</v>
      </c>
      <c r="AR100" s="389">
        <v>0</v>
      </c>
      <c r="AS100" s="732">
        <v>0</v>
      </c>
      <c r="AT100" s="389">
        <v>1</v>
      </c>
      <c r="AU100" s="389">
        <v>0</v>
      </c>
      <c r="AV100" s="392"/>
      <c r="AW100" s="213">
        <v>4</v>
      </c>
      <c r="AX100" s="383">
        <f t="shared" si="94"/>
        <v>0</v>
      </c>
      <c r="AY100" s="213">
        <v>3.2</v>
      </c>
      <c r="AZ100" s="383">
        <f t="shared" si="95"/>
        <v>1</v>
      </c>
      <c r="BA100" s="213">
        <v>2.7</v>
      </c>
      <c r="BB100" s="383">
        <f t="shared" si="96"/>
        <v>1</v>
      </c>
      <c r="BC100" s="363">
        <v>72100</v>
      </c>
      <c r="BD100" s="363">
        <v>64301.68</v>
      </c>
      <c r="BE100" s="337">
        <f t="shared" si="77"/>
        <v>-7798.32</v>
      </c>
      <c r="BF100" s="363">
        <v>9300</v>
      </c>
      <c r="BG100" s="363">
        <v>11353.43</v>
      </c>
      <c r="BH100" s="337">
        <f t="shared" si="78"/>
        <v>2053.4300000000003</v>
      </c>
      <c r="BI100" s="363">
        <v>194832.59</v>
      </c>
      <c r="BJ100" s="363">
        <v>159475</v>
      </c>
      <c r="BK100" s="363">
        <f t="shared" si="69"/>
        <v>-35357.589999999997</v>
      </c>
      <c r="BL100" s="363">
        <v>97423.08</v>
      </c>
      <c r="BM100" s="363">
        <v>107491.92803200001</v>
      </c>
      <c r="BN100" s="785">
        <v>10.845000000000001</v>
      </c>
      <c r="BO100" s="361">
        <v>33100</v>
      </c>
      <c r="BP100" s="367">
        <v>1.7</v>
      </c>
      <c r="BQ100" s="785">
        <v>1.8</v>
      </c>
      <c r="BR100" s="363">
        <v>9000</v>
      </c>
      <c r="BS100" s="921">
        <v>0</v>
      </c>
      <c r="BT100" s="921">
        <v>0</v>
      </c>
      <c r="BU100" s="921">
        <v>1</v>
      </c>
      <c r="BV100" s="921">
        <v>1</v>
      </c>
      <c r="BW100" s="921">
        <v>0</v>
      </c>
      <c r="BX100" s="202"/>
      <c r="BY100" s="383">
        <v>0</v>
      </c>
      <c r="BZ100" s="202"/>
      <c r="CA100" s="383">
        <v>0</v>
      </c>
      <c r="CB100" s="390"/>
      <c r="CC100" s="383">
        <v>0</v>
      </c>
      <c r="CD100" s="202"/>
      <c r="CE100" s="383">
        <v>0</v>
      </c>
      <c r="CF100" s="202"/>
      <c r="CG100" s="383">
        <v>0</v>
      </c>
      <c r="CH100" s="202"/>
      <c r="CI100" s="383">
        <v>1</v>
      </c>
      <c r="CJ100" s="202"/>
      <c r="CK100" s="383">
        <v>1</v>
      </c>
      <c r="CL100" s="202"/>
      <c r="CM100" s="383">
        <v>0</v>
      </c>
      <c r="CN100" s="713">
        <v>15.451000000000001</v>
      </c>
      <c r="CO100" s="713">
        <v>14.616</v>
      </c>
      <c r="CP100" s="713">
        <v>14.723000000000001</v>
      </c>
      <c r="CQ100" s="713">
        <v>13.573</v>
      </c>
      <c r="CR100" s="713">
        <v>13.975</v>
      </c>
      <c r="CS100" s="713">
        <v>12.968</v>
      </c>
      <c r="CT100" s="713">
        <v>12.8</v>
      </c>
      <c r="CU100" s="713">
        <v>12.323</v>
      </c>
    </row>
    <row r="101" spans="1:99">
      <c r="A101" s="202">
        <v>13073085</v>
      </c>
      <c r="B101" s="202">
        <v>5361</v>
      </c>
      <c r="C101" s="202" t="s">
        <v>440</v>
      </c>
      <c r="D101" s="206">
        <v>667</v>
      </c>
      <c r="E101" s="206">
        <v>282600</v>
      </c>
      <c r="F101" s="794">
        <v>38187.040000000001</v>
      </c>
      <c r="G101" s="209">
        <f t="shared" si="97"/>
        <v>-244412.96</v>
      </c>
      <c r="H101" s="337">
        <v>69400</v>
      </c>
      <c r="I101" s="916">
        <v>69416.259999999995</v>
      </c>
      <c r="J101" s="209">
        <f t="shared" si="98"/>
        <v>16.259999999994761</v>
      </c>
      <c r="K101" s="337">
        <f t="shared" si="99"/>
        <v>213200</v>
      </c>
      <c r="L101" s="916">
        <f t="shared" si="70"/>
        <v>-31229.219999999994</v>
      </c>
      <c r="M101" s="209">
        <f t="shared" si="100"/>
        <v>-244429.22</v>
      </c>
      <c r="N101" s="916">
        <f t="shared" si="87"/>
        <v>-31229.219999999994</v>
      </c>
      <c r="O101" s="329">
        <f>IF(K101&lt;0,0,1)</f>
        <v>1</v>
      </c>
      <c r="P101" s="920">
        <f t="shared" si="66"/>
        <v>0</v>
      </c>
      <c r="Q101" s="920">
        <f t="shared" si="88"/>
        <v>0</v>
      </c>
      <c r="R101" s="329">
        <f t="shared" si="67"/>
        <v>0</v>
      </c>
      <c r="S101" s="917">
        <v>-510135.24</v>
      </c>
      <c r="T101" s="916">
        <f t="shared" si="89"/>
        <v>-541364.46</v>
      </c>
      <c r="U101" s="338">
        <f t="shared" si="90"/>
        <v>0</v>
      </c>
      <c r="V101" s="918">
        <f t="shared" si="91"/>
        <v>-541364.46</v>
      </c>
      <c r="W101" s="338">
        <f t="shared" si="92"/>
        <v>0</v>
      </c>
      <c r="X101" s="338">
        <f t="shared" si="102"/>
        <v>0</v>
      </c>
      <c r="Y101" s="401">
        <v>210600</v>
      </c>
      <c r="Z101" s="401">
        <v>210600</v>
      </c>
      <c r="AA101" s="331">
        <v>210600</v>
      </c>
      <c r="AB101" s="338">
        <f t="shared" si="71"/>
        <v>1</v>
      </c>
      <c r="AC101" s="782">
        <v>184928.52</v>
      </c>
      <c r="AD101" s="738">
        <f t="shared" si="72"/>
        <v>395528.52</v>
      </c>
      <c r="AE101" s="338">
        <f t="shared" si="73"/>
        <v>1</v>
      </c>
      <c r="AF101" s="794">
        <v>0</v>
      </c>
      <c r="AG101" s="207">
        <v>0</v>
      </c>
      <c r="AH101" s="794">
        <v>413820.43</v>
      </c>
      <c r="AI101" s="207">
        <f t="shared" si="74"/>
        <v>-413820.43</v>
      </c>
      <c r="AJ101" s="737">
        <f t="shared" si="75"/>
        <v>0</v>
      </c>
      <c r="AK101" s="393">
        <v>2017</v>
      </c>
      <c r="AL101" s="207">
        <v>1713124.54</v>
      </c>
      <c r="AM101" s="209">
        <f t="shared" si="93"/>
        <v>2568.4026086956524</v>
      </c>
      <c r="AN101" s="737">
        <v>0</v>
      </c>
      <c r="AO101" s="389">
        <v>0</v>
      </c>
      <c r="AP101" s="737">
        <f t="shared" si="76"/>
        <v>0</v>
      </c>
      <c r="AQ101" s="389">
        <v>0</v>
      </c>
      <c r="AR101" s="389">
        <v>0</v>
      </c>
      <c r="AS101" s="732">
        <v>0</v>
      </c>
      <c r="AT101" s="389">
        <v>1</v>
      </c>
      <c r="AU101" s="389">
        <v>0</v>
      </c>
      <c r="AV101" s="392"/>
      <c r="AW101" s="213">
        <v>3.6</v>
      </c>
      <c r="AX101" s="383">
        <f t="shared" si="94"/>
        <v>0</v>
      </c>
      <c r="AY101" s="213">
        <v>3.4</v>
      </c>
      <c r="AZ101" s="383">
        <f t="shared" si="95"/>
        <v>1</v>
      </c>
      <c r="BA101" s="213">
        <v>3.2</v>
      </c>
      <c r="BB101" s="383">
        <f t="shared" si="96"/>
        <v>1</v>
      </c>
      <c r="BC101" s="363">
        <v>139500</v>
      </c>
      <c r="BD101" s="363">
        <v>124274.88</v>
      </c>
      <c r="BE101" s="337">
        <f t="shared" si="77"/>
        <v>-15225.119999999995</v>
      </c>
      <c r="BF101" s="363">
        <v>21000</v>
      </c>
      <c r="BG101" s="363">
        <v>25530.560000000001</v>
      </c>
      <c r="BH101" s="337">
        <f t="shared" si="78"/>
        <v>4530.5600000000013</v>
      </c>
      <c r="BI101" s="363">
        <v>420669.93</v>
      </c>
      <c r="BJ101" s="363">
        <v>377018</v>
      </c>
      <c r="BK101" s="363">
        <f t="shared" si="69"/>
        <v>-43651.929999999993</v>
      </c>
      <c r="BL101" s="363">
        <v>245527.14</v>
      </c>
      <c r="BM101" s="363">
        <v>245027.95075600001</v>
      </c>
      <c r="BN101" s="785">
        <v>10.845000000000001</v>
      </c>
      <c r="BO101" s="361">
        <v>75400</v>
      </c>
      <c r="BP101" s="367">
        <v>1.1000000000000001</v>
      </c>
      <c r="BQ101" s="785">
        <v>1.4</v>
      </c>
      <c r="BR101" s="363">
        <v>12900</v>
      </c>
      <c r="BS101" s="921">
        <v>1</v>
      </c>
      <c r="BT101" s="921">
        <v>0</v>
      </c>
      <c r="BU101" s="921">
        <v>0</v>
      </c>
      <c r="BV101" s="921">
        <v>0</v>
      </c>
      <c r="BW101" s="921">
        <v>0</v>
      </c>
      <c r="BX101" s="202"/>
      <c r="BY101" s="383">
        <v>1</v>
      </c>
      <c r="BZ101" s="202"/>
      <c r="CA101" s="383">
        <v>1</v>
      </c>
      <c r="CB101" s="390"/>
      <c r="CC101" s="383">
        <v>0</v>
      </c>
      <c r="CD101" s="202"/>
      <c r="CE101" s="383">
        <v>1</v>
      </c>
      <c r="CF101" s="202"/>
      <c r="CG101" s="383">
        <v>1</v>
      </c>
      <c r="CH101" s="202"/>
      <c r="CI101" s="383">
        <v>0</v>
      </c>
      <c r="CJ101" s="202"/>
      <c r="CK101" s="383">
        <v>1</v>
      </c>
      <c r="CL101" s="202"/>
      <c r="CM101" s="383">
        <v>1</v>
      </c>
      <c r="CN101" s="713">
        <v>15.451000000000001</v>
      </c>
      <c r="CO101" s="713">
        <v>14.616</v>
      </c>
      <c r="CP101" s="713">
        <v>14.723000000000001</v>
      </c>
      <c r="CQ101" s="713">
        <v>13.573</v>
      </c>
      <c r="CR101" s="713">
        <v>13.975</v>
      </c>
      <c r="CS101" s="713">
        <v>12.968</v>
      </c>
      <c r="CT101" s="713">
        <v>12.8</v>
      </c>
      <c r="CU101" s="713">
        <v>12.323</v>
      </c>
    </row>
    <row r="102" spans="1:99">
      <c r="A102" s="202">
        <v>13073003</v>
      </c>
      <c r="B102" s="202">
        <v>5362</v>
      </c>
      <c r="C102" s="202" t="s">
        <v>122</v>
      </c>
      <c r="D102" s="206">
        <v>1283</v>
      </c>
      <c r="E102" s="206">
        <v>-400400</v>
      </c>
      <c r="F102" s="207">
        <v>338593.16</v>
      </c>
      <c r="G102" s="209">
        <f t="shared" si="97"/>
        <v>738993.15999999992</v>
      </c>
      <c r="H102" s="337">
        <v>108900</v>
      </c>
      <c r="I102" s="209">
        <v>108821.55</v>
      </c>
      <c r="J102" s="209">
        <f t="shared" si="98"/>
        <v>-78.44999999999709</v>
      </c>
      <c r="K102" s="337">
        <f t="shared" si="99"/>
        <v>-509300</v>
      </c>
      <c r="L102" s="209">
        <f t="shared" si="70"/>
        <v>229771.61</v>
      </c>
      <c r="M102" s="209">
        <f t="shared" si="100"/>
        <v>739071.61</v>
      </c>
      <c r="N102" s="209">
        <f t="shared" si="87"/>
        <v>229771.61</v>
      </c>
      <c r="O102" s="329">
        <f t="shared" si="101"/>
        <v>0</v>
      </c>
      <c r="P102" s="329">
        <f t="shared" si="66"/>
        <v>1</v>
      </c>
      <c r="Q102" s="329">
        <f t="shared" si="88"/>
        <v>1</v>
      </c>
      <c r="R102" s="329">
        <f t="shared" si="67"/>
        <v>0</v>
      </c>
      <c r="S102" s="209">
        <v>124324.79</v>
      </c>
      <c r="T102" s="209">
        <f t="shared" si="89"/>
        <v>354096.39999999997</v>
      </c>
      <c r="U102" s="338">
        <f t="shared" si="90"/>
        <v>1</v>
      </c>
      <c r="V102" s="911">
        <f t="shared" si="91"/>
        <v>354096.39999999997</v>
      </c>
      <c r="W102" s="338">
        <f t="shared" si="92"/>
        <v>1</v>
      </c>
      <c r="X102" s="338">
        <f t="shared" si="102"/>
        <v>0</v>
      </c>
      <c r="Y102" s="401">
        <v>-256500</v>
      </c>
      <c r="Z102" s="401">
        <v>0</v>
      </c>
      <c r="AA102" s="331">
        <v>288528.21000000002</v>
      </c>
      <c r="AB102" s="338">
        <f t="shared" si="71"/>
        <v>1</v>
      </c>
      <c r="AC102" s="331">
        <v>-710285.26</v>
      </c>
      <c r="AD102" s="738">
        <f t="shared" si="72"/>
        <v>-421757.05</v>
      </c>
      <c r="AE102" s="338">
        <f t="shared" si="73"/>
        <v>0</v>
      </c>
      <c r="AF102" s="207">
        <v>0</v>
      </c>
      <c r="AG102" s="207">
        <v>0</v>
      </c>
      <c r="AH102" s="207">
        <v>273362.74</v>
      </c>
      <c r="AI102" s="207">
        <f t="shared" si="74"/>
        <v>-273362.74</v>
      </c>
      <c r="AJ102" s="737">
        <f t="shared" si="75"/>
        <v>0</v>
      </c>
      <c r="AK102" s="352">
        <v>2013</v>
      </c>
      <c r="AL102" s="207">
        <v>427537.91999999998</v>
      </c>
      <c r="AM102" s="209">
        <f t="shared" si="93"/>
        <v>333.23298519095869</v>
      </c>
      <c r="AN102" s="737">
        <v>1</v>
      </c>
      <c r="AO102" s="388">
        <v>1</v>
      </c>
      <c r="AP102" s="737">
        <f t="shared" si="76"/>
        <v>0</v>
      </c>
      <c r="AQ102" s="388">
        <v>0</v>
      </c>
      <c r="AR102" s="388">
        <v>0</v>
      </c>
      <c r="AS102" s="732">
        <v>0</v>
      </c>
      <c r="AT102" s="388">
        <v>0</v>
      </c>
      <c r="AU102" s="388">
        <v>0</v>
      </c>
      <c r="AV102" s="207">
        <v>0</v>
      </c>
      <c r="AW102" s="213">
        <v>4.2</v>
      </c>
      <c r="AX102" s="383">
        <f t="shared" si="94"/>
        <v>0</v>
      </c>
      <c r="AY102" s="213">
        <v>4.5</v>
      </c>
      <c r="AZ102" s="383">
        <f t="shared" si="95"/>
        <v>0</v>
      </c>
      <c r="BA102" s="213">
        <v>3.8</v>
      </c>
      <c r="BB102" s="383">
        <f t="shared" si="96"/>
        <v>1</v>
      </c>
      <c r="BC102" s="206">
        <v>416400</v>
      </c>
      <c r="BD102" s="206">
        <v>410386.09</v>
      </c>
      <c r="BE102" s="337">
        <f t="shared" si="77"/>
        <v>-6013.9099999999744</v>
      </c>
      <c r="BF102" s="206">
        <v>62800</v>
      </c>
      <c r="BG102" s="206">
        <v>64555.73</v>
      </c>
      <c r="BH102" s="337">
        <f t="shared" si="78"/>
        <v>1755.7300000000032</v>
      </c>
      <c r="BI102" s="206">
        <v>677291.22</v>
      </c>
      <c r="BJ102" s="206">
        <v>690783</v>
      </c>
      <c r="BK102" s="206">
        <f t="shared" si="69"/>
        <v>13491.780000000028</v>
      </c>
      <c r="BL102" s="206">
        <v>578067.92000000004</v>
      </c>
      <c r="BM102" s="206">
        <v>461722.35129200009</v>
      </c>
      <c r="BN102" s="364">
        <v>19.722100000000001</v>
      </c>
      <c r="BO102" s="361">
        <v>247839.16</v>
      </c>
      <c r="BP102" s="367">
        <v>2.2000000000000002</v>
      </c>
      <c r="BQ102" s="367">
        <v>2.2000000000000002</v>
      </c>
      <c r="BR102" s="363">
        <v>39800</v>
      </c>
      <c r="BS102" s="921">
        <v>0</v>
      </c>
      <c r="BT102" s="921">
        <v>0</v>
      </c>
      <c r="BU102" s="921">
        <v>0</v>
      </c>
      <c r="BV102" s="921">
        <v>1</v>
      </c>
      <c r="BW102" s="921">
        <v>0</v>
      </c>
      <c r="BX102" s="396"/>
      <c r="BY102" s="398"/>
      <c r="BZ102" s="396"/>
      <c r="CA102" s="398"/>
      <c r="CB102" s="207"/>
      <c r="CC102" s="398"/>
      <c r="CD102" s="396"/>
      <c r="CE102" s="398"/>
      <c r="CF102" s="396"/>
      <c r="CG102" s="398"/>
      <c r="CH102" s="396"/>
      <c r="CI102" s="398"/>
      <c r="CJ102" s="396"/>
      <c r="CK102" s="398"/>
      <c r="CL102" s="396"/>
      <c r="CM102" s="383"/>
      <c r="CN102" s="713">
        <v>25.67</v>
      </c>
      <c r="CO102" s="713">
        <v>24.08</v>
      </c>
      <c r="CP102" s="713">
        <v>22.82</v>
      </c>
      <c r="CQ102" s="713">
        <v>23.61</v>
      </c>
      <c r="CR102" s="713">
        <v>21.36</v>
      </c>
      <c r="CS102" s="713">
        <v>21.36</v>
      </c>
      <c r="CT102" s="713">
        <v>22.010300000000001</v>
      </c>
      <c r="CU102" s="713">
        <v>21.7011</v>
      </c>
    </row>
    <row r="103" spans="1:99">
      <c r="A103" s="202">
        <v>13073021</v>
      </c>
      <c r="B103" s="202">
        <v>5362</v>
      </c>
      <c r="C103" s="202" t="s">
        <v>123</v>
      </c>
      <c r="D103" s="206">
        <v>723</v>
      </c>
      <c r="E103" s="206">
        <v>63200</v>
      </c>
      <c r="F103" s="207">
        <v>510070.67</v>
      </c>
      <c r="G103" s="209">
        <f t="shared" si="97"/>
        <v>446870.67</v>
      </c>
      <c r="H103" s="337">
        <v>71900</v>
      </c>
      <c r="I103" s="209">
        <v>69577.42</v>
      </c>
      <c r="J103" s="209">
        <f t="shared" si="98"/>
        <v>-2322.5800000000017</v>
      </c>
      <c r="K103" s="337">
        <f t="shared" si="99"/>
        <v>-8700</v>
      </c>
      <c r="L103" s="209">
        <f t="shared" si="70"/>
        <v>440493.25</v>
      </c>
      <c r="M103" s="209">
        <f t="shared" si="100"/>
        <v>449193.25</v>
      </c>
      <c r="N103" s="209">
        <f t="shared" si="87"/>
        <v>68930.12</v>
      </c>
      <c r="O103" s="329">
        <f t="shared" si="101"/>
        <v>0</v>
      </c>
      <c r="P103" s="329">
        <f t="shared" si="66"/>
        <v>1</v>
      </c>
      <c r="Q103" s="329">
        <f t="shared" si="88"/>
        <v>1</v>
      </c>
      <c r="R103" s="329">
        <f t="shared" ref="R103:R113" si="103">Q103-P103</f>
        <v>0</v>
      </c>
      <c r="S103" s="209">
        <v>-1158868.45</v>
      </c>
      <c r="T103" s="209">
        <f t="shared" si="89"/>
        <v>-718375.2</v>
      </c>
      <c r="U103" s="338">
        <f t="shared" si="90"/>
        <v>0</v>
      </c>
      <c r="V103" s="911">
        <f t="shared" si="91"/>
        <v>-1089938.33</v>
      </c>
      <c r="W103" s="338">
        <f t="shared" si="92"/>
        <v>0</v>
      </c>
      <c r="X103" s="338">
        <f t="shared" si="102"/>
        <v>0</v>
      </c>
      <c r="Y103" s="401">
        <v>17700</v>
      </c>
      <c r="Z103" s="401">
        <v>17700</v>
      </c>
      <c r="AA103" s="331">
        <v>470472.66</v>
      </c>
      <c r="AB103" s="338">
        <f t="shared" si="71"/>
        <v>1</v>
      </c>
      <c r="AC103" s="331">
        <v>894459.03</v>
      </c>
      <c r="AD103" s="738">
        <f t="shared" si="72"/>
        <v>1364931.69</v>
      </c>
      <c r="AE103" s="338">
        <f t="shared" si="73"/>
        <v>1</v>
      </c>
      <c r="AF103" s="207">
        <v>0</v>
      </c>
      <c r="AG103" s="207">
        <v>0</v>
      </c>
      <c r="AH103" s="207">
        <v>397955.83</v>
      </c>
      <c r="AI103" s="207">
        <f t="shared" si="74"/>
        <v>-397955.83</v>
      </c>
      <c r="AJ103" s="737">
        <f t="shared" si="75"/>
        <v>0</v>
      </c>
      <c r="AK103" s="352">
        <v>2013</v>
      </c>
      <c r="AL103" s="207">
        <v>476966.16</v>
      </c>
      <c r="AM103" s="209">
        <f t="shared" si="93"/>
        <v>659.70423236514523</v>
      </c>
      <c r="AN103" s="737">
        <v>1</v>
      </c>
      <c r="AO103" s="388">
        <v>1</v>
      </c>
      <c r="AP103" s="737">
        <f t="shared" si="76"/>
        <v>0</v>
      </c>
      <c r="AQ103" s="388">
        <v>0</v>
      </c>
      <c r="AR103" s="388">
        <v>1</v>
      </c>
      <c r="AS103" s="732">
        <v>371563.13</v>
      </c>
      <c r="AT103" s="388">
        <v>0</v>
      </c>
      <c r="AU103" s="388">
        <v>0</v>
      </c>
      <c r="AV103" s="207">
        <v>0</v>
      </c>
      <c r="AW103" s="213">
        <v>4</v>
      </c>
      <c r="AX103" s="383">
        <f t="shared" si="94"/>
        <v>0</v>
      </c>
      <c r="AY103" s="213">
        <v>4</v>
      </c>
      <c r="AZ103" s="383">
        <f t="shared" si="95"/>
        <v>1</v>
      </c>
      <c r="BA103" s="213">
        <v>3.8</v>
      </c>
      <c r="BB103" s="383">
        <f t="shared" si="96"/>
        <v>1</v>
      </c>
      <c r="BC103" s="206">
        <v>182900</v>
      </c>
      <c r="BD103" s="206">
        <v>180256.3</v>
      </c>
      <c r="BE103" s="337">
        <f t="shared" si="77"/>
        <v>-2643.7000000000116</v>
      </c>
      <c r="BF103" s="206">
        <v>11300</v>
      </c>
      <c r="BG103" s="206">
        <v>11612.56</v>
      </c>
      <c r="BH103" s="337">
        <f t="shared" si="78"/>
        <v>312.55999999999949</v>
      </c>
      <c r="BI103" s="206">
        <v>275712.26</v>
      </c>
      <c r="BJ103" s="206">
        <v>267910</v>
      </c>
      <c r="BK103" s="206">
        <f t="shared" si="69"/>
        <v>-7802.2600000000093</v>
      </c>
      <c r="BL103" s="206">
        <v>466925.02</v>
      </c>
      <c r="BM103" s="206">
        <v>273142.73514800007</v>
      </c>
      <c r="BN103" s="364">
        <v>19.722100000000001</v>
      </c>
      <c r="BO103" s="361">
        <v>146463.67000000001</v>
      </c>
      <c r="BP103" s="367">
        <v>1.7</v>
      </c>
      <c r="BQ103" s="367">
        <v>1.74</v>
      </c>
      <c r="BR103" s="363">
        <v>16300</v>
      </c>
      <c r="BS103" s="921">
        <v>0</v>
      </c>
      <c r="BT103" s="921">
        <v>0</v>
      </c>
      <c r="BU103" s="921">
        <v>0</v>
      </c>
      <c r="BV103" s="921">
        <v>0</v>
      </c>
      <c r="BW103" s="921">
        <v>0</v>
      </c>
      <c r="BX103" s="396"/>
      <c r="BY103" s="398"/>
      <c r="BZ103" s="396"/>
      <c r="CA103" s="398"/>
      <c r="CB103" s="361"/>
      <c r="CC103" s="398"/>
      <c r="CD103" s="396"/>
      <c r="CE103" s="398"/>
      <c r="CF103" s="396"/>
      <c r="CG103" s="398"/>
      <c r="CH103" s="396"/>
      <c r="CI103" s="398"/>
      <c r="CJ103" s="396"/>
      <c r="CK103" s="398"/>
      <c r="CL103" s="396"/>
      <c r="CM103" s="383"/>
      <c r="CN103" s="713">
        <v>25.67</v>
      </c>
      <c r="CO103" s="713">
        <v>24.08</v>
      </c>
      <c r="CP103" s="713">
        <v>22.82</v>
      </c>
      <c r="CQ103" s="713">
        <v>23.61</v>
      </c>
      <c r="CR103" s="713">
        <v>21.36</v>
      </c>
      <c r="CS103" s="713">
        <v>21.36</v>
      </c>
      <c r="CT103" s="713">
        <v>22.010300000000001</v>
      </c>
      <c r="CU103" s="713">
        <v>21.7011</v>
      </c>
    </row>
    <row r="104" spans="1:99">
      <c r="A104" s="202">
        <v>13073028</v>
      </c>
      <c r="B104" s="202">
        <v>5362</v>
      </c>
      <c r="C104" s="202" t="s">
        <v>124</v>
      </c>
      <c r="D104" s="206">
        <v>1262</v>
      </c>
      <c r="E104" s="206">
        <v>16500</v>
      </c>
      <c r="F104" s="207">
        <v>357998.82</v>
      </c>
      <c r="G104" s="209">
        <f t="shared" si="97"/>
        <v>341498.82</v>
      </c>
      <c r="H104" s="337">
        <v>61200</v>
      </c>
      <c r="I104" s="209">
        <v>55164</v>
      </c>
      <c r="J104" s="209">
        <f t="shared" si="98"/>
        <v>-6036</v>
      </c>
      <c r="K104" s="337">
        <f t="shared" si="99"/>
        <v>-44700</v>
      </c>
      <c r="L104" s="209">
        <f t="shared" si="70"/>
        <v>302834.82</v>
      </c>
      <c r="M104" s="209">
        <f t="shared" si="100"/>
        <v>347534.82</v>
      </c>
      <c r="N104" s="209">
        <f t="shared" si="87"/>
        <v>302834.82</v>
      </c>
      <c r="O104" s="329">
        <f t="shared" si="101"/>
        <v>0</v>
      </c>
      <c r="P104" s="329">
        <f t="shared" si="66"/>
        <v>1</v>
      </c>
      <c r="Q104" s="329">
        <f t="shared" si="88"/>
        <v>1</v>
      </c>
      <c r="R104" s="329">
        <f t="shared" si="103"/>
        <v>0</v>
      </c>
      <c r="S104" s="331">
        <v>77071.89</v>
      </c>
      <c r="T104" s="209">
        <f t="shared" si="89"/>
        <v>379906.71</v>
      </c>
      <c r="U104" s="338">
        <f t="shared" si="90"/>
        <v>1</v>
      </c>
      <c r="V104" s="911">
        <f t="shared" si="91"/>
        <v>379906.71</v>
      </c>
      <c r="W104" s="338">
        <f t="shared" si="92"/>
        <v>1</v>
      </c>
      <c r="X104" s="338">
        <f t="shared" si="102"/>
        <v>0</v>
      </c>
      <c r="Y104" s="401">
        <v>-120500</v>
      </c>
      <c r="Z104" s="401">
        <v>-11700</v>
      </c>
      <c r="AA104" s="331">
        <v>324585.5</v>
      </c>
      <c r="AB104" s="338">
        <f t="shared" si="71"/>
        <v>1</v>
      </c>
      <c r="AC104" s="331">
        <v>422789.39</v>
      </c>
      <c r="AD104" s="738">
        <f t="shared" si="72"/>
        <v>747374.89</v>
      </c>
      <c r="AE104" s="338">
        <f t="shared" si="73"/>
        <v>1</v>
      </c>
      <c r="AF104" s="207">
        <v>252317.08</v>
      </c>
      <c r="AG104" s="207">
        <v>271028</v>
      </c>
      <c r="AH104" s="207">
        <v>0</v>
      </c>
      <c r="AI104" s="207">
        <f t="shared" si="74"/>
        <v>252317.08</v>
      </c>
      <c r="AJ104" s="737">
        <f t="shared" si="75"/>
        <v>0</v>
      </c>
      <c r="AK104" s="352">
        <v>2015</v>
      </c>
      <c r="AL104" s="207">
        <v>718824.02</v>
      </c>
      <c r="AM104" s="209">
        <f t="shared" si="93"/>
        <v>569.59114104595881</v>
      </c>
      <c r="AN104" s="737">
        <v>0</v>
      </c>
      <c r="AO104" s="389">
        <v>0</v>
      </c>
      <c r="AP104" s="737">
        <f t="shared" si="76"/>
        <v>0</v>
      </c>
      <c r="AQ104" s="389">
        <v>0</v>
      </c>
      <c r="AR104" s="389">
        <v>0</v>
      </c>
      <c r="AS104" s="732">
        <v>0</v>
      </c>
      <c r="AT104" s="389">
        <v>0</v>
      </c>
      <c r="AU104" s="389">
        <v>0</v>
      </c>
      <c r="AV104" s="207">
        <v>0</v>
      </c>
      <c r="AW104" s="213">
        <v>5.2</v>
      </c>
      <c r="AX104" s="383">
        <f t="shared" si="94"/>
        <v>0</v>
      </c>
      <c r="AY104" s="213">
        <v>5.2</v>
      </c>
      <c r="AZ104" s="383">
        <f t="shared" si="95"/>
        <v>0</v>
      </c>
      <c r="BA104" s="213">
        <v>3</v>
      </c>
      <c r="BB104" s="383">
        <f t="shared" si="96"/>
        <v>1</v>
      </c>
      <c r="BC104" s="206">
        <v>279000</v>
      </c>
      <c r="BD104" s="206">
        <v>269470.68</v>
      </c>
      <c r="BE104" s="337">
        <f t="shared" si="77"/>
        <v>-9529.320000000007</v>
      </c>
      <c r="BF104" s="206">
        <v>31400</v>
      </c>
      <c r="BG104" s="206">
        <v>38066.81</v>
      </c>
      <c r="BH104" s="337">
        <f t="shared" si="78"/>
        <v>6666.8099999999977</v>
      </c>
      <c r="BI104" s="206">
        <v>584801.56000000006</v>
      </c>
      <c r="BJ104" s="206">
        <v>593064</v>
      </c>
      <c r="BK104" s="206">
        <f t="shared" si="69"/>
        <v>8262.4399999999441</v>
      </c>
      <c r="BL104" s="206">
        <v>709922.17</v>
      </c>
      <c r="BM104" s="206">
        <v>476200.68429200008</v>
      </c>
      <c r="BN104" s="364">
        <v>19.722100000000001</v>
      </c>
      <c r="BO104" s="361">
        <v>257248.17</v>
      </c>
      <c r="BP104" s="367">
        <v>0.2</v>
      </c>
      <c r="BQ104" s="367">
        <v>0.2</v>
      </c>
      <c r="BR104" s="363">
        <v>3900</v>
      </c>
      <c r="BS104" s="921">
        <v>0</v>
      </c>
      <c r="BT104" s="921">
        <v>0</v>
      </c>
      <c r="BU104" s="921">
        <v>0</v>
      </c>
      <c r="BV104" s="921">
        <v>1</v>
      </c>
      <c r="BW104" s="921">
        <v>0</v>
      </c>
      <c r="BX104" s="207"/>
      <c r="BY104" s="390"/>
      <c r="BZ104" s="397"/>
      <c r="CA104" s="388"/>
      <c r="CB104" s="207"/>
      <c r="CC104" s="388"/>
      <c r="CD104" s="397"/>
      <c r="CE104" s="390"/>
      <c r="CF104" s="369"/>
      <c r="CG104" s="399"/>
      <c r="CH104" s="363"/>
      <c r="CI104" s="388"/>
      <c r="CJ104" s="202"/>
      <c r="CK104" s="388"/>
      <c r="CL104" s="202"/>
      <c r="CM104" s="388"/>
      <c r="CN104" s="715">
        <v>25.67</v>
      </c>
      <c r="CO104" s="715">
        <v>24.08</v>
      </c>
      <c r="CP104" s="715">
        <v>22.82</v>
      </c>
      <c r="CQ104" s="715">
        <v>23.61</v>
      </c>
      <c r="CR104" s="715">
        <v>21.36</v>
      </c>
      <c r="CS104" s="715">
        <v>21.36</v>
      </c>
      <c r="CT104" s="715">
        <v>22.010300000000001</v>
      </c>
      <c r="CU104" s="715">
        <v>21.7011</v>
      </c>
    </row>
    <row r="105" spans="1:99">
      <c r="A105" s="202">
        <v>13073040</v>
      </c>
      <c r="B105" s="202">
        <v>5362</v>
      </c>
      <c r="C105" s="202" t="s">
        <v>125</v>
      </c>
      <c r="D105" s="206">
        <v>981</v>
      </c>
      <c r="E105" s="206">
        <v>-95400</v>
      </c>
      <c r="F105" s="207">
        <v>-97760.37</v>
      </c>
      <c r="G105" s="209">
        <f t="shared" si="97"/>
        <v>-2360.3699999999953</v>
      </c>
      <c r="H105" s="337">
        <v>228700</v>
      </c>
      <c r="I105" s="209">
        <v>229550.46</v>
      </c>
      <c r="J105" s="209">
        <f t="shared" si="98"/>
        <v>850.45999999999185</v>
      </c>
      <c r="K105" s="337">
        <f t="shared" si="99"/>
        <v>-324100</v>
      </c>
      <c r="L105" s="209">
        <f t="shared" si="70"/>
        <v>-327310.82999999996</v>
      </c>
      <c r="M105" s="209">
        <f t="shared" si="100"/>
        <v>-3210.8299999999581</v>
      </c>
      <c r="N105" s="209">
        <f t="shared" si="87"/>
        <v>-327310.82999999996</v>
      </c>
      <c r="O105" s="329">
        <f t="shared" si="101"/>
        <v>0</v>
      </c>
      <c r="P105" s="329">
        <f t="shared" si="66"/>
        <v>0</v>
      </c>
      <c r="Q105" s="329">
        <f t="shared" si="88"/>
        <v>0</v>
      </c>
      <c r="R105" s="329">
        <f t="shared" si="103"/>
        <v>0</v>
      </c>
      <c r="S105" s="331">
        <v>540006.28</v>
      </c>
      <c r="T105" s="209">
        <f t="shared" si="89"/>
        <v>212695.45000000007</v>
      </c>
      <c r="U105" s="338">
        <f t="shared" si="90"/>
        <v>1</v>
      </c>
      <c r="V105" s="911">
        <f t="shared" si="91"/>
        <v>212695.45000000007</v>
      </c>
      <c r="W105" s="338">
        <f t="shared" si="92"/>
        <v>1</v>
      </c>
      <c r="X105" s="338">
        <f t="shared" si="102"/>
        <v>0</v>
      </c>
      <c r="Y105" s="401">
        <v>-64600</v>
      </c>
      <c r="Z105" s="401">
        <v>-64600</v>
      </c>
      <c r="AA105" s="331">
        <v>-203961.9</v>
      </c>
      <c r="AB105" s="338">
        <f t="shared" si="71"/>
        <v>0</v>
      </c>
      <c r="AC105" s="331">
        <v>908139.93</v>
      </c>
      <c r="AD105" s="738">
        <f t="shared" si="72"/>
        <v>704178.03</v>
      </c>
      <c r="AE105" s="338">
        <f t="shared" si="73"/>
        <v>1</v>
      </c>
      <c r="AF105" s="207">
        <v>7220.38</v>
      </c>
      <c r="AG105" s="207">
        <v>0</v>
      </c>
      <c r="AH105" s="207">
        <v>0</v>
      </c>
      <c r="AI105" s="207">
        <f t="shared" si="74"/>
        <v>7220.38</v>
      </c>
      <c r="AJ105" s="737">
        <f t="shared" si="75"/>
        <v>1</v>
      </c>
      <c r="AK105" s="352">
        <v>2017</v>
      </c>
      <c r="AL105" s="207">
        <v>2543542.2799999998</v>
      </c>
      <c r="AM105" s="209">
        <f t="shared" si="93"/>
        <v>2592.8055861365951</v>
      </c>
      <c r="AN105" s="737">
        <v>0</v>
      </c>
      <c r="AO105" s="389">
        <v>0</v>
      </c>
      <c r="AP105" s="737">
        <f t="shared" si="76"/>
        <v>0</v>
      </c>
      <c r="AQ105" s="389">
        <v>0</v>
      </c>
      <c r="AR105" s="389">
        <v>0</v>
      </c>
      <c r="AS105" s="732">
        <v>0</v>
      </c>
      <c r="AT105" s="389">
        <v>0</v>
      </c>
      <c r="AU105" s="389">
        <v>0</v>
      </c>
      <c r="AV105" s="207">
        <v>0</v>
      </c>
      <c r="AW105" s="213">
        <v>3.55</v>
      </c>
      <c r="AX105" s="383">
        <f t="shared" si="94"/>
        <v>0</v>
      </c>
      <c r="AY105" s="213">
        <v>4</v>
      </c>
      <c r="AZ105" s="383">
        <f t="shared" si="95"/>
        <v>1</v>
      </c>
      <c r="BA105" s="213">
        <v>2.5</v>
      </c>
      <c r="BB105" s="383">
        <f t="shared" si="96"/>
        <v>1</v>
      </c>
      <c r="BC105" s="206">
        <v>285000</v>
      </c>
      <c r="BD105" s="206">
        <v>278031.40000000002</v>
      </c>
      <c r="BE105" s="337">
        <f t="shared" si="77"/>
        <v>-6968.5999999999767</v>
      </c>
      <c r="BF105" s="206">
        <v>82300</v>
      </c>
      <c r="BG105" s="206">
        <v>84525.55</v>
      </c>
      <c r="BH105" s="337">
        <f t="shared" si="78"/>
        <v>2225.5500000000029</v>
      </c>
      <c r="BI105" s="206">
        <v>1929422.88</v>
      </c>
      <c r="BJ105" s="206">
        <v>1401654</v>
      </c>
      <c r="BK105" s="206">
        <f t="shared" si="69"/>
        <v>-527768.87999999989</v>
      </c>
      <c r="BL105" s="206">
        <v>0</v>
      </c>
      <c r="BM105" s="206">
        <v>631422.84392800007</v>
      </c>
      <c r="BN105" s="364">
        <v>19.722100000000001</v>
      </c>
      <c r="BO105" s="361">
        <v>329172.09000000003</v>
      </c>
      <c r="BP105" s="367">
        <v>0.5</v>
      </c>
      <c r="BQ105" s="367">
        <v>0.47</v>
      </c>
      <c r="BR105" s="363">
        <v>11600</v>
      </c>
      <c r="BS105" s="921">
        <v>0</v>
      </c>
      <c r="BT105" s="921">
        <v>0</v>
      </c>
      <c r="BU105" s="921">
        <v>1</v>
      </c>
      <c r="BV105" s="921">
        <v>1</v>
      </c>
      <c r="BW105" s="921">
        <v>0</v>
      </c>
      <c r="BX105" s="207"/>
      <c r="BY105" s="390"/>
      <c r="BZ105" s="397"/>
      <c r="CA105" s="388"/>
      <c r="CB105" s="361"/>
      <c r="CC105" s="388"/>
      <c r="CD105" s="397"/>
      <c r="CE105" s="390"/>
      <c r="CF105" s="369"/>
      <c r="CG105" s="399"/>
      <c r="CH105" s="363"/>
      <c r="CI105" s="388"/>
      <c r="CJ105" s="202"/>
      <c r="CK105" s="388"/>
      <c r="CL105" s="202"/>
      <c r="CM105" s="388"/>
      <c r="CN105" s="715">
        <v>25.67</v>
      </c>
      <c r="CO105" s="715">
        <v>24.08</v>
      </c>
      <c r="CP105" s="715">
        <v>22.82</v>
      </c>
      <c r="CQ105" s="715">
        <v>23.61</v>
      </c>
      <c r="CR105" s="715">
        <v>21.36</v>
      </c>
      <c r="CS105" s="715">
        <v>21.36</v>
      </c>
      <c r="CT105" s="715">
        <v>22.010300000000001</v>
      </c>
      <c r="CU105" s="715">
        <v>21.7011</v>
      </c>
    </row>
    <row r="106" spans="1:99">
      <c r="A106" s="202">
        <v>13073045</v>
      </c>
      <c r="B106" s="202">
        <v>5362</v>
      </c>
      <c r="C106" s="202" t="s">
        <v>126</v>
      </c>
      <c r="D106" s="206">
        <v>416</v>
      </c>
      <c r="E106" s="206">
        <v>14800</v>
      </c>
      <c r="F106" s="207">
        <v>43762.400000000001</v>
      </c>
      <c r="G106" s="209">
        <f t="shared" si="97"/>
        <v>28962.400000000001</v>
      </c>
      <c r="H106" s="337">
        <v>17700</v>
      </c>
      <c r="I106" s="209">
        <v>17533.150000000001</v>
      </c>
      <c r="J106" s="209">
        <f t="shared" si="98"/>
        <v>-166.84999999999854</v>
      </c>
      <c r="K106" s="337">
        <f t="shared" si="99"/>
        <v>-2900</v>
      </c>
      <c r="L106" s="209">
        <f t="shared" si="70"/>
        <v>26229.25</v>
      </c>
      <c r="M106" s="209">
        <f t="shared" si="100"/>
        <v>29129.25</v>
      </c>
      <c r="N106" s="209">
        <f t="shared" si="87"/>
        <v>26229.25</v>
      </c>
      <c r="O106" s="329">
        <f t="shared" si="101"/>
        <v>0</v>
      </c>
      <c r="P106" s="329">
        <f t="shared" si="66"/>
        <v>1</v>
      </c>
      <c r="Q106" s="329">
        <f t="shared" si="88"/>
        <v>1</v>
      </c>
      <c r="R106" s="329">
        <f t="shared" si="103"/>
        <v>0</v>
      </c>
      <c r="S106" s="331">
        <v>79466.009999999995</v>
      </c>
      <c r="T106" s="209">
        <f t="shared" si="89"/>
        <v>105695.26</v>
      </c>
      <c r="U106" s="338">
        <f t="shared" si="90"/>
        <v>1</v>
      </c>
      <c r="V106" s="911">
        <f t="shared" si="91"/>
        <v>105695.26</v>
      </c>
      <c r="W106" s="338">
        <f t="shared" si="92"/>
        <v>1</v>
      </c>
      <c r="X106" s="338">
        <f t="shared" si="102"/>
        <v>0</v>
      </c>
      <c r="Y106" s="401">
        <v>-23200</v>
      </c>
      <c r="Z106" s="401">
        <v>-19400</v>
      </c>
      <c r="AA106" s="331">
        <v>-2532.25</v>
      </c>
      <c r="AB106" s="338">
        <f t="shared" si="71"/>
        <v>0</v>
      </c>
      <c r="AC106" s="331">
        <v>0</v>
      </c>
      <c r="AD106" s="738">
        <f t="shared" si="72"/>
        <v>-2532.25</v>
      </c>
      <c r="AE106" s="338">
        <f t="shared" si="73"/>
        <v>0</v>
      </c>
      <c r="AF106" s="207">
        <v>17541.580000000002</v>
      </c>
      <c r="AG106" s="207">
        <v>0</v>
      </c>
      <c r="AH106" s="207">
        <v>0</v>
      </c>
      <c r="AI106" s="207">
        <f t="shared" si="74"/>
        <v>17541.580000000002</v>
      </c>
      <c r="AJ106" s="737">
        <f t="shared" si="75"/>
        <v>0</v>
      </c>
      <c r="AK106" s="352">
        <v>2018</v>
      </c>
      <c r="AL106" s="207">
        <v>88074.18</v>
      </c>
      <c r="AM106" s="209">
        <f t="shared" si="93"/>
        <v>211.71677884615383</v>
      </c>
      <c r="AN106" s="737">
        <v>0</v>
      </c>
      <c r="AO106" s="389">
        <v>0</v>
      </c>
      <c r="AP106" s="737">
        <f t="shared" si="76"/>
        <v>0</v>
      </c>
      <c r="AQ106" s="389">
        <v>0</v>
      </c>
      <c r="AR106" s="389">
        <v>0</v>
      </c>
      <c r="AS106" s="732">
        <v>0</v>
      </c>
      <c r="AT106" s="389">
        <v>0</v>
      </c>
      <c r="AU106" s="389">
        <v>0</v>
      </c>
      <c r="AV106" s="207">
        <v>0</v>
      </c>
      <c r="AW106" s="213">
        <v>4</v>
      </c>
      <c r="AX106" s="383">
        <f t="shared" si="94"/>
        <v>0</v>
      </c>
      <c r="AY106" s="213">
        <v>4</v>
      </c>
      <c r="AZ106" s="383">
        <f t="shared" si="95"/>
        <v>1</v>
      </c>
      <c r="BA106" s="213">
        <v>3</v>
      </c>
      <c r="BB106" s="383">
        <f t="shared" si="96"/>
        <v>1</v>
      </c>
      <c r="BC106" s="206">
        <v>121000</v>
      </c>
      <c r="BD106" s="206">
        <v>115762.26</v>
      </c>
      <c r="BE106" s="337">
        <f t="shared" si="77"/>
        <v>-5237.7400000000052</v>
      </c>
      <c r="BF106" s="206">
        <v>6500</v>
      </c>
      <c r="BG106" s="206">
        <v>8073.91</v>
      </c>
      <c r="BH106" s="337">
        <f t="shared" si="78"/>
        <v>1573.9099999999999</v>
      </c>
      <c r="BI106" s="206">
        <v>348493.33</v>
      </c>
      <c r="BJ106" s="206">
        <v>311306</v>
      </c>
      <c r="BK106" s="206">
        <f t="shared" si="69"/>
        <v>-37187.330000000016</v>
      </c>
      <c r="BL106" s="206">
        <v>80260.100000000006</v>
      </c>
      <c r="BM106" s="206">
        <v>157695.94103600003</v>
      </c>
      <c r="BN106" s="364">
        <v>19.722100000000001</v>
      </c>
      <c r="BO106" s="361">
        <v>84559.18</v>
      </c>
      <c r="BP106" s="367">
        <v>1.6</v>
      </c>
      <c r="BQ106" s="367">
        <v>1.57</v>
      </c>
      <c r="BR106" s="363">
        <v>10500</v>
      </c>
      <c r="BS106" s="922">
        <v>0</v>
      </c>
      <c r="BT106" s="921">
        <v>0</v>
      </c>
      <c r="BU106" s="922">
        <v>0</v>
      </c>
      <c r="BV106" s="921">
        <v>0</v>
      </c>
      <c r="BW106" s="921">
        <v>0</v>
      </c>
      <c r="BX106" s="207"/>
      <c r="BY106" s="390"/>
      <c r="BZ106" s="397"/>
      <c r="CA106" s="388"/>
      <c r="CB106" s="361"/>
      <c r="CC106" s="388"/>
      <c r="CD106" s="397"/>
      <c r="CE106" s="390"/>
      <c r="CF106" s="369"/>
      <c r="CG106" s="399"/>
      <c r="CH106" s="363"/>
      <c r="CI106" s="388"/>
      <c r="CJ106" s="202"/>
      <c r="CK106" s="388"/>
      <c r="CL106" s="202"/>
      <c r="CM106" s="388"/>
      <c r="CN106" s="715">
        <v>25.67</v>
      </c>
      <c r="CO106" s="715">
        <v>24.08</v>
      </c>
      <c r="CP106" s="715">
        <v>22.82</v>
      </c>
      <c r="CQ106" s="715">
        <v>23.61</v>
      </c>
      <c r="CR106" s="715">
        <v>21.36</v>
      </c>
      <c r="CS106" s="715">
        <v>21.36</v>
      </c>
      <c r="CT106" s="715">
        <v>22.010300000000001</v>
      </c>
      <c r="CU106" s="715">
        <v>21.7011</v>
      </c>
    </row>
    <row r="107" spans="1:99">
      <c r="A107" s="202">
        <v>13073059</v>
      </c>
      <c r="B107" s="202">
        <v>5362</v>
      </c>
      <c r="C107" s="202" t="s">
        <v>127</v>
      </c>
      <c r="D107" s="206">
        <v>278</v>
      </c>
      <c r="E107" s="206">
        <v>-77400</v>
      </c>
      <c r="F107" s="207">
        <v>103668.48</v>
      </c>
      <c r="G107" s="209">
        <f t="shared" si="97"/>
        <v>181068.47999999998</v>
      </c>
      <c r="H107" s="337">
        <v>9600</v>
      </c>
      <c r="I107" s="209">
        <v>9528.1299999999992</v>
      </c>
      <c r="J107" s="209">
        <f t="shared" si="98"/>
        <v>-71.8700000000008</v>
      </c>
      <c r="K107" s="337">
        <f t="shared" si="99"/>
        <v>-87000</v>
      </c>
      <c r="L107" s="209">
        <f t="shared" si="70"/>
        <v>94140.349999999991</v>
      </c>
      <c r="M107" s="209">
        <f t="shared" si="100"/>
        <v>181140.34999999998</v>
      </c>
      <c r="N107" s="209">
        <f t="shared" si="87"/>
        <v>94140.349999999991</v>
      </c>
      <c r="O107" s="329">
        <f t="shared" si="101"/>
        <v>0</v>
      </c>
      <c r="P107" s="329">
        <f t="shared" si="66"/>
        <v>1</v>
      </c>
      <c r="Q107" s="329">
        <f t="shared" si="88"/>
        <v>1</v>
      </c>
      <c r="R107" s="329">
        <f t="shared" si="103"/>
        <v>0</v>
      </c>
      <c r="S107" s="331">
        <v>723905.27</v>
      </c>
      <c r="T107" s="209">
        <f t="shared" si="89"/>
        <v>818045.62</v>
      </c>
      <c r="U107" s="338">
        <f t="shared" si="90"/>
        <v>1</v>
      </c>
      <c r="V107" s="911">
        <f t="shared" si="91"/>
        <v>818045.62</v>
      </c>
      <c r="W107" s="338">
        <f t="shared" si="92"/>
        <v>1</v>
      </c>
      <c r="X107" s="338">
        <f t="shared" si="102"/>
        <v>0</v>
      </c>
      <c r="Y107" s="401">
        <v>50600</v>
      </c>
      <c r="Z107" s="401">
        <v>50600</v>
      </c>
      <c r="AA107" s="331">
        <v>224922.31</v>
      </c>
      <c r="AB107" s="338">
        <f t="shared" si="71"/>
        <v>1</v>
      </c>
      <c r="AC107" s="331">
        <v>608597.07999999996</v>
      </c>
      <c r="AD107" s="738">
        <f t="shared" si="72"/>
        <v>833519.3899999999</v>
      </c>
      <c r="AE107" s="338">
        <f t="shared" si="73"/>
        <v>1</v>
      </c>
      <c r="AF107" s="207">
        <v>491653.51</v>
      </c>
      <c r="AG107" s="207">
        <v>0</v>
      </c>
      <c r="AH107" s="207">
        <v>0</v>
      </c>
      <c r="AI107" s="207">
        <f t="shared" si="74"/>
        <v>491653.51</v>
      </c>
      <c r="AJ107" s="737">
        <f t="shared" si="75"/>
        <v>0</v>
      </c>
      <c r="AK107" s="352">
        <v>2018</v>
      </c>
      <c r="AL107" s="207">
        <v>16738.75</v>
      </c>
      <c r="AM107" s="209">
        <f t="shared" si="93"/>
        <v>60.211330935251802</v>
      </c>
      <c r="AN107" s="737">
        <v>0</v>
      </c>
      <c r="AO107" s="389">
        <v>0</v>
      </c>
      <c r="AP107" s="737">
        <f t="shared" si="76"/>
        <v>0</v>
      </c>
      <c r="AQ107" s="389">
        <v>0</v>
      </c>
      <c r="AR107" s="389">
        <v>0</v>
      </c>
      <c r="AS107" s="732">
        <v>0</v>
      </c>
      <c r="AT107" s="389">
        <v>0</v>
      </c>
      <c r="AU107" s="389">
        <v>0</v>
      </c>
      <c r="AV107" s="207">
        <v>0</v>
      </c>
      <c r="AW107" s="213">
        <v>7</v>
      </c>
      <c r="AX107" s="383">
        <f t="shared" si="94"/>
        <v>0</v>
      </c>
      <c r="AY107" s="213">
        <v>5</v>
      </c>
      <c r="AZ107" s="383">
        <f t="shared" si="95"/>
        <v>0</v>
      </c>
      <c r="BA107" s="213">
        <v>3</v>
      </c>
      <c r="BB107" s="383">
        <f t="shared" si="96"/>
        <v>1</v>
      </c>
      <c r="BC107" s="206">
        <v>92300</v>
      </c>
      <c r="BD107" s="206">
        <v>91041.95</v>
      </c>
      <c r="BE107" s="337">
        <f t="shared" si="77"/>
        <v>-1258.0500000000029</v>
      </c>
      <c r="BF107" s="206">
        <v>6300</v>
      </c>
      <c r="BG107" s="206">
        <v>6498.59</v>
      </c>
      <c r="BH107" s="337">
        <f t="shared" si="78"/>
        <v>198.59000000000015</v>
      </c>
      <c r="BI107" s="206">
        <v>198079.92</v>
      </c>
      <c r="BJ107" s="206">
        <v>226290</v>
      </c>
      <c r="BK107" s="206">
        <f t="shared" si="69"/>
        <v>28210.079999999987</v>
      </c>
      <c r="BL107" s="206">
        <v>92671.01</v>
      </c>
      <c r="BM107" s="206">
        <v>106938.48310800001</v>
      </c>
      <c r="BN107" s="364">
        <v>19.722100000000001</v>
      </c>
      <c r="BO107" s="361">
        <v>57342.19</v>
      </c>
      <c r="BP107" s="367">
        <v>0.8</v>
      </c>
      <c r="BQ107" s="367">
        <v>0.78</v>
      </c>
      <c r="BR107" s="363">
        <v>5500</v>
      </c>
      <c r="BS107" s="921">
        <v>1</v>
      </c>
      <c r="BT107" s="921">
        <v>1</v>
      </c>
      <c r="BU107" s="921">
        <v>1</v>
      </c>
      <c r="BV107" s="921">
        <v>1</v>
      </c>
      <c r="BW107" s="921">
        <v>1</v>
      </c>
      <c r="BX107" s="207"/>
      <c r="BY107" s="390"/>
      <c r="BZ107" s="397"/>
      <c r="CA107" s="388"/>
      <c r="CB107" s="361"/>
      <c r="CC107" s="388"/>
      <c r="CD107" s="397"/>
      <c r="CE107" s="390"/>
      <c r="CF107" s="369"/>
      <c r="CG107" s="399"/>
      <c r="CH107" s="363"/>
      <c r="CI107" s="388"/>
      <c r="CJ107" s="202"/>
      <c r="CK107" s="388"/>
      <c r="CL107" s="202"/>
      <c r="CM107" s="388"/>
      <c r="CN107" s="715">
        <v>25.67</v>
      </c>
      <c r="CO107" s="715">
        <v>24.08</v>
      </c>
      <c r="CP107" s="715">
        <v>22.82</v>
      </c>
      <c r="CQ107" s="715">
        <v>23.61</v>
      </c>
      <c r="CR107" s="715">
        <v>21.36</v>
      </c>
      <c r="CS107" s="715">
        <v>21.36</v>
      </c>
      <c r="CT107" s="715">
        <v>22.010300000000001</v>
      </c>
      <c r="CU107" s="715">
        <v>21.7011</v>
      </c>
    </row>
    <row r="108" spans="1:99">
      <c r="A108" s="202">
        <v>13073073</v>
      </c>
      <c r="B108" s="202">
        <v>5362</v>
      </c>
      <c r="C108" s="202" t="s">
        <v>128</v>
      </c>
      <c r="D108" s="206">
        <v>954</v>
      </c>
      <c r="E108" s="206">
        <v>-96300</v>
      </c>
      <c r="F108" s="207">
        <v>-99349.88</v>
      </c>
      <c r="G108" s="209">
        <f t="shared" si="97"/>
        <v>-3049.8800000000047</v>
      </c>
      <c r="H108" s="337">
        <v>53500</v>
      </c>
      <c r="I108" s="209">
        <v>52008.43</v>
      </c>
      <c r="J108" s="209">
        <f t="shared" si="98"/>
        <v>-1491.5699999999997</v>
      </c>
      <c r="K108" s="337">
        <f t="shared" si="99"/>
        <v>-149800</v>
      </c>
      <c r="L108" s="209">
        <f t="shared" si="70"/>
        <v>-151358.31</v>
      </c>
      <c r="M108" s="209">
        <f t="shared" si="100"/>
        <v>-1558.3099999999977</v>
      </c>
      <c r="N108" s="209">
        <f t="shared" si="87"/>
        <v>-151358.31</v>
      </c>
      <c r="O108" s="329">
        <f t="shared" si="101"/>
        <v>0</v>
      </c>
      <c r="P108" s="329">
        <f t="shared" si="66"/>
        <v>0</v>
      </c>
      <c r="Q108" s="329">
        <f t="shared" si="88"/>
        <v>0</v>
      </c>
      <c r="R108" s="329">
        <f t="shared" si="103"/>
        <v>0</v>
      </c>
      <c r="S108" s="209">
        <v>583548.28</v>
      </c>
      <c r="T108" s="209">
        <f t="shared" si="89"/>
        <v>432189.97000000003</v>
      </c>
      <c r="U108" s="338">
        <f t="shared" si="90"/>
        <v>1</v>
      </c>
      <c r="V108" s="911">
        <f t="shared" si="91"/>
        <v>432189.97000000003</v>
      </c>
      <c r="W108" s="338">
        <f t="shared" si="92"/>
        <v>1</v>
      </c>
      <c r="X108" s="338">
        <f t="shared" si="102"/>
        <v>0</v>
      </c>
      <c r="Y108" s="401">
        <v>-44000</v>
      </c>
      <c r="Z108" s="401">
        <v>0</v>
      </c>
      <c r="AA108" s="331">
        <v>-115651.12</v>
      </c>
      <c r="AB108" s="338">
        <f t="shared" si="71"/>
        <v>0</v>
      </c>
      <c r="AC108" s="331">
        <v>556669.89</v>
      </c>
      <c r="AD108" s="738">
        <f t="shared" si="72"/>
        <v>441018.77</v>
      </c>
      <c r="AE108" s="338">
        <f t="shared" si="73"/>
        <v>1</v>
      </c>
      <c r="AF108" s="207">
        <v>65434.17</v>
      </c>
      <c r="AG108" s="207">
        <v>0</v>
      </c>
      <c r="AH108" s="207">
        <v>0</v>
      </c>
      <c r="AI108" s="207">
        <f t="shared" si="74"/>
        <v>65434.17</v>
      </c>
      <c r="AJ108" s="737">
        <f t="shared" si="75"/>
        <v>1</v>
      </c>
      <c r="AK108" s="352">
        <v>2013</v>
      </c>
      <c r="AL108" s="207">
        <v>174821.93</v>
      </c>
      <c r="AM108" s="209">
        <f t="shared" si="93"/>
        <v>183.25149895178197</v>
      </c>
      <c r="AN108" s="737">
        <v>0</v>
      </c>
      <c r="AO108" s="388">
        <v>0</v>
      </c>
      <c r="AP108" s="737">
        <f t="shared" si="76"/>
        <v>0</v>
      </c>
      <c r="AQ108" s="388">
        <v>0</v>
      </c>
      <c r="AR108" s="388">
        <v>0</v>
      </c>
      <c r="AS108" s="732">
        <v>0</v>
      </c>
      <c r="AT108" s="388">
        <v>0</v>
      </c>
      <c r="AU108" s="388">
        <v>0</v>
      </c>
      <c r="AV108" s="207">
        <v>0</v>
      </c>
      <c r="AW108" s="213">
        <v>4</v>
      </c>
      <c r="AX108" s="383">
        <f t="shared" si="94"/>
        <v>0</v>
      </c>
      <c r="AY108" s="213">
        <v>4.8</v>
      </c>
      <c r="AZ108" s="383">
        <f t="shared" si="95"/>
        <v>0</v>
      </c>
      <c r="BA108" s="213">
        <v>3.3</v>
      </c>
      <c r="BB108" s="383">
        <f t="shared" si="96"/>
        <v>1</v>
      </c>
      <c r="BC108" s="206">
        <v>320600</v>
      </c>
      <c r="BD108" s="206">
        <v>316025.67</v>
      </c>
      <c r="BE108" s="337">
        <f t="shared" si="77"/>
        <v>-4574.3300000000163</v>
      </c>
      <c r="BF108" s="206">
        <v>46700</v>
      </c>
      <c r="BG108" s="206">
        <v>47977.73</v>
      </c>
      <c r="BH108" s="337">
        <f t="shared" si="78"/>
        <v>1277.7300000000032</v>
      </c>
      <c r="BI108" s="206">
        <v>1035168.66</v>
      </c>
      <c r="BJ108" s="206">
        <v>973952</v>
      </c>
      <c r="BK108" s="206">
        <f t="shared" si="69"/>
        <v>-61216.660000000033</v>
      </c>
      <c r="BL108" s="206">
        <v>0</v>
      </c>
      <c r="BM108" s="206">
        <v>380736.07234000001</v>
      </c>
      <c r="BN108" s="364">
        <v>19.722100000000001</v>
      </c>
      <c r="BO108" s="361">
        <v>204157.01</v>
      </c>
      <c r="BP108" s="367">
        <v>0.9</v>
      </c>
      <c r="BQ108" s="367">
        <v>0.9</v>
      </c>
      <c r="BR108" s="363">
        <v>12500</v>
      </c>
      <c r="BS108" s="921">
        <v>0</v>
      </c>
      <c r="BT108" s="921">
        <v>0</v>
      </c>
      <c r="BU108" s="921">
        <v>1</v>
      </c>
      <c r="BV108" s="921">
        <v>1</v>
      </c>
      <c r="BW108" s="921">
        <v>1</v>
      </c>
      <c r="BX108" s="396"/>
      <c r="BY108" s="398"/>
      <c r="BZ108" s="396"/>
      <c r="CA108" s="398"/>
      <c r="CB108" s="361"/>
      <c r="CC108" s="398"/>
      <c r="CD108" s="396"/>
      <c r="CE108" s="398"/>
      <c r="CF108" s="396"/>
      <c r="CG108" s="398"/>
      <c r="CH108" s="396"/>
      <c r="CI108" s="398"/>
      <c r="CJ108" s="396"/>
      <c r="CK108" s="398"/>
      <c r="CL108" s="396"/>
      <c r="CM108" s="383"/>
      <c r="CN108" s="713">
        <v>25.67</v>
      </c>
      <c r="CO108" s="713">
        <v>24.08</v>
      </c>
      <c r="CP108" s="713">
        <v>22.82</v>
      </c>
      <c r="CQ108" s="713">
        <v>23.61</v>
      </c>
      <c r="CR108" s="713">
        <v>21.36</v>
      </c>
      <c r="CS108" s="713">
        <v>21.36</v>
      </c>
      <c r="CT108" s="713">
        <v>22.010300000000001</v>
      </c>
      <c r="CU108" s="713">
        <v>21.7011</v>
      </c>
    </row>
    <row r="109" spans="1:99">
      <c r="A109" s="202">
        <v>13073079</v>
      </c>
      <c r="B109" s="202">
        <v>5362</v>
      </c>
      <c r="C109" s="202" t="s">
        <v>129</v>
      </c>
      <c r="D109" s="206">
        <v>1938</v>
      </c>
      <c r="E109" s="206">
        <v>-19100</v>
      </c>
      <c r="F109" s="207">
        <v>735627.63</v>
      </c>
      <c r="G109" s="209">
        <f t="shared" si="97"/>
        <v>754727.63</v>
      </c>
      <c r="H109" s="337">
        <v>369100</v>
      </c>
      <c r="I109" s="209">
        <v>369014.95</v>
      </c>
      <c r="J109" s="209">
        <f t="shared" si="98"/>
        <v>-85.049999999988358</v>
      </c>
      <c r="K109" s="337">
        <f t="shared" si="99"/>
        <v>-388200</v>
      </c>
      <c r="L109" s="209">
        <f t="shared" si="70"/>
        <v>366612.68</v>
      </c>
      <c r="M109" s="209">
        <f t="shared" si="100"/>
        <v>754812.67999999993</v>
      </c>
      <c r="N109" s="209">
        <f t="shared" si="87"/>
        <v>366612.68</v>
      </c>
      <c r="O109" s="329">
        <f t="shared" si="101"/>
        <v>0</v>
      </c>
      <c r="P109" s="329">
        <f t="shared" si="66"/>
        <v>1</v>
      </c>
      <c r="Q109" s="329">
        <f t="shared" si="88"/>
        <v>1</v>
      </c>
      <c r="R109" s="329">
        <f t="shared" si="103"/>
        <v>0</v>
      </c>
      <c r="S109" s="209">
        <v>6022506.54</v>
      </c>
      <c r="T109" s="209">
        <f t="shared" si="89"/>
        <v>6389119.2199999997</v>
      </c>
      <c r="U109" s="338">
        <f t="shared" si="90"/>
        <v>1</v>
      </c>
      <c r="V109" s="911">
        <f t="shared" si="91"/>
        <v>6389119.2199999997</v>
      </c>
      <c r="W109" s="338">
        <f t="shared" si="92"/>
        <v>1</v>
      </c>
      <c r="X109" s="338">
        <f t="shared" si="102"/>
        <v>0</v>
      </c>
      <c r="Y109" s="401">
        <v>-377600</v>
      </c>
      <c r="Z109" s="401">
        <v>0</v>
      </c>
      <c r="AA109" s="331">
        <v>371429.09</v>
      </c>
      <c r="AB109" s="338">
        <f t="shared" si="71"/>
        <v>1</v>
      </c>
      <c r="AC109" s="331">
        <v>2595136.2000000002</v>
      </c>
      <c r="AD109" s="738">
        <f t="shared" si="72"/>
        <v>2966565.29</v>
      </c>
      <c r="AE109" s="338">
        <f t="shared" si="73"/>
        <v>1</v>
      </c>
      <c r="AF109" s="207">
        <v>5097855.3499999996</v>
      </c>
      <c r="AG109" s="207">
        <v>0</v>
      </c>
      <c r="AH109" s="207">
        <v>0</v>
      </c>
      <c r="AI109" s="207">
        <f t="shared" si="74"/>
        <v>5097855.3499999996</v>
      </c>
      <c r="AJ109" s="737">
        <f t="shared" si="75"/>
        <v>0</v>
      </c>
      <c r="AK109" s="352">
        <v>2015</v>
      </c>
      <c r="AL109" s="207">
        <v>1321872.6299999999</v>
      </c>
      <c r="AM109" s="209">
        <f t="shared" si="93"/>
        <v>682.08082043343643</v>
      </c>
      <c r="AN109" s="737">
        <v>0</v>
      </c>
      <c r="AO109" s="388">
        <v>0</v>
      </c>
      <c r="AP109" s="737">
        <f t="shared" si="76"/>
        <v>0</v>
      </c>
      <c r="AQ109" s="388">
        <v>0</v>
      </c>
      <c r="AR109" s="388">
        <v>0</v>
      </c>
      <c r="AS109" s="732">
        <v>0</v>
      </c>
      <c r="AT109" s="388">
        <v>0</v>
      </c>
      <c r="AU109" s="388">
        <v>0</v>
      </c>
      <c r="AV109" s="207">
        <v>0</v>
      </c>
      <c r="AW109" s="213">
        <v>3</v>
      </c>
      <c r="AX109" s="383">
        <f t="shared" si="94"/>
        <v>1</v>
      </c>
      <c r="AY109" s="213">
        <v>4</v>
      </c>
      <c r="AZ109" s="383">
        <f t="shared" si="95"/>
        <v>1</v>
      </c>
      <c r="BA109" s="213">
        <v>3.8</v>
      </c>
      <c r="BB109" s="383">
        <f t="shared" si="96"/>
        <v>1</v>
      </c>
      <c r="BC109" s="206">
        <v>482100</v>
      </c>
      <c r="BD109" s="206">
        <v>475168.7</v>
      </c>
      <c r="BE109" s="337">
        <f t="shared" si="77"/>
        <v>-6931.2999999999884</v>
      </c>
      <c r="BF109" s="206">
        <v>102000</v>
      </c>
      <c r="BG109" s="206">
        <v>104728.22</v>
      </c>
      <c r="BH109" s="337">
        <f t="shared" si="78"/>
        <v>2728.2200000000012</v>
      </c>
      <c r="BI109" s="206">
        <v>1039481.92</v>
      </c>
      <c r="BJ109" s="206">
        <v>1021111</v>
      </c>
      <c r="BK109" s="206">
        <f>BJ109-BI109</f>
        <v>-18370.920000000042</v>
      </c>
      <c r="BL109" s="206">
        <v>935347.13</v>
      </c>
      <c r="BM109" s="206">
        <v>726344.10238400009</v>
      </c>
      <c r="BN109" s="364">
        <v>19.722100000000001</v>
      </c>
      <c r="BO109" s="361">
        <v>390408.04</v>
      </c>
      <c r="BP109" s="367">
        <v>2.5</v>
      </c>
      <c r="BQ109" s="367">
        <v>2.52</v>
      </c>
      <c r="BR109" s="363">
        <v>118700</v>
      </c>
      <c r="BS109" s="921">
        <v>1</v>
      </c>
      <c r="BT109" s="921">
        <v>1</v>
      </c>
      <c r="BU109" s="921">
        <v>1</v>
      </c>
      <c r="BV109" s="921">
        <v>1</v>
      </c>
      <c r="BW109" s="921">
        <v>1</v>
      </c>
      <c r="BX109" s="396"/>
      <c r="BY109" s="398"/>
      <c r="BZ109" s="396"/>
      <c r="CA109" s="398"/>
      <c r="CB109" s="361"/>
      <c r="CC109" s="398"/>
      <c r="CD109" s="396"/>
      <c r="CE109" s="398"/>
      <c r="CF109" s="396"/>
      <c r="CG109" s="398"/>
      <c r="CH109" s="396"/>
      <c r="CI109" s="398"/>
      <c r="CJ109" s="396"/>
      <c r="CK109" s="398"/>
      <c r="CL109" s="396"/>
      <c r="CM109" s="383"/>
      <c r="CN109" s="713">
        <v>25.67</v>
      </c>
      <c r="CO109" s="713">
        <v>24.08</v>
      </c>
      <c r="CP109" s="713">
        <v>22.82</v>
      </c>
      <c r="CQ109" s="713">
        <v>23.61</v>
      </c>
      <c r="CR109" s="713">
        <v>21.36</v>
      </c>
      <c r="CS109" s="713">
        <v>21.36</v>
      </c>
      <c r="CT109" s="713">
        <v>22.010300000000001</v>
      </c>
      <c r="CU109" s="713">
        <v>21.7011</v>
      </c>
    </row>
    <row r="110" spans="1:99">
      <c r="A110" s="202">
        <v>13073081</v>
      </c>
      <c r="B110" s="202">
        <v>5362</v>
      </c>
      <c r="C110" s="202" t="s">
        <v>130</v>
      </c>
      <c r="D110" s="206">
        <v>420</v>
      </c>
      <c r="E110" s="206">
        <v>-39600</v>
      </c>
      <c r="F110" s="207">
        <v>148333.79999999999</v>
      </c>
      <c r="G110" s="209">
        <f t="shared" si="97"/>
        <v>187933.8</v>
      </c>
      <c r="H110" s="337">
        <v>0</v>
      </c>
      <c r="I110" s="209">
        <v>0</v>
      </c>
      <c r="J110" s="209">
        <f t="shared" si="98"/>
        <v>0</v>
      </c>
      <c r="K110" s="337">
        <f t="shared" si="99"/>
        <v>-39600</v>
      </c>
      <c r="L110" s="209">
        <f t="shared" si="70"/>
        <v>148333.79999999999</v>
      </c>
      <c r="M110" s="209">
        <f t="shared" si="100"/>
        <v>187933.8</v>
      </c>
      <c r="N110" s="209">
        <f t="shared" si="87"/>
        <v>148333.79999999999</v>
      </c>
      <c r="O110" s="329">
        <f t="shared" si="101"/>
        <v>0</v>
      </c>
      <c r="P110" s="329">
        <f t="shared" si="66"/>
        <v>1</v>
      </c>
      <c r="Q110" s="329">
        <f t="shared" si="88"/>
        <v>1</v>
      </c>
      <c r="R110" s="329">
        <f t="shared" si="103"/>
        <v>0</v>
      </c>
      <c r="S110" s="209">
        <v>655891.93999999994</v>
      </c>
      <c r="T110" s="209">
        <f t="shared" si="89"/>
        <v>804225.74</v>
      </c>
      <c r="U110" s="338">
        <f t="shared" si="90"/>
        <v>1</v>
      </c>
      <c r="V110" s="911">
        <f t="shared" si="91"/>
        <v>804225.74</v>
      </c>
      <c r="W110" s="338">
        <f t="shared" si="92"/>
        <v>1</v>
      </c>
      <c r="X110" s="338">
        <f t="shared" si="102"/>
        <v>0</v>
      </c>
      <c r="Y110" s="401">
        <v>-99700</v>
      </c>
      <c r="Z110" s="401">
        <v>-90900</v>
      </c>
      <c r="AA110" s="331">
        <v>109932.1</v>
      </c>
      <c r="AB110" s="338">
        <f t="shared" si="71"/>
        <v>1</v>
      </c>
      <c r="AC110" s="331">
        <v>0</v>
      </c>
      <c r="AD110" s="738">
        <f t="shared" si="72"/>
        <v>109932.1</v>
      </c>
      <c r="AE110" s="338">
        <f t="shared" si="73"/>
        <v>1</v>
      </c>
      <c r="AF110" s="207">
        <v>676467.8</v>
      </c>
      <c r="AG110" s="207">
        <v>0</v>
      </c>
      <c r="AH110" s="207">
        <v>0</v>
      </c>
      <c r="AI110" s="207">
        <f t="shared" si="74"/>
        <v>676467.8</v>
      </c>
      <c r="AJ110" s="737">
        <f t="shared" si="75"/>
        <v>0</v>
      </c>
      <c r="AK110" s="352">
        <v>2017</v>
      </c>
      <c r="AL110" s="207">
        <v>0</v>
      </c>
      <c r="AM110" s="209">
        <f t="shared" si="93"/>
        <v>0</v>
      </c>
      <c r="AN110" s="737">
        <v>0</v>
      </c>
      <c r="AO110" s="388">
        <v>0</v>
      </c>
      <c r="AP110" s="737">
        <f t="shared" si="76"/>
        <v>0</v>
      </c>
      <c r="AQ110" s="388">
        <v>0</v>
      </c>
      <c r="AR110" s="388">
        <v>0</v>
      </c>
      <c r="AS110" s="732">
        <v>0</v>
      </c>
      <c r="AT110" s="388">
        <v>0</v>
      </c>
      <c r="AU110" s="388">
        <v>0</v>
      </c>
      <c r="AV110" s="207">
        <v>0</v>
      </c>
      <c r="AW110" s="213">
        <v>2</v>
      </c>
      <c r="AX110" s="383">
        <f t="shared" si="94"/>
        <v>1</v>
      </c>
      <c r="AY110" s="213">
        <v>3</v>
      </c>
      <c r="AZ110" s="383">
        <f t="shared" si="95"/>
        <v>1</v>
      </c>
      <c r="BA110" s="213">
        <v>2.5</v>
      </c>
      <c r="BB110" s="383">
        <f t="shared" si="96"/>
        <v>1</v>
      </c>
      <c r="BC110" s="206">
        <v>114300</v>
      </c>
      <c r="BD110" s="206">
        <v>109317.67</v>
      </c>
      <c r="BE110" s="337">
        <f t="shared" si="77"/>
        <v>-4982.3300000000017</v>
      </c>
      <c r="BF110" s="206">
        <v>26200</v>
      </c>
      <c r="BG110" s="206">
        <v>31417.040000000001</v>
      </c>
      <c r="BH110" s="337">
        <f t="shared" si="78"/>
        <v>5217.0400000000009</v>
      </c>
      <c r="BI110" s="206">
        <v>406268.43</v>
      </c>
      <c r="BJ110" s="206">
        <v>304254</v>
      </c>
      <c r="BK110" s="206">
        <f t="shared" si="69"/>
        <v>-102014.43</v>
      </c>
      <c r="BL110" s="206">
        <v>48699.64</v>
      </c>
      <c r="BM110" s="206">
        <v>167337.71282000002</v>
      </c>
      <c r="BN110" s="364">
        <v>19.722100000000001</v>
      </c>
      <c r="BO110" s="361">
        <v>95792.93</v>
      </c>
      <c r="BP110" s="367">
        <v>0.5</v>
      </c>
      <c r="BQ110" s="367">
        <v>0.42</v>
      </c>
      <c r="BR110" s="363">
        <v>3600</v>
      </c>
      <c r="BS110" s="921">
        <v>1</v>
      </c>
      <c r="BT110" s="921">
        <v>0</v>
      </c>
      <c r="BU110" s="921">
        <v>0</v>
      </c>
      <c r="BV110" s="921">
        <v>0</v>
      </c>
      <c r="BW110" s="921">
        <v>0</v>
      </c>
      <c r="BX110" s="396"/>
      <c r="BY110" s="398"/>
      <c r="BZ110" s="396"/>
      <c r="CA110" s="398"/>
      <c r="CB110" s="361"/>
      <c r="CC110" s="398"/>
      <c r="CD110" s="396"/>
      <c r="CE110" s="398"/>
      <c r="CF110" s="396"/>
      <c r="CG110" s="398"/>
      <c r="CH110" s="396"/>
      <c r="CI110" s="398"/>
      <c r="CJ110" s="396"/>
      <c r="CK110" s="398"/>
      <c r="CL110" s="396"/>
      <c r="CM110" s="383"/>
      <c r="CN110" s="713">
        <v>25.67</v>
      </c>
      <c r="CO110" s="713">
        <v>24.08</v>
      </c>
      <c r="CP110" s="713">
        <v>22.82</v>
      </c>
      <c r="CQ110" s="713">
        <v>23.61</v>
      </c>
      <c r="CR110" s="713">
        <v>21.36</v>
      </c>
      <c r="CS110" s="713">
        <v>21.36</v>
      </c>
      <c r="CT110" s="713">
        <v>22.010300000000001</v>
      </c>
      <c r="CU110" s="713">
        <v>21.7011</v>
      </c>
    </row>
    <row r="111" spans="1:99">
      <c r="A111" s="202">
        <v>13073092</v>
      </c>
      <c r="B111" s="202">
        <v>5362</v>
      </c>
      <c r="C111" s="202" t="s">
        <v>131</v>
      </c>
      <c r="D111" s="206">
        <v>663</v>
      </c>
      <c r="E111" s="206">
        <v>-75900</v>
      </c>
      <c r="F111" s="207">
        <v>-75960.75</v>
      </c>
      <c r="G111" s="209">
        <f t="shared" si="97"/>
        <v>-60.75</v>
      </c>
      <c r="H111" s="337">
        <v>9100</v>
      </c>
      <c r="I111" s="209">
        <v>9020.6</v>
      </c>
      <c r="J111" s="209">
        <f t="shared" si="98"/>
        <v>-79.399999999999636</v>
      </c>
      <c r="K111" s="337">
        <f t="shared" si="99"/>
        <v>-85000</v>
      </c>
      <c r="L111" s="209">
        <f t="shared" si="70"/>
        <v>-84981.35</v>
      </c>
      <c r="M111" s="209">
        <f t="shared" si="100"/>
        <v>18.649999999994179</v>
      </c>
      <c r="N111" s="209">
        <f t="shared" si="87"/>
        <v>-84981.35</v>
      </c>
      <c r="O111" s="329">
        <f t="shared" si="101"/>
        <v>0</v>
      </c>
      <c r="P111" s="329">
        <f t="shared" si="66"/>
        <v>0</v>
      </c>
      <c r="Q111" s="329">
        <f t="shared" si="88"/>
        <v>0</v>
      </c>
      <c r="R111" s="329">
        <f t="shared" si="103"/>
        <v>0</v>
      </c>
      <c r="S111" s="209">
        <v>284315.71999999997</v>
      </c>
      <c r="T111" s="209">
        <f t="shared" si="89"/>
        <v>199334.36999999997</v>
      </c>
      <c r="U111" s="338">
        <f t="shared" si="90"/>
        <v>1</v>
      </c>
      <c r="V111" s="911">
        <f t="shared" si="91"/>
        <v>199334.36999999997</v>
      </c>
      <c r="W111" s="338">
        <f t="shared" si="92"/>
        <v>1</v>
      </c>
      <c r="X111" s="338">
        <f t="shared" si="102"/>
        <v>0</v>
      </c>
      <c r="Y111" s="401">
        <v>-129300</v>
      </c>
      <c r="Z111" s="401">
        <v>-129300</v>
      </c>
      <c r="AA111" s="331">
        <v>-115651.12</v>
      </c>
      <c r="AB111" s="338">
        <f t="shared" si="71"/>
        <v>0</v>
      </c>
      <c r="AC111" s="331">
        <v>556669.89</v>
      </c>
      <c r="AD111" s="738">
        <f t="shared" si="72"/>
        <v>441018.77</v>
      </c>
      <c r="AE111" s="338">
        <f t="shared" si="73"/>
        <v>1</v>
      </c>
      <c r="AF111" s="207">
        <v>65434.17</v>
      </c>
      <c r="AG111" s="207">
        <v>0</v>
      </c>
      <c r="AH111" s="207">
        <v>0</v>
      </c>
      <c r="AI111" s="207">
        <f t="shared" si="74"/>
        <v>65434.17</v>
      </c>
      <c r="AJ111" s="737">
        <f t="shared" si="75"/>
        <v>0</v>
      </c>
      <c r="AK111" s="352">
        <v>2018</v>
      </c>
      <c r="AL111" s="207">
        <v>86218.09</v>
      </c>
      <c r="AM111" s="209">
        <f t="shared" si="93"/>
        <v>130.04236802413271</v>
      </c>
      <c r="AN111" s="737">
        <v>0</v>
      </c>
      <c r="AO111" s="388">
        <v>0</v>
      </c>
      <c r="AP111" s="737">
        <f t="shared" si="76"/>
        <v>0</v>
      </c>
      <c r="AQ111" s="388">
        <v>0</v>
      </c>
      <c r="AR111" s="388">
        <v>0</v>
      </c>
      <c r="AS111" s="732">
        <v>0</v>
      </c>
      <c r="AT111" s="388">
        <v>0</v>
      </c>
      <c r="AU111" s="388">
        <v>0</v>
      </c>
      <c r="AV111" s="207">
        <v>0</v>
      </c>
      <c r="AW111" s="213">
        <v>4</v>
      </c>
      <c r="AX111" s="383">
        <f t="shared" si="94"/>
        <v>0</v>
      </c>
      <c r="AY111" s="213">
        <v>4</v>
      </c>
      <c r="AZ111" s="383">
        <f t="shared" si="95"/>
        <v>1</v>
      </c>
      <c r="BA111" s="213">
        <v>3</v>
      </c>
      <c r="BB111" s="383">
        <f t="shared" si="96"/>
        <v>1</v>
      </c>
      <c r="BC111" s="206">
        <v>142800</v>
      </c>
      <c r="BD111" s="206">
        <v>140723.04</v>
      </c>
      <c r="BE111" s="337">
        <f t="shared" si="77"/>
        <v>-2076.9599999999919</v>
      </c>
      <c r="BF111" s="206">
        <v>25000</v>
      </c>
      <c r="BG111" s="206">
        <v>25729.59</v>
      </c>
      <c r="BH111" s="337">
        <f t="shared" si="78"/>
        <v>729.59000000000015</v>
      </c>
      <c r="BI111" s="206">
        <v>561687.71</v>
      </c>
      <c r="BJ111" s="206">
        <v>499868</v>
      </c>
      <c r="BK111" s="206">
        <f t="shared" si="69"/>
        <v>-61819.709999999963</v>
      </c>
      <c r="BL111" s="206">
        <v>110529.12</v>
      </c>
      <c r="BM111" s="206">
        <v>247242.02325600001</v>
      </c>
      <c r="BN111" s="364">
        <v>19.722100000000001</v>
      </c>
      <c r="BO111" s="361">
        <v>132831.21</v>
      </c>
      <c r="BP111" s="367">
        <v>1</v>
      </c>
      <c r="BQ111" s="367">
        <v>0.9</v>
      </c>
      <c r="BR111" s="363">
        <v>7800</v>
      </c>
      <c r="BS111" s="921">
        <v>1</v>
      </c>
      <c r="BT111" s="921">
        <v>1</v>
      </c>
      <c r="BU111" s="921">
        <v>0</v>
      </c>
      <c r="BV111" s="921">
        <v>1</v>
      </c>
      <c r="BW111" s="921">
        <v>0</v>
      </c>
      <c r="BX111" s="207"/>
      <c r="BY111" s="390"/>
      <c r="BZ111" s="397"/>
      <c r="CA111" s="388"/>
      <c r="CB111" s="361"/>
      <c r="CC111" s="388"/>
      <c r="CD111" s="397"/>
      <c r="CE111" s="390"/>
      <c r="CF111" s="369"/>
      <c r="CG111" s="399"/>
      <c r="CH111" s="363"/>
      <c r="CI111" s="388"/>
      <c r="CJ111" s="202"/>
      <c r="CK111" s="388"/>
      <c r="CL111" s="202"/>
      <c r="CM111" s="388"/>
      <c r="CN111" s="715">
        <v>25.67</v>
      </c>
      <c r="CO111" s="715">
        <v>24.08</v>
      </c>
      <c r="CP111" s="715">
        <v>22.82</v>
      </c>
      <c r="CQ111" s="715">
        <v>23.61</v>
      </c>
      <c r="CR111" s="715">
        <v>21.36</v>
      </c>
      <c r="CS111" s="715">
        <v>21.36</v>
      </c>
      <c r="CT111" s="715">
        <v>22.010300000000001</v>
      </c>
      <c r="CU111" s="715">
        <v>21.7011</v>
      </c>
    </row>
    <row r="112" spans="1:99">
      <c r="A112" s="202">
        <v>13073095</v>
      </c>
      <c r="B112" s="202">
        <v>5362</v>
      </c>
      <c r="C112" s="202" t="s">
        <v>132</v>
      </c>
      <c r="D112" s="206">
        <v>526</v>
      </c>
      <c r="E112" s="206">
        <v>-85800</v>
      </c>
      <c r="F112" s="207">
        <v>98240.61</v>
      </c>
      <c r="G112" s="209">
        <f t="shared" si="97"/>
        <v>184040.61</v>
      </c>
      <c r="H112" s="337">
        <v>24800</v>
      </c>
      <c r="I112" s="209">
        <v>73955.95</v>
      </c>
      <c r="J112" s="209">
        <f t="shared" si="98"/>
        <v>49155.95</v>
      </c>
      <c r="K112" s="337">
        <f t="shared" si="99"/>
        <v>-110600</v>
      </c>
      <c r="L112" s="209">
        <f t="shared" si="70"/>
        <v>24284.660000000003</v>
      </c>
      <c r="M112" s="209">
        <f t="shared" si="100"/>
        <v>134884.66</v>
      </c>
      <c r="N112" s="209">
        <f t="shared" si="87"/>
        <v>24284.660000000003</v>
      </c>
      <c r="O112" s="329">
        <f t="shared" si="101"/>
        <v>0</v>
      </c>
      <c r="P112" s="329">
        <f t="shared" si="66"/>
        <v>1</v>
      </c>
      <c r="Q112" s="329">
        <f t="shared" si="88"/>
        <v>1</v>
      </c>
      <c r="R112" s="329">
        <f t="shared" si="103"/>
        <v>0</v>
      </c>
      <c r="S112" s="209">
        <v>469358.08000000002</v>
      </c>
      <c r="T112" s="209">
        <f t="shared" si="89"/>
        <v>493642.74</v>
      </c>
      <c r="U112" s="338">
        <f t="shared" si="90"/>
        <v>1</v>
      </c>
      <c r="V112" s="911">
        <f t="shared" si="91"/>
        <v>493642.74</v>
      </c>
      <c r="W112" s="338">
        <f t="shared" si="92"/>
        <v>1</v>
      </c>
      <c r="X112" s="338">
        <f t="shared" si="102"/>
        <v>0</v>
      </c>
      <c r="Y112" s="401">
        <v>-49800</v>
      </c>
      <c r="Z112" s="401">
        <v>0</v>
      </c>
      <c r="AA112" s="331">
        <v>-13112.92</v>
      </c>
      <c r="AB112" s="338">
        <f t="shared" si="71"/>
        <v>0</v>
      </c>
      <c r="AC112" s="331">
        <v>216739.08</v>
      </c>
      <c r="AD112" s="738">
        <f t="shared" si="72"/>
        <v>203626.15999999997</v>
      </c>
      <c r="AE112" s="338">
        <f t="shared" si="73"/>
        <v>1</v>
      </c>
      <c r="AF112" s="207">
        <v>665856.53</v>
      </c>
      <c r="AG112" s="207">
        <v>0</v>
      </c>
      <c r="AH112" s="207">
        <v>0</v>
      </c>
      <c r="AI112" s="207">
        <f t="shared" si="74"/>
        <v>665856.53</v>
      </c>
      <c r="AJ112" s="737">
        <f t="shared" si="75"/>
        <v>0</v>
      </c>
      <c r="AK112" s="352">
        <v>2013</v>
      </c>
      <c r="AL112" s="207">
        <v>215623.9</v>
      </c>
      <c r="AM112" s="209">
        <f t="shared" si="93"/>
        <v>409.93136882129278</v>
      </c>
      <c r="AN112" s="737">
        <v>0</v>
      </c>
      <c r="AO112" s="388">
        <v>0</v>
      </c>
      <c r="AP112" s="737">
        <f t="shared" si="76"/>
        <v>0</v>
      </c>
      <c r="AQ112" s="388">
        <v>0</v>
      </c>
      <c r="AR112" s="388">
        <v>0</v>
      </c>
      <c r="AS112" s="732">
        <v>0</v>
      </c>
      <c r="AT112" s="388">
        <v>0</v>
      </c>
      <c r="AU112" s="388">
        <v>0</v>
      </c>
      <c r="AV112" s="207">
        <v>0</v>
      </c>
      <c r="AW112" s="213">
        <v>4</v>
      </c>
      <c r="AX112" s="383">
        <f t="shared" si="94"/>
        <v>0</v>
      </c>
      <c r="AY112" s="213">
        <v>4</v>
      </c>
      <c r="AZ112" s="383">
        <f t="shared" si="95"/>
        <v>1</v>
      </c>
      <c r="BA112" s="213">
        <v>3</v>
      </c>
      <c r="BB112" s="383">
        <f t="shared" si="96"/>
        <v>1</v>
      </c>
      <c r="BC112" s="206">
        <v>142600</v>
      </c>
      <c r="BD112" s="206">
        <v>140578.76</v>
      </c>
      <c r="BE112" s="337">
        <f t="shared" si="77"/>
        <v>-2021.2399999999907</v>
      </c>
      <c r="BF112" s="206">
        <v>21300</v>
      </c>
      <c r="BG112" s="206">
        <v>21873.919999999998</v>
      </c>
      <c r="BH112" s="337">
        <f t="shared" si="78"/>
        <v>573.91999999999825</v>
      </c>
      <c r="BI112" s="206">
        <v>384853.01</v>
      </c>
      <c r="BJ112" s="206">
        <v>362249</v>
      </c>
      <c r="BK112" s="206">
        <f t="shared" ref="BK112" si="104">BJ112-BI112</f>
        <v>-22604.010000000009</v>
      </c>
      <c r="BL112" s="206">
        <v>152546.21</v>
      </c>
      <c r="BM112" s="206">
        <v>197655.97103200003</v>
      </c>
      <c r="BN112" s="364">
        <v>19.722100000000001</v>
      </c>
      <c r="BO112" s="361">
        <v>105986.42</v>
      </c>
      <c r="BP112" s="367">
        <v>1</v>
      </c>
      <c r="BQ112" s="367">
        <v>1.3</v>
      </c>
      <c r="BR112" s="363">
        <v>15100</v>
      </c>
      <c r="BS112" s="924">
        <v>0</v>
      </c>
      <c r="BT112" s="924">
        <v>1</v>
      </c>
      <c r="BU112" s="924">
        <v>1</v>
      </c>
      <c r="BV112" s="924">
        <v>1</v>
      </c>
      <c r="BW112" s="924">
        <v>0</v>
      </c>
      <c r="BX112" s="396"/>
      <c r="BY112" s="398"/>
      <c r="BZ112" s="396"/>
      <c r="CA112" s="398"/>
      <c r="CB112" s="207"/>
      <c r="CC112" s="398"/>
      <c r="CD112" s="396"/>
      <c r="CE112" s="398"/>
      <c r="CF112" s="396"/>
      <c r="CG112" s="398"/>
      <c r="CH112" s="396"/>
      <c r="CI112" s="398"/>
      <c r="CJ112" s="396"/>
      <c r="CK112" s="398"/>
      <c r="CL112" s="396"/>
      <c r="CM112" s="383"/>
      <c r="CN112" s="713">
        <v>25.67</v>
      </c>
      <c r="CO112" s="713">
        <v>24.08</v>
      </c>
      <c r="CP112" s="713">
        <v>22.82</v>
      </c>
      <c r="CQ112" s="713">
        <v>23.61</v>
      </c>
      <c r="CR112" s="713">
        <v>21.36</v>
      </c>
      <c r="CS112" s="713">
        <v>21.36</v>
      </c>
      <c r="CT112" s="713">
        <v>22.010300000000001</v>
      </c>
      <c r="CU112" s="713">
        <v>21.7011</v>
      </c>
    </row>
    <row r="113" spans="1:99">
      <c r="A113" s="202" t="s">
        <v>559</v>
      </c>
      <c r="B113" s="202"/>
      <c r="C113" s="202"/>
      <c r="D113" s="206">
        <f>SUM(D7:D112)</f>
        <v>224702</v>
      </c>
      <c r="E113" s="206">
        <f>SUM(E7:E112)</f>
        <v>-4351243</v>
      </c>
      <c r="F113" s="207">
        <f t="shared" ref="F113:BW113" si="105">SUM(F7:F112)</f>
        <v>55287669.230000012</v>
      </c>
      <c r="G113" s="209">
        <f>SUM(G7:G112)</f>
        <v>59638912.230000012</v>
      </c>
      <c r="H113" s="337">
        <f>SUM(H7:H112)</f>
        <v>13442330</v>
      </c>
      <c r="I113" s="207">
        <f t="shared" si="105"/>
        <v>13542782.340000004</v>
      </c>
      <c r="J113" s="209">
        <f>SUM(J7:J112)</f>
        <v>100452.34</v>
      </c>
      <c r="K113" s="337">
        <f>SUM(K7:K112)</f>
        <v>-17793573</v>
      </c>
      <c r="L113" s="207">
        <f t="shared" si="105"/>
        <v>41744886.890000001</v>
      </c>
      <c r="M113" s="207">
        <f t="shared" si="105"/>
        <v>59538459.889999993</v>
      </c>
      <c r="N113" s="207">
        <f t="shared" si="105"/>
        <v>38475443.12999998</v>
      </c>
      <c r="O113" s="389">
        <f t="shared" si="105"/>
        <v>32</v>
      </c>
      <c r="P113" s="389">
        <f t="shared" si="105"/>
        <v>82</v>
      </c>
      <c r="Q113" s="389">
        <f t="shared" si="105"/>
        <v>79</v>
      </c>
      <c r="R113" s="329">
        <f t="shared" si="103"/>
        <v>-3</v>
      </c>
      <c r="S113" s="207">
        <f t="shared" si="105"/>
        <v>62083830.93</v>
      </c>
      <c r="T113" s="207">
        <f t="shared" si="105"/>
        <v>103828717.82000001</v>
      </c>
      <c r="U113" s="389">
        <f t="shared" si="105"/>
        <v>82</v>
      </c>
      <c r="V113" s="207">
        <f t="shared" si="105"/>
        <v>100559274.05999999</v>
      </c>
      <c r="W113" s="389">
        <f t="shared" si="105"/>
        <v>80</v>
      </c>
      <c r="X113" s="389">
        <f t="shared" si="105"/>
        <v>-2</v>
      </c>
      <c r="Y113" s="206">
        <f t="shared" si="105"/>
        <v>-21706257</v>
      </c>
      <c r="Z113" s="206">
        <f t="shared" si="105"/>
        <v>-8016059</v>
      </c>
      <c r="AA113" s="207">
        <f t="shared" si="105"/>
        <v>31689869.689999998</v>
      </c>
      <c r="AB113" s="389">
        <f t="shared" si="105"/>
        <v>74</v>
      </c>
      <c r="AC113" s="207">
        <f t="shared" si="105"/>
        <v>67659681.459999993</v>
      </c>
      <c r="AD113" s="207">
        <f t="shared" si="105"/>
        <v>92503862.140000001</v>
      </c>
      <c r="AE113" s="389">
        <f t="shared" si="105"/>
        <v>62</v>
      </c>
      <c r="AF113" s="207">
        <f t="shared" si="105"/>
        <v>110181893.81999999</v>
      </c>
      <c r="AG113" s="207">
        <f t="shared" si="105"/>
        <v>17614587.949999999</v>
      </c>
      <c r="AH113" s="207">
        <f t="shared" si="105"/>
        <v>18438061.109999992</v>
      </c>
      <c r="AI113" s="207">
        <f t="shared" si="105"/>
        <v>91743832.710000008</v>
      </c>
      <c r="AJ113" s="389">
        <f t="shared" si="105"/>
        <v>17</v>
      </c>
      <c r="AK113" s="206"/>
      <c r="AL113" s="206">
        <f t="shared" si="105"/>
        <v>170710643.06000003</v>
      </c>
      <c r="AM113" s="206"/>
      <c r="AN113" s="389">
        <f t="shared" si="105"/>
        <v>47</v>
      </c>
      <c r="AO113" s="389">
        <f t="shared" si="105"/>
        <v>38</v>
      </c>
      <c r="AP113" s="389">
        <f t="shared" si="105"/>
        <v>-9</v>
      </c>
      <c r="AQ113" s="389">
        <f t="shared" si="105"/>
        <v>0</v>
      </c>
      <c r="AR113" s="389">
        <f t="shared" si="105"/>
        <v>18</v>
      </c>
      <c r="AS113" s="732">
        <f>SUM(AS5:AS112)</f>
        <v>3269443.76</v>
      </c>
      <c r="AT113" s="389">
        <f t="shared" si="105"/>
        <v>6</v>
      </c>
      <c r="AU113" s="389">
        <f t="shared" si="105"/>
        <v>5</v>
      </c>
      <c r="AV113" s="207">
        <f t="shared" si="105"/>
        <v>5671818.7300000004</v>
      </c>
      <c r="AW113" s="206"/>
      <c r="AX113" s="389">
        <f t="shared" si="105"/>
        <v>48</v>
      </c>
      <c r="AY113" s="206"/>
      <c r="AZ113" s="389">
        <f t="shared" si="105"/>
        <v>94</v>
      </c>
      <c r="BA113" s="206"/>
      <c r="BB113" s="389">
        <f t="shared" si="105"/>
        <v>82</v>
      </c>
      <c r="BC113" s="206">
        <f t="shared" si="105"/>
        <v>63783947</v>
      </c>
      <c r="BD113" s="206">
        <f t="shared" si="105"/>
        <v>60515331.530000024</v>
      </c>
      <c r="BE113" s="206">
        <f t="shared" si="105"/>
        <v>-5217336.1800000016</v>
      </c>
      <c r="BF113" s="206">
        <f t="shared" si="105"/>
        <v>13209522</v>
      </c>
      <c r="BG113" s="206">
        <f t="shared" si="105"/>
        <v>14960655.139999999</v>
      </c>
      <c r="BH113" s="206">
        <f t="shared" si="105"/>
        <v>1420590.5500000007</v>
      </c>
      <c r="BI113" s="206">
        <f t="shared" si="105"/>
        <v>168597983.23000008</v>
      </c>
      <c r="BJ113" s="206">
        <f t="shared" si="105"/>
        <v>166119579</v>
      </c>
      <c r="BK113" s="206">
        <f t="shared" si="105"/>
        <v>-2478404.2300000023</v>
      </c>
      <c r="BL113" s="206">
        <f t="shared" si="105"/>
        <v>87338747.85999994</v>
      </c>
      <c r="BM113" s="206">
        <f t="shared" si="105"/>
        <v>93721122.431740016</v>
      </c>
      <c r="BN113" s="206"/>
      <c r="BO113" s="206">
        <f t="shared" si="105"/>
        <v>25101862.230000004</v>
      </c>
      <c r="BP113" s="206"/>
      <c r="BQ113" s="206"/>
      <c r="BR113" s="206">
        <f t="shared" si="105"/>
        <v>20886656.359999996</v>
      </c>
      <c r="BS113" s="389">
        <f t="shared" si="105"/>
        <v>53</v>
      </c>
      <c r="BT113" s="389">
        <f t="shared" si="105"/>
        <v>56</v>
      </c>
      <c r="BU113" s="389">
        <f t="shared" si="105"/>
        <v>63</v>
      </c>
      <c r="BV113" s="389">
        <f t="shared" si="105"/>
        <v>57</v>
      </c>
      <c r="BW113" s="389">
        <f t="shared" si="105"/>
        <v>60</v>
      </c>
      <c r="BX113" s="206"/>
      <c r="BY113" s="206"/>
      <c r="BZ113" s="206"/>
      <c r="CA113" s="206"/>
      <c r="CB113" s="206"/>
      <c r="CC113" s="206"/>
      <c r="CD113" s="206"/>
      <c r="CE113" s="206"/>
      <c r="CF113" s="206"/>
      <c r="CG113" s="206"/>
      <c r="CH113" s="206"/>
      <c r="CI113" s="206"/>
      <c r="CJ113" s="206"/>
      <c r="CK113" s="206"/>
      <c r="CL113" s="206"/>
      <c r="CM113" s="206"/>
      <c r="CN113" s="206"/>
      <c r="CO113" s="206"/>
      <c r="CP113" s="206"/>
      <c r="CQ113" s="206"/>
      <c r="CR113" s="206"/>
      <c r="CS113" s="206"/>
      <c r="CT113" s="206"/>
      <c r="CU113" s="206"/>
    </row>
    <row r="114" spans="1:99">
      <c r="A114" s="212" t="s">
        <v>133</v>
      </c>
      <c r="B114" s="202"/>
      <c r="C114" s="202"/>
      <c r="D114" s="206"/>
      <c r="E114" s="206"/>
      <c r="F114" s="207"/>
      <c r="G114" s="207"/>
      <c r="H114" s="207"/>
      <c r="I114" s="207"/>
      <c r="J114" s="207"/>
      <c r="K114" s="207"/>
      <c r="L114" s="207"/>
      <c r="M114" s="207"/>
      <c r="N114" s="207"/>
      <c r="O114" s="207"/>
      <c r="P114" s="206"/>
      <c r="Q114" s="206"/>
      <c r="R114" s="206"/>
      <c r="S114" s="206"/>
      <c r="T114" s="206"/>
      <c r="U114" s="206"/>
      <c r="V114" s="206"/>
      <c r="W114" s="206"/>
      <c r="X114" s="206"/>
      <c r="Y114" s="206"/>
      <c r="Z114" s="206"/>
      <c r="AA114" s="206"/>
      <c r="AB114" s="206"/>
      <c r="AC114" s="206"/>
      <c r="AD114" s="206"/>
      <c r="AE114" s="206"/>
      <c r="AF114" s="207"/>
      <c r="AG114" s="207"/>
      <c r="AH114" s="207"/>
      <c r="AI114" s="207"/>
      <c r="AJ114" s="207"/>
      <c r="AK114" s="208"/>
      <c r="AL114" s="207"/>
      <c r="AM114" s="209"/>
      <c r="AN114" s="209"/>
      <c r="AO114" s="206"/>
      <c r="AP114" s="206"/>
      <c r="AQ114" s="206"/>
      <c r="AR114" s="206"/>
      <c r="AS114" s="206"/>
      <c r="AT114" s="206"/>
      <c r="AU114" s="206"/>
      <c r="AV114" s="206"/>
      <c r="AW114" s="213"/>
      <c r="AX114" s="389"/>
      <c r="AY114" s="206"/>
      <c r="AZ114" s="389"/>
      <c r="BA114" s="206"/>
      <c r="BB114" s="389"/>
      <c r="BC114" s="207"/>
      <c r="BD114" s="207"/>
      <c r="BE114" s="207"/>
      <c r="BF114" s="207"/>
      <c r="BG114" s="207"/>
      <c r="BH114" s="207"/>
      <c r="BI114" s="207"/>
      <c r="BJ114" s="207"/>
      <c r="BK114" s="207"/>
      <c r="BL114" s="207"/>
      <c r="BM114" s="207"/>
      <c r="BN114" s="210"/>
      <c r="BO114" s="202"/>
      <c r="BP114" s="202"/>
      <c r="BQ114" s="210"/>
      <c r="BR114" s="210"/>
      <c r="BS114" s="210"/>
      <c r="BT114" s="210"/>
      <c r="BU114" s="210"/>
      <c r="BV114" s="210"/>
      <c r="BW114" s="210"/>
      <c r="BX114" s="210"/>
      <c r="BY114" s="357"/>
      <c r="BZ114" s="210"/>
      <c r="CA114" s="357"/>
      <c r="CB114" s="210"/>
      <c r="CC114" s="357"/>
      <c r="CD114" s="210"/>
      <c r="CE114" s="357"/>
      <c r="CF114" s="210"/>
      <c r="CG114" s="357"/>
      <c r="CH114" s="210"/>
      <c r="CI114" s="357"/>
      <c r="CJ114" s="210"/>
      <c r="CK114" s="357"/>
      <c r="CL114" s="210"/>
      <c r="CM114" s="357"/>
      <c r="CN114" s="210"/>
      <c r="CO114" s="211"/>
      <c r="CP114" s="210"/>
      <c r="CQ114" s="211"/>
      <c r="CR114" s="210"/>
      <c r="CS114" s="211"/>
      <c r="CT114" s="210"/>
      <c r="CU114" s="211"/>
    </row>
    <row r="115" spans="1:99">
      <c r="A115" s="403"/>
      <c r="B115" s="403"/>
      <c r="C115" s="403"/>
      <c r="D115" s="403"/>
      <c r="E115" s="403"/>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03"/>
      <c r="AD115" s="403"/>
      <c r="AE115" s="403"/>
      <c r="AF115" s="406"/>
      <c r="AG115" s="406"/>
      <c r="AH115" s="406"/>
      <c r="AI115" s="406"/>
      <c r="AJ115" s="403"/>
      <c r="AK115" s="407"/>
      <c r="AL115" s="403"/>
      <c r="AM115" s="403"/>
      <c r="AN115" s="403"/>
      <c r="AO115" s="403"/>
      <c r="AP115" s="403"/>
      <c r="AQ115" s="403"/>
      <c r="AR115" s="403"/>
      <c r="AS115" s="403"/>
      <c r="AT115" s="403"/>
      <c r="AU115" s="403"/>
      <c r="AV115" s="403"/>
      <c r="AW115" s="403"/>
      <c r="AX115" s="514"/>
      <c r="AY115" s="403"/>
      <c r="AZ115" s="514"/>
      <c r="BA115" s="403"/>
      <c r="BB115" s="514"/>
      <c r="BC115" s="403"/>
      <c r="BD115" s="403"/>
      <c r="BE115" s="403"/>
      <c r="BF115" s="403"/>
      <c r="BG115" s="403"/>
      <c r="BH115" s="403"/>
      <c r="BI115" s="403"/>
      <c r="BJ115" s="403"/>
      <c r="BK115" s="403"/>
      <c r="BL115" s="403"/>
      <c r="BM115" s="403"/>
      <c r="BN115" s="403"/>
      <c r="BO115" s="404"/>
      <c r="BP115" s="404"/>
      <c r="BQ115" s="403"/>
      <c r="BR115" s="403"/>
      <c r="BS115" s="408"/>
      <c r="BT115" s="408"/>
      <c r="BU115" s="408"/>
      <c r="BV115" s="408"/>
      <c r="BW115" s="408"/>
      <c r="BX115" s="408"/>
      <c r="BY115" s="409"/>
      <c r="BZ115" s="408"/>
      <c r="CA115" s="409"/>
      <c r="CB115" s="408"/>
      <c r="CC115" s="409"/>
      <c r="CD115" s="408"/>
      <c r="CE115" s="409"/>
      <c r="CF115" s="408"/>
      <c r="CG115" s="409"/>
      <c r="CH115" s="408"/>
      <c r="CI115" s="409"/>
      <c r="CJ115" s="408"/>
      <c r="CK115" s="409"/>
      <c r="CL115" s="408"/>
      <c r="CM115" s="409"/>
      <c r="CN115" s="408"/>
      <c r="CO115" s="410"/>
      <c r="CP115" s="408"/>
      <c r="CQ115" s="410"/>
      <c r="CR115" s="408"/>
      <c r="CS115" s="410"/>
      <c r="CT115" s="408"/>
      <c r="CU115" s="410"/>
    </row>
    <row r="116" spans="1:99">
      <c r="A116" s="411" t="s">
        <v>447</v>
      </c>
      <c r="B116" s="412"/>
      <c r="C116" s="403"/>
      <c r="D116" s="403"/>
      <c r="E116" s="403"/>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c r="AC116" s="403"/>
      <c r="AD116" s="403"/>
      <c r="AE116" s="403"/>
      <c r="AF116" s="406"/>
      <c r="AG116" s="406"/>
      <c r="AH116" s="406"/>
      <c r="AI116" s="406"/>
      <c r="AJ116" s="403"/>
      <c r="AK116" s="407"/>
      <c r="AL116" s="403"/>
      <c r="AM116" s="403"/>
      <c r="AN116" s="403"/>
      <c r="AO116" s="403"/>
      <c r="AP116" s="403"/>
      <c r="AQ116" s="403"/>
      <c r="AR116" s="403"/>
      <c r="AS116" s="403"/>
      <c r="AT116" s="403"/>
      <c r="AU116" s="403"/>
      <c r="AV116" s="403"/>
      <c r="AW116" s="403"/>
      <c r="AX116" s="514"/>
      <c r="AY116" s="403"/>
      <c r="AZ116" s="514"/>
      <c r="BA116" s="403"/>
      <c r="BB116" s="514"/>
      <c r="BC116" s="403"/>
      <c r="BD116" s="403"/>
      <c r="BE116" s="403"/>
      <c r="BF116" s="403"/>
      <c r="BG116" s="403"/>
      <c r="BH116" s="403"/>
      <c r="BI116" s="403"/>
      <c r="BJ116" s="403"/>
      <c r="BK116" s="403"/>
      <c r="BL116" s="403"/>
      <c r="BM116" s="403"/>
      <c r="BN116" s="403"/>
      <c r="BO116" s="404"/>
      <c r="BP116" s="404"/>
      <c r="BQ116" s="403"/>
      <c r="BR116" s="403"/>
      <c r="BS116" s="408"/>
      <c r="BT116" s="408"/>
      <c r="BU116" s="408"/>
      <c r="BV116" s="408"/>
      <c r="BW116" s="408"/>
      <c r="BX116" s="408"/>
      <c r="BY116" s="409"/>
      <c r="BZ116" s="408"/>
      <c r="CA116" s="409"/>
      <c r="CB116" s="408"/>
      <c r="CC116" s="409"/>
      <c r="CD116" s="408"/>
      <c r="CE116" s="409"/>
      <c r="CF116" s="408"/>
      <c r="CG116" s="409"/>
      <c r="CH116" s="408"/>
      <c r="CI116" s="409"/>
      <c r="CJ116" s="408"/>
      <c r="CK116" s="409"/>
      <c r="CL116" s="408"/>
      <c r="CM116" s="409"/>
      <c r="CN116" s="408"/>
      <c r="CO116" s="410"/>
      <c r="CP116" s="408"/>
      <c r="CQ116" s="410"/>
      <c r="CR116" s="408"/>
      <c r="CS116" s="410"/>
      <c r="CT116" s="408"/>
      <c r="CU116" s="410"/>
    </row>
    <row r="117" spans="1:99">
      <c r="A117" s="1180" t="s">
        <v>598</v>
      </c>
      <c r="B117" s="1180"/>
      <c r="C117" s="1180"/>
      <c r="D117" s="1180"/>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403"/>
      <c r="AE117" s="403"/>
      <c r="AF117" s="406"/>
      <c r="AG117" s="406"/>
      <c r="AH117" s="406"/>
      <c r="AI117" s="406"/>
      <c r="AJ117" s="403"/>
      <c r="AK117" s="407"/>
      <c r="AL117" s="403"/>
      <c r="AM117" s="403"/>
      <c r="AN117" s="403"/>
      <c r="AO117" s="403"/>
      <c r="AP117" s="403"/>
      <c r="AQ117" s="403"/>
      <c r="AR117" s="403"/>
      <c r="AS117" s="403"/>
      <c r="AT117" s="403"/>
      <c r="AU117" s="403"/>
      <c r="AV117" s="403"/>
      <c r="AW117" s="403"/>
      <c r="AX117" s="514"/>
      <c r="AY117" s="403"/>
      <c r="AZ117" s="514"/>
      <c r="BA117" s="403"/>
      <c r="BB117" s="514"/>
      <c r="BC117" s="403"/>
      <c r="BD117" s="403"/>
      <c r="BE117" s="403"/>
      <c r="BF117" s="403"/>
      <c r="BG117" s="403"/>
      <c r="BH117" s="403"/>
      <c r="BI117" s="403"/>
      <c r="BJ117" s="403"/>
      <c r="BK117" s="403"/>
      <c r="BL117" s="403"/>
      <c r="BM117" s="403"/>
      <c r="BN117" s="403"/>
      <c r="BO117" s="404"/>
      <c r="BP117" s="404"/>
      <c r="BQ117" s="403"/>
      <c r="BR117" s="403"/>
      <c r="BS117" s="403"/>
      <c r="BT117" s="403"/>
      <c r="BU117" s="403"/>
      <c r="BV117" s="403"/>
      <c r="BW117" s="403"/>
      <c r="BX117" s="403"/>
      <c r="BY117" s="413"/>
      <c r="BZ117" s="403"/>
      <c r="CA117" s="413"/>
      <c r="CB117" s="403"/>
      <c r="CC117" s="413"/>
      <c r="CD117" s="403"/>
      <c r="CE117" s="413"/>
      <c r="CF117" s="403"/>
      <c r="CG117" s="413"/>
      <c r="CH117" s="403"/>
      <c r="CI117" s="413"/>
      <c r="CJ117" s="403"/>
      <c r="CK117" s="413"/>
      <c r="CL117" s="403"/>
      <c r="CM117" s="413"/>
      <c r="CN117" s="403"/>
      <c r="CO117" s="414"/>
      <c r="CP117" s="403"/>
      <c r="CQ117" s="414"/>
      <c r="CR117" s="403"/>
      <c r="CS117" s="414"/>
      <c r="CT117" s="403"/>
      <c r="CU117" s="414"/>
    </row>
    <row r="118" spans="1:99">
      <c r="A118" s="1181" t="s">
        <v>599</v>
      </c>
      <c r="B118" s="1181"/>
      <c r="C118" s="1181"/>
      <c r="D118" s="1181"/>
      <c r="E118" s="403"/>
      <c r="F118" s="403"/>
      <c r="G118" s="403"/>
      <c r="H118" s="403"/>
      <c r="I118" s="403"/>
      <c r="J118" s="403"/>
      <c r="K118" s="403"/>
      <c r="L118" s="403"/>
      <c r="M118" s="403"/>
      <c r="N118" s="403"/>
      <c r="O118" s="403"/>
      <c r="P118" s="403"/>
      <c r="Q118" s="403"/>
      <c r="R118" s="403"/>
      <c r="S118" s="403"/>
      <c r="T118" s="403"/>
      <c r="U118" s="403"/>
      <c r="V118" s="403"/>
      <c r="W118" s="403"/>
      <c r="X118" s="403"/>
      <c r="Y118" s="403"/>
      <c r="Z118" s="403"/>
      <c r="AA118" s="403"/>
      <c r="AB118" s="403"/>
      <c r="AC118" s="403"/>
      <c r="AD118" s="403"/>
      <c r="AE118" s="403"/>
      <c r="AF118" s="406"/>
      <c r="AG118" s="406"/>
      <c r="AH118" s="406"/>
      <c r="AI118" s="406"/>
      <c r="AJ118" s="403"/>
      <c r="AK118" s="407"/>
      <c r="AL118" s="403"/>
      <c r="AM118" s="403"/>
      <c r="AN118" s="403"/>
      <c r="AO118" s="403"/>
      <c r="AP118" s="403"/>
      <c r="AQ118" s="403"/>
      <c r="AR118" s="403"/>
      <c r="AS118" s="403"/>
      <c r="AT118" s="403"/>
      <c r="AU118" s="403"/>
      <c r="AV118" s="403"/>
      <c r="AW118" s="403"/>
      <c r="AX118" s="514"/>
      <c r="AY118" s="403"/>
      <c r="AZ118" s="514"/>
      <c r="BA118" s="403"/>
      <c r="BB118" s="514"/>
      <c r="BC118" s="403"/>
      <c r="BD118" s="403"/>
      <c r="BE118" s="403"/>
      <c r="BF118" s="403"/>
      <c r="BG118" s="403"/>
      <c r="BH118" s="403"/>
      <c r="BI118" s="403"/>
      <c r="BJ118" s="403"/>
      <c r="BK118" s="403"/>
      <c r="BL118" s="403"/>
      <c r="BM118" s="403"/>
      <c r="BN118" s="403"/>
      <c r="BO118" s="404"/>
      <c r="BP118" s="404"/>
      <c r="BQ118" s="403"/>
      <c r="BR118" s="403"/>
      <c r="BS118" s="403"/>
      <c r="BT118" s="403"/>
      <c r="BU118" s="403"/>
      <c r="BV118" s="403"/>
      <c r="BW118" s="403"/>
      <c r="BX118" s="403"/>
      <c r="BY118" s="413"/>
      <c r="BZ118" s="403"/>
      <c r="CA118" s="413"/>
      <c r="CB118" s="403"/>
      <c r="CC118" s="413"/>
      <c r="CD118" s="403"/>
      <c r="CE118" s="413"/>
      <c r="CF118" s="403"/>
      <c r="CG118" s="413"/>
      <c r="CH118" s="403"/>
      <c r="CI118" s="413"/>
      <c r="CJ118" s="403"/>
      <c r="CK118" s="413"/>
      <c r="CL118" s="403"/>
      <c r="CM118" s="413"/>
      <c r="CN118" s="403"/>
      <c r="CO118" s="414"/>
      <c r="CP118" s="403"/>
      <c r="CQ118" s="414"/>
      <c r="CR118" s="403"/>
      <c r="CS118" s="414"/>
      <c r="CT118" s="403"/>
      <c r="CU118" s="414"/>
    </row>
    <row r="119" spans="1:99">
      <c r="A119" s="1169" t="s">
        <v>621</v>
      </c>
      <c r="B119" s="1170"/>
      <c r="C119" s="1170"/>
      <c r="D119" s="1171"/>
      <c r="E119" s="403"/>
      <c r="F119" s="403"/>
      <c r="G119" s="403"/>
      <c r="H119" s="403"/>
      <c r="I119" s="403"/>
      <c r="J119" s="403"/>
      <c r="K119" s="403"/>
      <c r="L119" s="403"/>
      <c r="M119" s="403"/>
      <c r="N119" s="403"/>
      <c r="O119" s="403"/>
      <c r="P119" s="403"/>
      <c r="Q119" s="403"/>
      <c r="R119" s="403"/>
      <c r="S119" s="403"/>
      <c r="T119" s="403"/>
      <c r="U119" s="403"/>
      <c r="V119" s="403"/>
      <c r="W119" s="403"/>
      <c r="X119" s="403"/>
      <c r="Y119" s="403"/>
      <c r="Z119" s="403"/>
      <c r="AA119" s="403"/>
      <c r="AB119" s="403"/>
      <c r="AC119" s="403"/>
      <c r="AD119" s="403"/>
      <c r="AE119" s="403"/>
      <c r="AF119" s="406"/>
      <c r="AG119" s="406"/>
      <c r="AH119" s="406"/>
      <c r="AI119" s="406"/>
      <c r="AJ119" s="403"/>
      <c r="AK119" s="407"/>
      <c r="AL119" s="403"/>
      <c r="AM119" s="403"/>
      <c r="AN119" s="403"/>
      <c r="AO119" s="403"/>
      <c r="AP119" s="403"/>
      <c r="AQ119" s="403"/>
      <c r="AR119" s="403"/>
      <c r="AS119" s="403"/>
      <c r="AT119" s="403"/>
      <c r="AU119" s="403"/>
      <c r="AV119" s="403"/>
      <c r="AW119" s="403"/>
      <c r="AX119" s="514"/>
      <c r="AY119" s="403"/>
      <c r="AZ119" s="514"/>
      <c r="BA119" s="403"/>
      <c r="BB119" s="514"/>
      <c r="BC119" s="403"/>
      <c r="BD119" s="403"/>
      <c r="BE119" s="403"/>
      <c r="BF119" s="403"/>
      <c r="BG119" s="403"/>
      <c r="BH119" s="403"/>
      <c r="BI119" s="403"/>
      <c r="BJ119" s="403"/>
      <c r="BK119" s="403"/>
      <c r="BL119" s="403"/>
      <c r="BM119" s="403"/>
      <c r="BN119" s="403"/>
      <c r="BO119" s="404"/>
      <c r="BP119" s="404"/>
      <c r="BQ119" s="403"/>
      <c r="BR119" s="403"/>
      <c r="BS119" s="403"/>
      <c r="BT119" s="403"/>
      <c r="BU119" s="403"/>
      <c r="BV119" s="403"/>
      <c r="BW119" s="403"/>
      <c r="BX119" s="403"/>
      <c r="BY119" s="413"/>
      <c r="BZ119" s="403"/>
      <c r="CA119" s="413"/>
      <c r="CB119" s="403"/>
      <c r="CC119" s="413"/>
      <c r="CD119" s="403"/>
      <c r="CE119" s="413"/>
      <c r="CF119" s="403"/>
      <c r="CG119" s="413"/>
      <c r="CH119" s="403"/>
      <c r="CI119" s="413"/>
      <c r="CJ119" s="403"/>
      <c r="CK119" s="413"/>
      <c r="CL119" s="403"/>
      <c r="CM119" s="413"/>
      <c r="CN119" s="403"/>
      <c r="CO119" s="414"/>
      <c r="CP119" s="403"/>
      <c r="CQ119" s="414"/>
      <c r="CR119" s="403"/>
      <c r="CS119" s="414"/>
      <c r="CT119" s="403"/>
      <c r="CU119" s="414"/>
    </row>
    <row r="120" spans="1:99">
      <c r="A120" s="1168" t="s">
        <v>666</v>
      </c>
      <c r="B120" s="1168"/>
      <c r="C120" s="1168"/>
      <c r="D120" s="1168"/>
      <c r="E120" s="403"/>
      <c r="F120" s="403"/>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c r="AC120" s="403"/>
      <c r="AD120" s="403"/>
      <c r="AE120" s="403"/>
      <c r="AF120" s="406"/>
      <c r="AG120" s="406"/>
      <c r="AH120" s="406"/>
      <c r="AI120" s="406"/>
      <c r="AJ120" s="403"/>
      <c r="AK120" s="407"/>
      <c r="AL120" s="403"/>
      <c r="AM120" s="403"/>
      <c r="AN120" s="403"/>
      <c r="AO120" s="403"/>
      <c r="AP120" s="403"/>
      <c r="AQ120" s="403"/>
      <c r="AR120" s="403"/>
      <c r="AS120" s="403"/>
      <c r="AT120" s="403"/>
      <c r="AU120" s="403"/>
      <c r="AV120" s="403"/>
      <c r="AW120" s="403"/>
      <c r="AX120" s="514"/>
      <c r="AY120" s="403"/>
      <c r="AZ120" s="514"/>
      <c r="BA120" s="403"/>
      <c r="BB120" s="514"/>
      <c r="BC120" s="403"/>
      <c r="BD120" s="403"/>
      <c r="BE120" s="403"/>
      <c r="BF120" s="403"/>
      <c r="BG120" s="403"/>
      <c r="BH120" s="403"/>
      <c r="BI120" s="403"/>
      <c r="BJ120" s="403"/>
      <c r="BK120" s="403"/>
      <c r="BL120" s="403"/>
      <c r="BM120" s="403"/>
      <c r="BN120" s="403"/>
      <c r="BO120" s="404"/>
      <c r="BP120" s="404"/>
      <c r="BQ120" s="403"/>
      <c r="BR120" s="403"/>
      <c r="BS120" s="403"/>
      <c r="BT120" s="403"/>
      <c r="BU120" s="403"/>
      <c r="BV120" s="403"/>
      <c r="BW120" s="403"/>
      <c r="BX120" s="403"/>
      <c r="BY120" s="413"/>
      <c r="BZ120" s="403"/>
      <c r="CA120" s="413"/>
      <c r="CB120" s="403"/>
      <c r="CC120" s="413"/>
      <c r="CD120" s="403"/>
      <c r="CE120" s="413"/>
      <c r="CF120" s="403"/>
      <c r="CG120" s="413"/>
      <c r="CH120" s="403"/>
      <c r="CI120" s="413"/>
      <c r="CJ120" s="403"/>
      <c r="CK120" s="413"/>
      <c r="CL120" s="403"/>
      <c r="CM120" s="413"/>
      <c r="CN120" s="403"/>
      <c r="CO120" s="414"/>
      <c r="CP120" s="403"/>
      <c r="CQ120" s="414"/>
      <c r="CR120" s="403"/>
      <c r="CS120" s="414"/>
      <c r="CT120" s="403"/>
      <c r="CU120" s="414"/>
    </row>
    <row r="121" spans="1:99">
      <c r="A121" s="403"/>
      <c r="B121" s="403"/>
      <c r="C121" s="403"/>
      <c r="D121" s="403"/>
      <c r="E121" s="403"/>
      <c r="F121" s="403"/>
      <c r="G121" s="403"/>
      <c r="H121" s="403"/>
      <c r="I121" s="403"/>
      <c r="J121" s="403"/>
      <c r="K121" s="403"/>
      <c r="L121" s="403"/>
      <c r="M121" s="403"/>
      <c r="N121" s="403"/>
      <c r="O121" s="403"/>
      <c r="P121" s="403"/>
      <c r="Q121" s="403"/>
      <c r="R121" s="403"/>
      <c r="S121" s="403"/>
      <c r="T121" s="403"/>
      <c r="U121" s="403"/>
      <c r="V121" s="403"/>
      <c r="W121" s="403"/>
      <c r="X121" s="403"/>
      <c r="Y121" s="403"/>
      <c r="Z121" s="403"/>
      <c r="AA121" s="403"/>
      <c r="AB121" s="403"/>
      <c r="AC121" s="403"/>
      <c r="AD121" s="403"/>
      <c r="AE121" s="403"/>
      <c r="AF121" s="406"/>
      <c r="AG121" s="406"/>
      <c r="AH121" s="406"/>
      <c r="AI121" s="406"/>
      <c r="AJ121" s="403"/>
      <c r="AK121" s="407"/>
      <c r="AL121" s="403"/>
      <c r="AM121" s="403"/>
      <c r="AN121" s="403"/>
      <c r="AO121" s="403"/>
      <c r="AP121" s="403"/>
      <c r="AQ121" s="403"/>
      <c r="AR121" s="403"/>
      <c r="AS121" s="403"/>
      <c r="AT121" s="403"/>
      <c r="AU121" s="403"/>
      <c r="AV121" s="403"/>
      <c r="AW121" s="403"/>
      <c r="AX121" s="514"/>
      <c r="AY121" s="403"/>
      <c r="AZ121" s="514"/>
      <c r="BA121" s="403"/>
      <c r="BB121" s="514"/>
      <c r="BC121" s="403"/>
      <c r="BD121" s="403"/>
      <c r="BE121" s="403"/>
      <c r="BF121" s="403"/>
      <c r="BG121" s="403"/>
      <c r="BH121" s="403"/>
      <c r="BI121" s="403"/>
      <c r="BJ121" s="403"/>
      <c r="BK121" s="403"/>
      <c r="BL121" s="403"/>
      <c r="BM121" s="403"/>
      <c r="BN121" s="403"/>
      <c r="BO121" s="404"/>
      <c r="BP121" s="404"/>
      <c r="BQ121" s="403"/>
      <c r="BR121" s="403"/>
      <c r="BS121" s="403"/>
      <c r="BT121" s="403"/>
      <c r="BU121" s="403"/>
      <c r="BV121" s="403"/>
      <c r="BW121" s="403"/>
      <c r="BX121" s="403"/>
      <c r="BY121" s="413"/>
      <c r="BZ121" s="403"/>
      <c r="CA121" s="413"/>
      <c r="CB121" s="403"/>
      <c r="CC121" s="413"/>
      <c r="CD121" s="403"/>
      <c r="CE121" s="413"/>
      <c r="CF121" s="403"/>
      <c r="CG121" s="413"/>
      <c r="CH121" s="403"/>
      <c r="CI121" s="413"/>
      <c r="CJ121" s="403"/>
      <c r="CK121" s="413"/>
      <c r="CL121" s="403"/>
      <c r="CM121" s="413"/>
      <c r="CN121" s="403"/>
      <c r="CO121" s="414"/>
      <c r="CP121" s="403"/>
      <c r="CQ121" s="414"/>
      <c r="CR121" s="403"/>
      <c r="CS121" s="414"/>
      <c r="CT121" s="403"/>
      <c r="CU121" s="414"/>
    </row>
    <row r="122" spans="1:99">
      <c r="A122" s="403"/>
      <c r="B122" s="403"/>
      <c r="C122" s="403"/>
      <c r="D122" s="403"/>
      <c r="E122" s="403"/>
      <c r="F122" s="403"/>
      <c r="G122" s="403"/>
      <c r="H122" s="403"/>
      <c r="I122" s="403"/>
      <c r="J122" s="403"/>
      <c r="K122" s="403"/>
      <c r="L122" s="403"/>
      <c r="M122" s="403"/>
      <c r="N122" s="403"/>
      <c r="O122" s="403"/>
      <c r="P122" s="403"/>
      <c r="Q122" s="403"/>
      <c r="R122" s="403"/>
      <c r="S122" s="403"/>
      <c r="T122" s="403"/>
      <c r="U122" s="403"/>
      <c r="V122" s="403"/>
      <c r="W122" s="403"/>
      <c r="X122" s="403"/>
      <c r="Y122" s="403"/>
      <c r="Z122" s="403"/>
      <c r="AA122" s="403"/>
      <c r="AB122" s="403"/>
      <c r="AC122" s="403"/>
      <c r="AD122" s="403"/>
      <c r="AE122" s="403"/>
      <c r="AF122" s="406"/>
      <c r="AG122" s="406"/>
      <c r="AH122" s="406"/>
      <c r="AI122" s="406"/>
      <c r="AJ122" s="403"/>
      <c r="AK122" s="407"/>
      <c r="AL122" s="403"/>
      <c r="AM122" s="403"/>
      <c r="AN122" s="403"/>
      <c r="AO122" s="403"/>
      <c r="AP122" s="403"/>
      <c r="AQ122" s="403"/>
      <c r="AR122" s="403"/>
      <c r="AS122" s="403"/>
      <c r="AT122" s="403"/>
      <c r="AU122" s="403"/>
      <c r="AV122" s="403"/>
      <c r="AW122" s="403"/>
      <c r="AX122" s="514"/>
      <c r="AY122" s="403"/>
      <c r="AZ122" s="514"/>
      <c r="BA122" s="403"/>
      <c r="BB122" s="514"/>
      <c r="BC122" s="403"/>
      <c r="BD122" s="403"/>
      <c r="BE122" s="403"/>
      <c r="BF122" s="403"/>
      <c r="BG122" s="403"/>
      <c r="BH122" s="403"/>
      <c r="BI122" s="403"/>
      <c r="BJ122" s="403"/>
      <c r="BK122" s="403"/>
      <c r="BL122" s="403"/>
      <c r="BM122" s="403"/>
      <c r="BN122" s="403"/>
      <c r="BO122" s="404"/>
      <c r="BP122" s="404"/>
      <c r="BQ122" s="403"/>
      <c r="BR122" s="403"/>
      <c r="BS122" s="403"/>
      <c r="BT122" s="403"/>
      <c r="BU122" s="403"/>
      <c r="BV122" s="403"/>
      <c r="BW122" s="403"/>
      <c r="BX122" s="403"/>
      <c r="BY122" s="413"/>
      <c r="BZ122" s="403"/>
      <c r="CA122" s="413"/>
      <c r="CB122" s="403"/>
      <c r="CC122" s="413"/>
      <c r="CD122" s="403"/>
      <c r="CE122" s="413"/>
      <c r="CF122" s="403"/>
      <c r="CG122" s="413"/>
      <c r="CH122" s="403"/>
      <c r="CI122" s="413"/>
      <c r="CJ122" s="403"/>
      <c r="CK122" s="413"/>
      <c r="CL122" s="403"/>
      <c r="CM122" s="413"/>
      <c r="CN122" s="403"/>
      <c r="CO122" s="414"/>
      <c r="CP122" s="403"/>
      <c r="CQ122" s="414"/>
      <c r="CR122" s="403"/>
      <c r="CS122" s="414"/>
      <c r="CT122" s="403"/>
      <c r="CU122" s="414"/>
    </row>
    <row r="123" spans="1:99">
      <c r="A123" s="403"/>
      <c r="B123" s="403"/>
      <c r="C123" s="403"/>
      <c r="D123" s="403"/>
      <c r="E123" s="403"/>
      <c r="F123" s="403"/>
      <c r="G123" s="403"/>
      <c r="H123" s="403"/>
      <c r="I123" s="403"/>
      <c r="J123" s="403"/>
      <c r="K123" s="403"/>
      <c r="L123" s="403"/>
      <c r="M123" s="403"/>
      <c r="N123" s="403"/>
      <c r="O123" s="403"/>
      <c r="P123" s="403"/>
      <c r="Q123" s="403"/>
      <c r="R123" s="403"/>
      <c r="S123" s="403"/>
      <c r="T123" s="403"/>
      <c r="U123" s="403"/>
      <c r="V123" s="403"/>
      <c r="W123" s="403"/>
      <c r="X123" s="403"/>
      <c r="Y123" s="403"/>
      <c r="Z123" s="403"/>
      <c r="AA123" s="403"/>
      <c r="AB123" s="403"/>
      <c r="AC123" s="403"/>
      <c r="AD123" s="403"/>
      <c r="AE123" s="403"/>
      <c r="AF123" s="406"/>
      <c r="AG123" s="406"/>
      <c r="AH123" s="406"/>
      <c r="AI123" s="406"/>
      <c r="AJ123" s="403"/>
      <c r="AK123" s="407"/>
      <c r="AL123" s="403"/>
      <c r="AM123" s="403"/>
      <c r="AN123" s="403"/>
      <c r="AO123" s="403"/>
      <c r="AP123" s="403"/>
      <c r="AQ123" s="403"/>
      <c r="AR123" s="403"/>
      <c r="AS123" s="403"/>
      <c r="AT123" s="403"/>
      <c r="AU123" s="403"/>
      <c r="AV123" s="403"/>
      <c r="AW123" s="403"/>
      <c r="AX123" s="514"/>
      <c r="AY123" s="403"/>
      <c r="AZ123" s="514"/>
      <c r="BA123" s="403"/>
      <c r="BB123" s="514"/>
      <c r="BC123" s="403"/>
      <c r="BD123" s="403"/>
      <c r="BE123" s="403"/>
      <c r="BF123" s="403"/>
      <c r="BG123" s="403"/>
      <c r="BH123" s="403"/>
      <c r="BI123" s="403"/>
      <c r="BJ123" s="403"/>
      <c r="BK123" s="403"/>
      <c r="BL123" s="403"/>
      <c r="BM123" s="403"/>
      <c r="BN123" s="403"/>
      <c r="BO123" s="404"/>
      <c r="BP123" s="404"/>
      <c r="BQ123" s="403"/>
      <c r="BR123" s="403"/>
      <c r="BS123" s="403"/>
      <c r="BT123" s="403"/>
      <c r="BU123" s="403"/>
      <c r="BV123" s="403"/>
      <c r="BW123" s="403"/>
      <c r="BX123" s="403"/>
      <c r="BY123" s="413"/>
      <c r="BZ123" s="403"/>
      <c r="CA123" s="413"/>
      <c r="CB123" s="403"/>
      <c r="CC123" s="413"/>
      <c r="CD123" s="403"/>
      <c r="CE123" s="413"/>
      <c r="CF123" s="403"/>
      <c r="CG123" s="413"/>
      <c r="CH123" s="403"/>
      <c r="CI123" s="413"/>
      <c r="CJ123" s="403"/>
      <c r="CK123" s="413"/>
      <c r="CL123" s="403"/>
      <c r="CM123" s="413"/>
      <c r="CN123" s="403"/>
      <c r="CO123" s="414"/>
      <c r="CP123" s="403"/>
      <c r="CQ123" s="414"/>
      <c r="CR123" s="403"/>
      <c r="CS123" s="414"/>
      <c r="CT123" s="403"/>
      <c r="CU123" s="414"/>
    </row>
    <row r="124" spans="1:99">
      <c r="A124" s="403"/>
      <c r="B124" s="403"/>
      <c r="C124" s="403"/>
      <c r="D124" s="403"/>
      <c r="E124" s="403"/>
      <c r="F124" s="403"/>
      <c r="G124" s="403"/>
      <c r="H124" s="403"/>
      <c r="I124" s="403"/>
      <c r="J124" s="403"/>
      <c r="K124" s="403"/>
      <c r="L124" s="403"/>
      <c r="M124" s="403"/>
      <c r="N124" s="403"/>
      <c r="O124" s="403"/>
      <c r="P124" s="403"/>
      <c r="Q124" s="403"/>
      <c r="R124" s="403"/>
      <c r="S124" s="403"/>
      <c r="T124" s="403"/>
      <c r="U124" s="403"/>
      <c r="V124" s="403"/>
      <c r="W124" s="403"/>
      <c r="X124" s="403"/>
      <c r="Y124" s="403"/>
      <c r="Z124" s="403"/>
      <c r="AA124" s="403"/>
      <c r="AB124" s="403"/>
      <c r="AC124" s="403"/>
      <c r="AD124" s="403"/>
      <c r="AE124" s="403"/>
      <c r="AF124" s="406"/>
      <c r="AG124" s="406"/>
      <c r="AH124" s="406"/>
      <c r="AI124" s="406"/>
      <c r="AJ124" s="403"/>
      <c r="AK124" s="407"/>
      <c r="AL124" s="403"/>
      <c r="AM124" s="403"/>
      <c r="AN124" s="403"/>
      <c r="AO124" s="403"/>
      <c r="AP124" s="403"/>
      <c r="AQ124" s="403"/>
      <c r="AR124" s="403"/>
      <c r="AS124" s="403"/>
      <c r="AT124" s="403"/>
      <c r="AU124" s="403"/>
      <c r="AV124" s="403"/>
      <c r="AW124" s="403"/>
      <c r="AX124" s="514"/>
      <c r="AY124" s="403"/>
      <c r="AZ124" s="514"/>
      <c r="BA124" s="403"/>
      <c r="BB124" s="514"/>
      <c r="BC124" s="403"/>
      <c r="BD124" s="403"/>
      <c r="BE124" s="403"/>
      <c r="BF124" s="403"/>
      <c r="BG124" s="403"/>
      <c r="BH124" s="403"/>
      <c r="BI124" s="403"/>
      <c r="BJ124" s="403"/>
      <c r="BK124" s="403"/>
      <c r="BL124" s="403"/>
      <c r="BM124" s="403"/>
      <c r="BN124" s="403"/>
      <c r="BO124" s="404"/>
      <c r="BP124" s="404"/>
      <c r="BQ124" s="403"/>
      <c r="BR124" s="403"/>
      <c r="BS124" s="403"/>
      <c r="BT124" s="403"/>
      <c r="BU124" s="403"/>
      <c r="BV124" s="403"/>
      <c r="BW124" s="403"/>
      <c r="BX124" s="403"/>
      <c r="BY124" s="413"/>
      <c r="BZ124" s="403"/>
      <c r="CA124" s="413"/>
      <c r="CB124" s="403"/>
      <c r="CC124" s="413"/>
      <c r="CD124" s="403"/>
      <c r="CE124" s="413"/>
      <c r="CF124" s="403"/>
      <c r="CG124" s="413"/>
      <c r="CH124" s="403"/>
      <c r="CI124" s="413"/>
      <c r="CJ124" s="403"/>
      <c r="CK124" s="413"/>
      <c r="CL124" s="403"/>
      <c r="CM124" s="413"/>
      <c r="CN124" s="403"/>
      <c r="CO124" s="414"/>
      <c r="CP124" s="403"/>
      <c r="CQ124" s="414"/>
      <c r="CR124" s="403"/>
      <c r="CS124" s="414"/>
      <c r="CT124" s="403"/>
      <c r="CU124" s="414"/>
    </row>
    <row r="125" spans="1:99">
      <c r="A125" s="403"/>
      <c r="B125" s="403"/>
      <c r="C125" s="403"/>
      <c r="D125" s="403"/>
      <c r="E125" s="403"/>
      <c r="F125" s="403"/>
      <c r="G125" s="403"/>
      <c r="H125" s="403"/>
      <c r="I125" s="403"/>
      <c r="J125" s="403"/>
      <c r="K125" s="403"/>
      <c r="L125" s="403"/>
      <c r="M125" s="403"/>
      <c r="N125" s="403"/>
      <c r="O125" s="403"/>
      <c r="P125" s="403"/>
      <c r="Q125" s="403"/>
      <c r="R125" s="403"/>
      <c r="S125" s="403"/>
      <c r="T125" s="403"/>
      <c r="U125" s="403"/>
      <c r="V125" s="403"/>
      <c r="W125" s="403"/>
      <c r="X125" s="403"/>
      <c r="Y125" s="403"/>
      <c r="Z125" s="403"/>
      <c r="AA125" s="403"/>
      <c r="AB125" s="403"/>
      <c r="AC125" s="403"/>
      <c r="AD125" s="403"/>
      <c r="AE125" s="403"/>
      <c r="AF125" s="406"/>
      <c r="AG125" s="406"/>
      <c r="AH125" s="406"/>
      <c r="AI125" s="406"/>
      <c r="AJ125" s="403"/>
      <c r="AK125" s="407"/>
      <c r="AL125" s="403"/>
      <c r="AM125" s="403"/>
      <c r="AN125" s="403"/>
      <c r="AO125" s="403"/>
      <c r="AP125" s="403"/>
      <c r="AQ125" s="403"/>
      <c r="AR125" s="403"/>
      <c r="AS125" s="403"/>
      <c r="AT125" s="403"/>
      <c r="AU125" s="403"/>
      <c r="AV125" s="403"/>
      <c r="AW125" s="403"/>
      <c r="AX125" s="514"/>
      <c r="AY125" s="403"/>
      <c r="AZ125" s="514"/>
      <c r="BA125" s="403"/>
      <c r="BB125" s="514"/>
      <c r="BC125" s="403"/>
      <c r="BD125" s="403"/>
      <c r="BE125" s="403"/>
      <c r="BF125" s="403"/>
      <c r="BG125" s="403"/>
      <c r="BH125" s="403"/>
      <c r="BI125" s="403"/>
      <c r="BJ125" s="403"/>
      <c r="BK125" s="403"/>
      <c r="BL125" s="403"/>
      <c r="BM125" s="403"/>
      <c r="BN125" s="403"/>
      <c r="BO125" s="404"/>
      <c r="BP125" s="404"/>
      <c r="BQ125" s="403"/>
      <c r="BR125" s="403"/>
      <c r="BS125" s="403"/>
      <c r="BT125" s="403"/>
      <c r="BU125" s="403"/>
      <c r="BV125" s="403"/>
      <c r="BW125" s="403"/>
      <c r="BX125" s="403"/>
      <c r="BY125" s="413"/>
      <c r="BZ125" s="403"/>
      <c r="CA125" s="413"/>
      <c r="CB125" s="403"/>
      <c r="CC125" s="413"/>
      <c r="CD125" s="403"/>
      <c r="CE125" s="413"/>
      <c r="CF125" s="403"/>
      <c r="CG125" s="413"/>
      <c r="CH125" s="403"/>
      <c r="CI125" s="413"/>
      <c r="CJ125" s="403"/>
      <c r="CK125" s="413"/>
      <c r="CL125" s="403"/>
      <c r="CM125" s="413"/>
      <c r="CN125" s="403"/>
      <c r="CO125" s="414"/>
      <c r="CP125" s="403"/>
      <c r="CQ125" s="414"/>
      <c r="CR125" s="403"/>
      <c r="CS125" s="414"/>
      <c r="CT125" s="403"/>
      <c r="CU125" s="414"/>
    </row>
    <row r="126" spans="1:99">
      <c r="A126" s="403"/>
      <c r="B126" s="403"/>
      <c r="C126" s="403"/>
      <c r="D126" s="403"/>
      <c r="E126" s="403"/>
      <c r="F126" s="403"/>
      <c r="G126" s="403"/>
      <c r="H126" s="403"/>
      <c r="I126" s="403"/>
      <c r="J126" s="403"/>
      <c r="K126" s="403"/>
      <c r="L126" s="403"/>
      <c r="M126" s="403"/>
      <c r="N126" s="403"/>
      <c r="O126" s="403"/>
      <c r="P126" s="403"/>
      <c r="Q126" s="403"/>
      <c r="R126" s="403"/>
      <c r="S126" s="403"/>
      <c r="T126" s="403"/>
      <c r="U126" s="403"/>
      <c r="V126" s="403"/>
      <c r="W126" s="403"/>
      <c r="X126" s="403"/>
      <c r="Y126" s="403"/>
      <c r="Z126" s="403"/>
      <c r="AA126" s="403"/>
      <c r="AB126" s="403"/>
      <c r="AC126" s="403"/>
      <c r="AD126" s="403"/>
      <c r="AE126" s="403"/>
      <c r="AF126" s="406"/>
      <c r="AG126" s="406"/>
      <c r="AH126" s="406"/>
      <c r="AI126" s="406"/>
      <c r="AJ126" s="403"/>
      <c r="AK126" s="407"/>
      <c r="AL126" s="403"/>
      <c r="AM126" s="403"/>
      <c r="AN126" s="403"/>
      <c r="AO126" s="403"/>
      <c r="AP126" s="403"/>
      <c r="AQ126" s="403"/>
      <c r="AR126" s="403"/>
      <c r="AS126" s="403"/>
      <c r="AT126" s="403"/>
      <c r="AU126" s="403"/>
      <c r="AV126" s="403"/>
      <c r="AW126" s="403"/>
      <c r="AX126" s="514"/>
      <c r="AY126" s="403"/>
      <c r="AZ126" s="514"/>
      <c r="BA126" s="403"/>
      <c r="BB126" s="514"/>
      <c r="BC126" s="403"/>
      <c r="BD126" s="403"/>
      <c r="BE126" s="403"/>
      <c r="BF126" s="403"/>
      <c r="BG126" s="403"/>
      <c r="BH126" s="403"/>
      <c r="BI126" s="403"/>
      <c r="BJ126" s="403"/>
      <c r="BK126" s="403"/>
      <c r="BL126" s="403"/>
      <c r="BM126" s="403"/>
      <c r="BN126" s="403"/>
      <c r="BO126" s="404"/>
      <c r="BP126" s="404"/>
      <c r="BQ126" s="403"/>
      <c r="BR126" s="403"/>
      <c r="BS126" s="403"/>
      <c r="BT126" s="403"/>
      <c r="BU126" s="403"/>
      <c r="BV126" s="403"/>
      <c r="BW126" s="403"/>
      <c r="BX126" s="403"/>
      <c r="BY126" s="413"/>
      <c r="BZ126" s="403"/>
      <c r="CA126" s="413"/>
      <c r="CB126" s="403"/>
      <c r="CC126" s="413"/>
      <c r="CD126" s="403"/>
      <c r="CE126" s="413"/>
      <c r="CF126" s="403"/>
      <c r="CG126" s="413"/>
      <c r="CH126" s="403"/>
      <c r="CI126" s="413"/>
      <c r="CJ126" s="403"/>
      <c r="CK126" s="413"/>
      <c r="CL126" s="403"/>
      <c r="CM126" s="413"/>
      <c r="CN126" s="403"/>
      <c r="CO126" s="414"/>
      <c r="CP126" s="403"/>
      <c r="CQ126" s="414"/>
      <c r="CR126" s="403"/>
      <c r="CS126" s="414"/>
      <c r="CT126" s="403"/>
      <c r="CU126" s="414"/>
    </row>
    <row r="127" spans="1:99">
      <c r="A127" s="403"/>
      <c r="B127" s="403"/>
      <c r="C127" s="403"/>
      <c r="D127" s="403"/>
      <c r="E127" s="403"/>
      <c r="F127" s="403"/>
      <c r="G127" s="403"/>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3"/>
      <c r="AE127" s="403"/>
      <c r="AF127" s="406"/>
      <c r="AG127" s="406"/>
      <c r="AH127" s="406"/>
      <c r="AI127" s="406"/>
      <c r="AJ127" s="403"/>
      <c r="AK127" s="407"/>
      <c r="AL127" s="403"/>
      <c r="AM127" s="403"/>
      <c r="AN127" s="403"/>
      <c r="AO127" s="403"/>
      <c r="AP127" s="403"/>
      <c r="AQ127" s="403"/>
      <c r="AR127" s="403"/>
      <c r="AS127" s="403"/>
      <c r="AT127" s="403"/>
      <c r="AU127" s="403"/>
      <c r="AV127" s="403"/>
      <c r="AW127" s="403"/>
      <c r="AX127" s="514"/>
      <c r="AY127" s="403"/>
      <c r="AZ127" s="514"/>
      <c r="BA127" s="403"/>
      <c r="BB127" s="514"/>
      <c r="BC127" s="403"/>
      <c r="BD127" s="403"/>
      <c r="BE127" s="403"/>
      <c r="BF127" s="403"/>
      <c r="BG127" s="403"/>
      <c r="BH127" s="403"/>
      <c r="BI127" s="403"/>
      <c r="BJ127" s="403"/>
      <c r="BK127" s="403"/>
      <c r="BL127" s="403"/>
      <c r="BM127" s="403"/>
      <c r="BN127" s="403"/>
      <c r="BO127" s="404"/>
      <c r="BP127" s="404"/>
      <c r="BQ127" s="403"/>
      <c r="BR127" s="403"/>
      <c r="BS127" s="403"/>
      <c r="BT127" s="403"/>
      <c r="BU127" s="403"/>
      <c r="BV127" s="403"/>
      <c r="BW127" s="403"/>
      <c r="BX127" s="403"/>
      <c r="BY127" s="413"/>
      <c r="BZ127" s="403"/>
      <c r="CA127" s="413"/>
      <c r="CB127" s="403"/>
      <c r="CC127" s="413"/>
      <c r="CD127" s="403"/>
      <c r="CE127" s="413"/>
      <c r="CF127" s="403"/>
      <c r="CG127" s="413"/>
      <c r="CH127" s="403"/>
      <c r="CI127" s="413"/>
      <c r="CJ127" s="403"/>
      <c r="CK127" s="413"/>
      <c r="CL127" s="403"/>
      <c r="CM127" s="413"/>
      <c r="CN127" s="403"/>
      <c r="CO127" s="414"/>
      <c r="CP127" s="403"/>
      <c r="CQ127" s="414"/>
      <c r="CR127" s="403"/>
      <c r="CS127" s="414"/>
      <c r="CT127" s="403"/>
      <c r="CU127" s="414"/>
    </row>
    <row r="128" spans="1:99">
      <c r="AF128" s="789"/>
      <c r="AG128" s="789"/>
      <c r="AH128" s="789"/>
      <c r="AI128" s="789"/>
    </row>
    <row r="129" spans="32:35">
      <c r="AF129" s="789"/>
      <c r="AG129" s="789"/>
      <c r="AH129" s="789"/>
      <c r="AI129" s="789"/>
    </row>
    <row r="130" spans="32:35">
      <c r="AF130" s="789"/>
      <c r="AG130" s="789"/>
      <c r="AH130" s="789"/>
      <c r="AI130" s="789"/>
    </row>
    <row r="131" spans="32:35">
      <c r="AF131" s="789"/>
      <c r="AG131" s="789"/>
      <c r="AH131" s="789"/>
      <c r="AI131" s="789"/>
    </row>
    <row r="132" spans="32:35">
      <c r="AF132" s="789"/>
      <c r="AG132" s="789"/>
      <c r="AH132" s="789"/>
      <c r="AI132" s="789"/>
    </row>
    <row r="133" spans="32:35">
      <c r="AF133" s="789"/>
      <c r="AG133" s="789"/>
      <c r="AH133" s="789"/>
      <c r="AI133" s="789"/>
    </row>
    <row r="134" spans="32:35">
      <c r="AF134" s="789"/>
      <c r="AG134" s="789"/>
      <c r="AH134" s="789"/>
      <c r="AI134" s="789"/>
    </row>
    <row r="135" spans="32:35">
      <c r="AF135" s="789"/>
      <c r="AG135" s="789"/>
      <c r="AH135" s="789"/>
      <c r="AI135" s="789"/>
    </row>
    <row r="136" spans="32:35">
      <c r="AF136" s="789"/>
      <c r="AG136" s="789"/>
      <c r="AH136" s="789"/>
      <c r="AI136" s="789"/>
    </row>
    <row r="137" spans="32:35">
      <c r="AF137" s="789"/>
      <c r="AG137" s="789"/>
      <c r="AH137" s="789"/>
      <c r="AI137" s="789"/>
    </row>
    <row r="138" spans="32:35">
      <c r="AF138" s="789"/>
      <c r="AG138" s="789"/>
      <c r="AH138" s="789"/>
      <c r="AI138" s="789"/>
    </row>
    <row r="139" spans="32:35">
      <c r="AF139" s="789"/>
      <c r="AG139" s="789"/>
      <c r="AH139" s="789"/>
      <c r="AI139" s="789"/>
    </row>
    <row r="140" spans="32:35">
      <c r="AF140" s="789"/>
      <c r="AG140" s="789"/>
      <c r="AH140" s="789"/>
      <c r="AI140" s="789"/>
    </row>
    <row r="141" spans="32:35">
      <c r="AF141" s="789"/>
      <c r="AG141" s="789"/>
      <c r="AH141" s="789"/>
      <c r="AI141" s="789"/>
    </row>
    <row r="142" spans="32:35">
      <c r="AF142" s="789"/>
      <c r="AG142" s="789"/>
      <c r="AH142" s="789"/>
      <c r="AI142" s="789"/>
    </row>
    <row r="143" spans="32:35">
      <c r="AF143" s="789"/>
      <c r="AG143" s="789"/>
      <c r="AH143" s="789"/>
      <c r="AI143" s="789"/>
    </row>
    <row r="144" spans="32:35">
      <c r="AF144" s="789"/>
      <c r="AG144" s="789"/>
      <c r="AH144" s="789"/>
      <c r="AI144" s="789"/>
    </row>
    <row r="145" spans="32:35">
      <c r="AF145" s="789"/>
      <c r="AG145" s="789"/>
      <c r="AH145" s="789"/>
      <c r="AI145" s="789"/>
    </row>
    <row r="146" spans="32:35">
      <c r="AF146" s="789"/>
      <c r="AG146" s="789"/>
      <c r="AH146" s="789"/>
      <c r="AI146" s="789"/>
    </row>
    <row r="147" spans="32:35">
      <c r="AF147" s="789"/>
      <c r="AG147" s="789"/>
      <c r="AH147" s="789"/>
      <c r="AI147" s="789"/>
    </row>
    <row r="148" spans="32:35">
      <c r="AF148" s="789"/>
      <c r="AG148" s="789"/>
      <c r="AH148" s="789"/>
      <c r="AI148" s="789"/>
    </row>
    <row r="149" spans="32:35">
      <c r="AF149" s="789"/>
      <c r="AG149" s="789"/>
      <c r="AH149" s="789"/>
      <c r="AI149" s="789"/>
    </row>
    <row r="150" spans="32:35">
      <c r="AF150" s="789"/>
      <c r="AG150" s="789"/>
      <c r="AH150" s="789"/>
      <c r="AI150" s="789"/>
    </row>
    <row r="151" spans="32:35">
      <c r="AF151" s="789"/>
      <c r="AG151" s="789"/>
      <c r="AH151" s="789"/>
      <c r="AI151" s="789"/>
    </row>
    <row r="152" spans="32:35">
      <c r="AF152" s="789"/>
      <c r="AG152" s="789"/>
      <c r="AH152" s="789"/>
      <c r="AI152" s="789"/>
    </row>
    <row r="153" spans="32:35">
      <c r="AF153" s="789"/>
      <c r="AG153" s="789"/>
      <c r="AH153" s="789"/>
      <c r="AI153" s="789"/>
    </row>
    <row r="154" spans="32:35">
      <c r="AF154" s="789"/>
      <c r="AG154" s="789"/>
      <c r="AH154" s="789"/>
      <c r="AI154" s="789"/>
    </row>
    <row r="155" spans="32:35">
      <c r="AF155" s="789"/>
      <c r="AG155" s="789"/>
      <c r="AH155" s="789"/>
      <c r="AI155" s="789"/>
    </row>
    <row r="156" spans="32:35">
      <c r="AF156" s="789"/>
      <c r="AG156" s="789"/>
      <c r="AH156" s="789"/>
      <c r="AI156" s="789"/>
    </row>
    <row r="157" spans="32:35">
      <c r="AF157" s="789"/>
      <c r="AG157" s="789"/>
      <c r="AH157" s="789"/>
      <c r="AI157" s="789"/>
    </row>
    <row r="158" spans="32:35">
      <c r="AF158" s="789"/>
      <c r="AG158" s="789"/>
      <c r="AH158" s="789"/>
      <c r="AI158" s="789"/>
    </row>
    <row r="159" spans="32:35">
      <c r="AF159" s="789"/>
      <c r="AG159" s="789"/>
      <c r="AH159" s="789"/>
      <c r="AI159" s="789"/>
    </row>
    <row r="160" spans="32:35">
      <c r="AF160" s="789"/>
      <c r="AG160" s="789"/>
      <c r="AH160" s="789"/>
      <c r="AI160" s="789"/>
    </row>
    <row r="161" spans="32:35">
      <c r="AF161" s="789"/>
      <c r="AG161" s="789"/>
      <c r="AH161" s="789"/>
      <c r="AI161" s="789"/>
    </row>
    <row r="162" spans="32:35">
      <c r="AF162" s="789"/>
      <c r="AG162" s="789"/>
      <c r="AH162" s="789"/>
      <c r="AI162" s="789"/>
    </row>
    <row r="163" spans="32:35">
      <c r="AF163" s="789"/>
      <c r="AG163" s="789"/>
      <c r="AH163" s="789"/>
      <c r="AI163" s="789"/>
    </row>
    <row r="164" spans="32:35">
      <c r="AF164" s="789"/>
      <c r="AG164" s="789"/>
      <c r="AH164" s="789"/>
      <c r="AI164" s="789"/>
    </row>
    <row r="165" spans="32:35">
      <c r="AF165" s="789"/>
      <c r="AG165" s="789"/>
      <c r="AH165" s="789"/>
      <c r="AI165" s="789"/>
    </row>
    <row r="166" spans="32:35">
      <c r="AF166" s="789"/>
      <c r="AG166" s="789"/>
      <c r="AH166" s="789"/>
      <c r="AI166" s="789"/>
    </row>
    <row r="167" spans="32:35">
      <c r="AF167" s="789"/>
      <c r="AG167" s="789"/>
      <c r="AH167" s="789"/>
      <c r="AI167" s="789"/>
    </row>
    <row r="168" spans="32:35">
      <c r="AF168" s="789"/>
      <c r="AG168" s="789"/>
      <c r="AH168" s="789"/>
      <c r="AI168" s="789"/>
    </row>
    <row r="169" spans="32:35">
      <c r="AF169" s="789"/>
      <c r="AG169" s="789"/>
      <c r="AH169" s="789"/>
      <c r="AI169" s="789"/>
    </row>
    <row r="170" spans="32:35">
      <c r="AF170" s="789"/>
      <c r="AG170" s="789"/>
      <c r="AH170" s="789"/>
      <c r="AI170" s="789"/>
    </row>
    <row r="171" spans="32:35">
      <c r="AF171" s="789"/>
      <c r="AG171" s="789"/>
      <c r="AH171" s="789"/>
      <c r="AI171" s="789"/>
    </row>
    <row r="172" spans="32:35">
      <c r="AF172" s="789"/>
      <c r="AG172" s="789"/>
      <c r="AH172" s="789"/>
      <c r="AI172" s="789"/>
    </row>
    <row r="173" spans="32:35">
      <c r="AF173" s="789"/>
      <c r="AG173" s="789"/>
      <c r="AH173" s="789"/>
      <c r="AI173" s="789"/>
    </row>
    <row r="174" spans="32:35">
      <c r="AF174" s="789"/>
      <c r="AG174" s="789"/>
      <c r="AH174" s="789"/>
      <c r="AI174" s="789"/>
    </row>
    <row r="175" spans="32:35">
      <c r="AF175" s="789"/>
      <c r="AG175" s="789"/>
      <c r="AH175" s="789"/>
      <c r="AI175" s="789"/>
    </row>
    <row r="176" spans="32:35">
      <c r="AF176" s="789"/>
      <c r="AG176" s="789"/>
      <c r="AH176" s="789"/>
      <c r="AI176" s="789"/>
    </row>
    <row r="177" spans="32:35">
      <c r="AF177" s="789"/>
      <c r="AG177" s="789"/>
      <c r="AH177" s="789"/>
      <c r="AI177" s="789"/>
    </row>
    <row r="178" spans="32:35">
      <c r="AF178" s="789"/>
      <c r="AG178" s="789"/>
      <c r="AH178" s="789"/>
      <c r="AI178" s="789"/>
    </row>
    <row r="179" spans="32:35">
      <c r="AF179" s="789"/>
      <c r="AG179" s="789"/>
      <c r="AH179" s="789"/>
      <c r="AI179" s="789"/>
    </row>
    <row r="180" spans="32:35">
      <c r="AF180" s="789"/>
      <c r="AG180" s="789"/>
      <c r="AH180" s="789"/>
      <c r="AI180" s="789"/>
    </row>
    <row r="181" spans="32:35">
      <c r="AF181" s="789"/>
      <c r="AG181" s="789"/>
      <c r="AH181" s="789"/>
      <c r="AI181" s="789"/>
    </row>
    <row r="182" spans="32:35">
      <c r="AF182" s="789"/>
      <c r="AG182" s="789"/>
      <c r="AH182" s="789"/>
      <c r="AI182" s="789"/>
    </row>
    <row r="183" spans="32:35">
      <c r="AF183" s="789"/>
      <c r="AG183" s="789"/>
      <c r="AH183" s="789"/>
      <c r="AI183" s="789"/>
    </row>
    <row r="184" spans="32:35">
      <c r="AF184" s="789"/>
      <c r="AG184" s="789"/>
      <c r="AH184" s="789"/>
      <c r="AI184" s="789"/>
    </row>
    <row r="185" spans="32:35">
      <c r="AF185" s="789"/>
      <c r="AG185" s="789"/>
      <c r="AH185" s="789"/>
      <c r="AI185" s="789"/>
    </row>
    <row r="186" spans="32:35">
      <c r="AF186" s="789"/>
      <c r="AG186" s="789"/>
      <c r="AH186" s="789"/>
      <c r="AI186" s="789"/>
    </row>
    <row r="187" spans="32:35">
      <c r="AF187" s="789"/>
      <c r="AG187" s="789"/>
      <c r="AH187" s="789"/>
      <c r="AI187" s="789"/>
    </row>
    <row r="188" spans="32:35">
      <c r="AF188" s="789"/>
      <c r="AG188" s="789"/>
      <c r="AH188" s="789"/>
      <c r="AI188" s="789"/>
    </row>
    <row r="189" spans="32:35">
      <c r="AF189" s="789"/>
      <c r="AG189" s="789"/>
      <c r="AH189" s="789"/>
      <c r="AI189" s="789"/>
    </row>
    <row r="190" spans="32:35">
      <c r="AF190" s="789"/>
      <c r="AG190" s="789"/>
      <c r="AH190" s="789"/>
      <c r="AI190" s="789"/>
    </row>
    <row r="191" spans="32:35">
      <c r="AF191" s="789"/>
      <c r="AG191" s="789"/>
      <c r="AH191" s="789"/>
      <c r="AI191" s="789"/>
    </row>
    <row r="192" spans="32:35">
      <c r="AF192" s="789"/>
      <c r="AG192" s="789"/>
      <c r="AH192" s="789"/>
      <c r="AI192" s="789"/>
    </row>
    <row r="193" spans="32:35">
      <c r="AF193" s="789"/>
      <c r="AG193" s="789"/>
      <c r="AH193" s="789"/>
      <c r="AI193" s="789"/>
    </row>
    <row r="194" spans="32:35">
      <c r="AF194" s="789"/>
      <c r="AG194" s="789"/>
      <c r="AH194" s="789"/>
      <c r="AI194" s="789"/>
    </row>
    <row r="195" spans="32:35">
      <c r="AF195" s="789"/>
      <c r="AG195" s="789"/>
      <c r="AH195" s="789"/>
      <c r="AI195" s="789"/>
    </row>
    <row r="196" spans="32:35">
      <c r="AF196" s="789"/>
      <c r="AG196" s="789"/>
      <c r="AH196" s="789"/>
      <c r="AI196" s="789"/>
    </row>
    <row r="197" spans="32:35">
      <c r="AF197" s="789"/>
      <c r="AG197" s="789"/>
      <c r="AH197" s="789"/>
      <c r="AI197" s="789"/>
    </row>
    <row r="198" spans="32:35">
      <c r="AF198" s="789"/>
      <c r="AG198" s="789"/>
      <c r="AH198" s="789"/>
      <c r="AI198" s="789"/>
    </row>
    <row r="199" spans="32:35">
      <c r="AF199" s="789"/>
      <c r="AG199" s="789"/>
      <c r="AH199" s="789"/>
      <c r="AI199" s="789"/>
    </row>
    <row r="200" spans="32:35">
      <c r="AF200" s="789"/>
      <c r="AG200" s="789"/>
      <c r="AH200" s="789"/>
      <c r="AI200" s="789"/>
    </row>
    <row r="201" spans="32:35">
      <c r="AF201" s="789"/>
      <c r="AG201" s="789"/>
      <c r="AH201" s="789"/>
      <c r="AI201" s="789"/>
    </row>
    <row r="202" spans="32:35">
      <c r="AF202" s="789"/>
      <c r="AG202" s="789"/>
      <c r="AH202" s="789"/>
      <c r="AI202" s="789"/>
    </row>
    <row r="203" spans="32:35">
      <c r="AF203" s="789"/>
      <c r="AG203" s="789"/>
      <c r="AH203" s="789"/>
      <c r="AI203" s="789"/>
    </row>
    <row r="204" spans="32:35">
      <c r="AF204" s="789"/>
      <c r="AG204" s="789"/>
      <c r="AH204" s="789"/>
      <c r="AI204" s="789"/>
    </row>
    <row r="205" spans="32:35">
      <c r="AF205" s="789"/>
      <c r="AG205" s="789"/>
      <c r="AH205" s="789"/>
      <c r="AI205" s="789"/>
    </row>
    <row r="206" spans="32:35">
      <c r="AF206" s="789"/>
      <c r="AG206" s="789"/>
      <c r="AH206" s="789"/>
      <c r="AI206" s="789"/>
    </row>
    <row r="207" spans="32:35">
      <c r="AF207" s="789"/>
      <c r="AG207" s="789"/>
      <c r="AH207" s="789"/>
      <c r="AI207" s="789"/>
    </row>
    <row r="208" spans="32:35">
      <c r="AF208" s="789"/>
      <c r="AG208" s="789"/>
      <c r="AH208" s="789"/>
      <c r="AI208" s="789"/>
    </row>
    <row r="209" spans="32:35">
      <c r="AF209" s="789"/>
      <c r="AG209" s="789"/>
      <c r="AH209" s="789"/>
      <c r="AI209" s="789"/>
    </row>
    <row r="210" spans="32:35">
      <c r="AF210" s="789"/>
      <c r="AG210" s="789"/>
      <c r="AH210" s="789"/>
      <c r="AI210" s="789"/>
    </row>
    <row r="211" spans="32:35">
      <c r="AF211" s="789"/>
      <c r="AG211" s="789"/>
      <c r="AH211" s="789"/>
      <c r="AI211" s="789"/>
    </row>
    <row r="212" spans="32:35">
      <c r="AF212" s="789"/>
      <c r="AG212" s="789"/>
      <c r="AH212" s="789"/>
      <c r="AI212" s="789"/>
    </row>
    <row r="213" spans="32:35">
      <c r="AF213" s="789"/>
      <c r="AG213" s="789"/>
      <c r="AH213" s="789"/>
      <c r="AI213" s="789"/>
    </row>
    <row r="214" spans="32:35">
      <c r="AF214" s="789"/>
      <c r="AG214" s="789"/>
      <c r="AH214" s="789"/>
      <c r="AI214" s="789"/>
    </row>
    <row r="215" spans="32:35">
      <c r="AF215" s="789"/>
      <c r="AG215" s="789"/>
      <c r="AH215" s="789"/>
      <c r="AI215" s="789"/>
    </row>
    <row r="216" spans="32:35">
      <c r="AF216" s="789"/>
      <c r="AG216" s="789"/>
      <c r="AH216" s="789"/>
      <c r="AI216" s="789"/>
    </row>
    <row r="217" spans="32:35">
      <c r="AF217" s="789"/>
      <c r="AG217" s="789"/>
      <c r="AH217" s="789"/>
      <c r="AI217" s="789"/>
    </row>
    <row r="218" spans="32:35">
      <c r="AF218" s="789"/>
      <c r="AG218" s="789"/>
      <c r="AH218" s="789"/>
      <c r="AI218" s="789"/>
    </row>
    <row r="219" spans="32:35">
      <c r="AF219" s="789"/>
      <c r="AG219" s="789"/>
      <c r="AH219" s="789"/>
      <c r="AI219" s="789"/>
    </row>
    <row r="220" spans="32:35">
      <c r="AF220" s="789"/>
      <c r="AG220" s="789"/>
      <c r="AH220" s="789"/>
      <c r="AI220" s="789"/>
    </row>
    <row r="221" spans="32:35">
      <c r="AF221" s="789"/>
      <c r="AG221" s="789"/>
      <c r="AH221" s="789"/>
      <c r="AI221" s="789"/>
    </row>
    <row r="222" spans="32:35">
      <c r="AF222" s="789"/>
      <c r="AG222" s="789"/>
      <c r="AH222" s="789"/>
      <c r="AI222" s="789"/>
    </row>
    <row r="223" spans="32:35">
      <c r="AF223" s="789"/>
      <c r="AG223" s="789"/>
      <c r="AH223" s="789"/>
      <c r="AI223" s="789"/>
    </row>
    <row r="224" spans="32:35">
      <c r="AF224" s="789"/>
      <c r="AG224" s="789"/>
      <c r="AH224" s="789"/>
      <c r="AI224" s="789"/>
    </row>
    <row r="225" spans="32:35">
      <c r="AF225" s="789"/>
      <c r="AG225" s="789"/>
      <c r="AH225" s="789"/>
      <c r="AI225" s="789"/>
    </row>
    <row r="226" spans="32:35">
      <c r="AF226" s="789"/>
      <c r="AG226" s="789"/>
      <c r="AH226" s="789"/>
      <c r="AI226" s="789"/>
    </row>
    <row r="227" spans="32:35">
      <c r="AF227" s="789"/>
      <c r="AG227" s="789"/>
      <c r="AH227" s="789"/>
      <c r="AI227" s="789"/>
    </row>
    <row r="228" spans="32:35">
      <c r="AF228" s="789"/>
      <c r="AG228" s="789"/>
      <c r="AH228" s="789"/>
      <c r="AI228" s="789"/>
    </row>
    <row r="229" spans="32:35">
      <c r="AF229" s="789"/>
      <c r="AG229" s="789"/>
      <c r="AH229" s="789"/>
      <c r="AI229" s="789"/>
    </row>
    <row r="230" spans="32:35">
      <c r="AF230" s="789"/>
      <c r="AG230" s="789"/>
      <c r="AH230" s="789"/>
      <c r="AI230" s="789"/>
    </row>
    <row r="231" spans="32:35">
      <c r="AF231" s="789"/>
      <c r="AG231" s="789"/>
      <c r="AH231" s="789"/>
      <c r="AI231" s="789"/>
    </row>
    <row r="232" spans="32:35">
      <c r="AF232" s="789"/>
      <c r="AG232" s="789"/>
      <c r="AH232" s="789"/>
      <c r="AI232" s="789"/>
    </row>
    <row r="233" spans="32:35">
      <c r="AF233" s="789"/>
      <c r="AG233" s="789"/>
      <c r="AH233" s="789"/>
      <c r="AI233" s="789"/>
    </row>
    <row r="234" spans="32:35">
      <c r="AF234" s="789"/>
      <c r="AG234" s="789"/>
      <c r="AH234" s="789"/>
      <c r="AI234" s="789"/>
    </row>
    <row r="235" spans="32:35">
      <c r="AF235" s="789"/>
      <c r="AG235" s="789"/>
      <c r="AH235" s="789"/>
      <c r="AI235" s="789"/>
    </row>
    <row r="236" spans="32:35">
      <c r="AF236" s="789"/>
      <c r="AG236" s="789"/>
      <c r="AH236" s="789"/>
      <c r="AI236" s="789"/>
    </row>
    <row r="237" spans="32:35">
      <c r="AF237" s="789"/>
      <c r="AG237" s="789"/>
      <c r="AH237" s="789"/>
      <c r="AI237" s="789"/>
    </row>
    <row r="238" spans="32:35">
      <c r="AF238" s="789"/>
      <c r="AG238" s="789"/>
      <c r="AH238" s="789"/>
      <c r="AI238" s="789"/>
    </row>
    <row r="239" spans="32:35">
      <c r="AF239" s="789"/>
      <c r="AG239" s="789"/>
      <c r="AH239" s="789"/>
      <c r="AI239" s="789"/>
    </row>
    <row r="240" spans="32:35">
      <c r="AF240" s="789"/>
      <c r="AG240" s="789"/>
      <c r="AH240" s="789"/>
      <c r="AI240" s="789"/>
    </row>
    <row r="241" spans="32:35">
      <c r="AF241" s="789"/>
      <c r="AG241" s="789"/>
      <c r="AH241" s="789"/>
      <c r="AI241" s="789"/>
    </row>
    <row r="242" spans="32:35">
      <c r="AF242" s="789"/>
      <c r="AG242" s="789"/>
      <c r="AH242" s="789"/>
      <c r="AI242" s="789"/>
    </row>
    <row r="243" spans="32:35">
      <c r="AF243" s="789"/>
      <c r="AG243" s="789"/>
      <c r="AH243" s="789"/>
      <c r="AI243" s="789"/>
    </row>
    <row r="244" spans="32:35">
      <c r="AF244" s="789"/>
      <c r="AG244" s="789"/>
      <c r="AH244" s="789"/>
      <c r="AI244" s="789"/>
    </row>
    <row r="245" spans="32:35">
      <c r="AF245" s="789"/>
      <c r="AG245" s="789"/>
      <c r="AH245" s="789"/>
      <c r="AI245" s="789"/>
    </row>
    <row r="246" spans="32:35">
      <c r="AF246" s="789"/>
      <c r="AG246" s="789"/>
      <c r="AH246" s="789"/>
      <c r="AI246" s="789"/>
    </row>
    <row r="247" spans="32:35">
      <c r="AF247" s="789"/>
      <c r="AG247" s="789"/>
      <c r="AH247" s="789"/>
      <c r="AI247" s="789"/>
    </row>
    <row r="248" spans="32:35">
      <c r="AF248" s="789"/>
      <c r="AG248" s="789"/>
      <c r="AH248" s="789"/>
      <c r="AI248" s="789"/>
    </row>
    <row r="249" spans="32:35">
      <c r="AF249" s="789"/>
      <c r="AG249" s="789"/>
      <c r="AH249" s="789"/>
      <c r="AI249" s="789"/>
    </row>
    <row r="250" spans="32:35">
      <c r="AF250" s="789"/>
      <c r="AG250" s="789"/>
      <c r="AH250" s="789"/>
      <c r="AI250" s="789"/>
    </row>
    <row r="251" spans="32:35">
      <c r="AF251" s="789"/>
      <c r="AG251" s="789"/>
      <c r="AH251" s="789"/>
      <c r="AI251" s="789"/>
    </row>
    <row r="252" spans="32:35">
      <c r="AF252" s="789"/>
      <c r="AG252" s="789"/>
      <c r="AH252" s="789"/>
      <c r="AI252" s="789"/>
    </row>
    <row r="253" spans="32:35">
      <c r="AF253" s="789"/>
      <c r="AG253" s="789"/>
      <c r="AH253" s="789"/>
      <c r="AI253" s="789"/>
    </row>
    <row r="254" spans="32:35">
      <c r="AF254" s="789"/>
      <c r="AG254" s="789"/>
      <c r="AH254" s="789"/>
      <c r="AI254" s="789"/>
    </row>
    <row r="255" spans="32:35">
      <c r="AF255" s="789"/>
      <c r="AG255" s="789"/>
      <c r="AH255" s="789"/>
      <c r="AI255" s="789"/>
    </row>
    <row r="256" spans="32:35">
      <c r="AF256" s="789"/>
      <c r="AG256" s="789"/>
      <c r="AH256" s="789"/>
      <c r="AI256" s="789"/>
    </row>
    <row r="257" spans="32:35">
      <c r="AF257" s="789"/>
      <c r="AG257" s="789"/>
      <c r="AH257" s="789"/>
      <c r="AI257" s="789"/>
    </row>
    <row r="258" spans="32:35">
      <c r="AF258" s="789"/>
      <c r="AG258" s="789"/>
      <c r="AH258" s="789"/>
      <c r="AI258" s="789"/>
    </row>
    <row r="259" spans="32:35">
      <c r="AF259" s="789"/>
      <c r="AG259" s="789"/>
      <c r="AH259" s="789"/>
      <c r="AI259" s="789"/>
    </row>
    <row r="260" spans="32:35">
      <c r="AF260" s="789"/>
      <c r="AG260" s="789"/>
      <c r="AH260" s="789"/>
      <c r="AI260" s="789"/>
    </row>
    <row r="261" spans="32:35">
      <c r="AF261" s="789"/>
      <c r="AG261" s="789"/>
      <c r="AH261" s="789"/>
      <c r="AI261" s="789"/>
    </row>
    <row r="262" spans="32:35">
      <c r="AF262" s="789"/>
      <c r="AG262" s="789"/>
      <c r="AH262" s="789"/>
      <c r="AI262" s="789"/>
    </row>
    <row r="263" spans="32:35">
      <c r="AF263" s="789"/>
      <c r="AG263" s="789"/>
      <c r="AH263" s="789"/>
      <c r="AI263" s="789"/>
    </row>
    <row r="264" spans="32:35">
      <c r="AF264" s="789"/>
      <c r="AG264" s="789"/>
      <c r="AH264" s="789"/>
      <c r="AI264" s="789"/>
    </row>
    <row r="265" spans="32:35">
      <c r="AF265" s="789"/>
      <c r="AG265" s="789"/>
      <c r="AH265" s="789"/>
      <c r="AI265" s="789"/>
    </row>
    <row r="266" spans="32:35">
      <c r="AF266" s="789"/>
      <c r="AG266" s="789"/>
      <c r="AH266" s="789"/>
      <c r="AI266" s="789"/>
    </row>
    <row r="267" spans="32:35">
      <c r="AF267" s="789"/>
      <c r="AG267" s="789"/>
      <c r="AH267" s="789"/>
      <c r="AI267" s="789"/>
    </row>
    <row r="268" spans="32:35">
      <c r="AF268" s="789"/>
      <c r="AG268" s="789"/>
      <c r="AH268" s="789"/>
      <c r="AI268" s="789"/>
    </row>
    <row r="269" spans="32:35">
      <c r="AF269" s="789"/>
      <c r="AG269" s="789"/>
      <c r="AH269" s="789"/>
      <c r="AI269" s="789"/>
    </row>
    <row r="270" spans="32:35">
      <c r="AF270" s="789"/>
      <c r="AG270" s="789"/>
      <c r="AH270" s="789"/>
      <c r="AI270" s="789"/>
    </row>
    <row r="271" spans="32:35">
      <c r="AF271" s="789"/>
      <c r="AG271" s="789"/>
      <c r="AH271" s="789"/>
      <c r="AI271" s="789"/>
    </row>
    <row r="272" spans="32:35">
      <c r="AF272" s="789"/>
      <c r="AG272" s="789"/>
      <c r="AH272" s="789"/>
      <c r="AI272" s="789"/>
    </row>
    <row r="273" spans="32:35">
      <c r="AF273" s="789"/>
      <c r="AG273" s="789"/>
      <c r="AH273" s="789"/>
      <c r="AI273" s="789"/>
    </row>
    <row r="274" spans="32:35">
      <c r="AF274" s="789"/>
      <c r="AG274" s="789"/>
      <c r="AH274" s="789"/>
      <c r="AI274" s="789"/>
    </row>
    <row r="275" spans="32:35">
      <c r="AF275" s="789"/>
      <c r="AG275" s="789"/>
      <c r="AH275" s="789"/>
      <c r="AI275" s="789"/>
    </row>
    <row r="276" spans="32:35">
      <c r="AF276" s="789"/>
      <c r="AG276" s="789"/>
      <c r="AH276" s="789"/>
      <c r="AI276" s="789"/>
    </row>
    <row r="277" spans="32:35">
      <c r="AF277" s="789"/>
      <c r="AG277" s="789"/>
      <c r="AH277" s="789"/>
      <c r="AI277" s="789"/>
    </row>
    <row r="278" spans="32:35">
      <c r="AF278" s="789"/>
      <c r="AG278" s="789"/>
      <c r="AH278" s="789"/>
      <c r="AI278" s="789"/>
    </row>
    <row r="279" spans="32:35">
      <c r="AF279" s="789"/>
      <c r="AG279" s="789"/>
      <c r="AH279" s="789"/>
      <c r="AI279" s="789"/>
    </row>
    <row r="280" spans="32:35">
      <c r="AF280" s="789"/>
      <c r="AG280" s="789"/>
      <c r="AH280" s="789"/>
      <c r="AI280" s="789"/>
    </row>
    <row r="281" spans="32:35">
      <c r="AF281" s="789"/>
      <c r="AG281" s="789"/>
      <c r="AH281" s="789"/>
      <c r="AI281" s="789"/>
    </row>
    <row r="282" spans="32:35">
      <c r="AF282" s="789"/>
      <c r="AG282" s="789"/>
      <c r="AH282" s="789"/>
      <c r="AI282" s="789"/>
    </row>
    <row r="283" spans="32:35">
      <c r="AF283" s="789"/>
      <c r="AG283" s="789"/>
      <c r="AH283" s="789"/>
      <c r="AI283" s="789"/>
    </row>
    <row r="284" spans="32:35">
      <c r="AF284" s="789"/>
      <c r="AG284" s="789"/>
      <c r="AH284" s="789"/>
      <c r="AI284" s="789"/>
    </row>
    <row r="285" spans="32:35">
      <c r="AF285" s="789"/>
      <c r="AG285" s="789"/>
      <c r="AH285" s="789"/>
      <c r="AI285" s="789"/>
    </row>
    <row r="286" spans="32:35">
      <c r="AF286" s="789"/>
      <c r="AG286" s="789"/>
      <c r="AH286" s="789"/>
      <c r="AI286" s="789"/>
    </row>
    <row r="287" spans="32:35">
      <c r="AF287" s="789"/>
      <c r="AG287" s="789"/>
      <c r="AH287" s="789"/>
      <c r="AI287" s="789"/>
    </row>
    <row r="288" spans="32:35">
      <c r="AF288" s="789"/>
      <c r="AG288" s="789"/>
      <c r="AH288" s="789"/>
      <c r="AI288" s="789"/>
    </row>
    <row r="289" spans="32:35">
      <c r="AF289" s="789"/>
      <c r="AG289" s="789"/>
      <c r="AH289" s="789"/>
      <c r="AI289" s="789"/>
    </row>
    <row r="290" spans="32:35">
      <c r="AF290" s="789"/>
      <c r="AG290" s="789"/>
      <c r="AH290" s="789"/>
      <c r="AI290" s="789"/>
    </row>
    <row r="291" spans="32:35">
      <c r="AF291" s="789"/>
      <c r="AG291" s="789"/>
      <c r="AH291" s="789"/>
      <c r="AI291" s="789"/>
    </row>
    <row r="292" spans="32:35">
      <c r="AF292" s="789"/>
      <c r="AG292" s="789"/>
      <c r="AH292" s="789"/>
      <c r="AI292" s="789"/>
    </row>
    <row r="293" spans="32:35">
      <c r="AF293" s="789"/>
      <c r="AG293" s="789"/>
      <c r="AH293" s="789"/>
      <c r="AI293" s="789"/>
    </row>
    <row r="294" spans="32:35">
      <c r="AF294" s="789"/>
      <c r="AG294" s="789"/>
      <c r="AH294" s="789"/>
      <c r="AI294" s="789"/>
    </row>
    <row r="295" spans="32:35">
      <c r="AF295" s="789"/>
      <c r="AG295" s="789"/>
      <c r="AH295" s="789"/>
      <c r="AI295" s="789"/>
    </row>
    <row r="296" spans="32:35">
      <c r="AF296" s="789"/>
      <c r="AG296" s="789"/>
      <c r="AH296" s="789"/>
      <c r="AI296" s="789"/>
    </row>
    <row r="297" spans="32:35">
      <c r="AF297" s="789"/>
      <c r="AG297" s="789"/>
      <c r="AH297" s="789"/>
      <c r="AI297" s="789"/>
    </row>
    <row r="298" spans="32:35">
      <c r="AF298" s="789"/>
      <c r="AG298" s="789"/>
      <c r="AH298" s="789"/>
      <c r="AI298" s="789"/>
    </row>
    <row r="299" spans="32:35">
      <c r="AF299" s="789"/>
      <c r="AG299" s="789"/>
      <c r="AH299" s="789"/>
      <c r="AI299" s="789"/>
    </row>
    <row r="300" spans="32:35">
      <c r="AF300" s="789"/>
      <c r="AG300" s="789"/>
      <c r="AH300" s="789"/>
      <c r="AI300" s="789"/>
    </row>
    <row r="301" spans="32:35">
      <c r="AF301" s="789"/>
      <c r="AG301" s="789"/>
      <c r="AH301" s="789"/>
      <c r="AI301" s="789"/>
    </row>
    <row r="302" spans="32:35">
      <c r="AF302" s="789"/>
      <c r="AG302" s="789"/>
      <c r="AH302" s="789"/>
      <c r="AI302" s="789"/>
    </row>
    <row r="303" spans="32:35">
      <c r="AF303" s="789"/>
      <c r="AG303" s="789"/>
      <c r="AH303" s="789"/>
      <c r="AI303" s="789"/>
    </row>
    <row r="304" spans="32:35">
      <c r="AF304" s="789"/>
      <c r="AG304" s="789"/>
      <c r="AH304" s="789"/>
      <c r="AI304" s="789"/>
    </row>
    <row r="305" spans="32:35">
      <c r="AF305" s="789"/>
      <c r="AG305" s="789"/>
      <c r="AH305" s="789"/>
      <c r="AI305" s="789"/>
    </row>
    <row r="306" spans="32:35">
      <c r="AF306" s="789"/>
      <c r="AG306" s="789"/>
      <c r="AH306" s="789"/>
      <c r="AI306" s="789"/>
    </row>
    <row r="307" spans="32:35">
      <c r="AF307" s="789"/>
      <c r="AG307" s="789"/>
      <c r="AH307" s="789"/>
      <c r="AI307" s="789"/>
    </row>
    <row r="308" spans="32:35">
      <c r="AF308" s="789"/>
      <c r="AG308" s="789"/>
      <c r="AH308" s="789"/>
      <c r="AI308" s="789"/>
    </row>
    <row r="309" spans="32:35">
      <c r="AF309" s="789"/>
      <c r="AG309" s="789"/>
      <c r="AH309" s="789"/>
      <c r="AI309" s="789"/>
    </row>
    <row r="310" spans="32:35">
      <c r="AF310" s="789"/>
      <c r="AG310" s="789"/>
      <c r="AH310" s="789"/>
      <c r="AI310" s="789"/>
    </row>
    <row r="311" spans="32:35">
      <c r="AF311" s="789"/>
      <c r="AG311" s="789"/>
      <c r="AH311" s="789"/>
      <c r="AI311" s="789"/>
    </row>
    <row r="312" spans="32:35">
      <c r="AF312" s="789"/>
      <c r="AG312" s="789"/>
      <c r="AH312" s="789"/>
      <c r="AI312" s="789"/>
    </row>
    <row r="313" spans="32:35">
      <c r="AF313" s="789"/>
      <c r="AG313" s="789"/>
      <c r="AH313" s="789"/>
      <c r="AI313" s="789"/>
    </row>
    <row r="314" spans="32:35">
      <c r="AF314" s="789"/>
      <c r="AG314" s="789"/>
      <c r="AH314" s="789"/>
      <c r="AI314" s="789"/>
    </row>
    <row r="315" spans="32:35">
      <c r="AF315" s="789"/>
      <c r="AG315" s="789"/>
      <c r="AH315" s="789"/>
      <c r="AI315" s="789"/>
    </row>
    <row r="316" spans="32:35">
      <c r="AF316" s="789"/>
      <c r="AG316" s="789"/>
      <c r="AH316" s="789"/>
      <c r="AI316" s="789"/>
    </row>
    <row r="317" spans="32:35">
      <c r="AF317" s="789"/>
      <c r="AG317" s="789"/>
      <c r="AH317" s="789"/>
      <c r="AI317" s="789"/>
    </row>
    <row r="318" spans="32:35">
      <c r="AF318" s="789"/>
      <c r="AG318" s="789"/>
      <c r="AH318" s="789"/>
      <c r="AI318" s="789"/>
    </row>
    <row r="319" spans="32:35">
      <c r="AF319" s="789"/>
      <c r="AG319" s="789"/>
      <c r="AH319" s="789"/>
      <c r="AI319" s="789"/>
    </row>
    <row r="320" spans="32:35">
      <c r="AF320" s="789"/>
      <c r="AG320" s="789"/>
      <c r="AH320" s="789"/>
      <c r="AI320" s="789"/>
    </row>
    <row r="321" spans="32:35">
      <c r="AF321" s="789"/>
      <c r="AG321" s="789"/>
      <c r="AH321" s="789"/>
      <c r="AI321" s="789"/>
    </row>
    <row r="322" spans="32:35">
      <c r="AF322" s="789"/>
      <c r="AG322" s="789"/>
      <c r="AH322" s="789"/>
      <c r="AI322" s="789"/>
    </row>
    <row r="323" spans="32:35">
      <c r="AF323" s="789"/>
      <c r="AG323" s="789"/>
      <c r="AH323" s="789"/>
      <c r="AI323" s="789"/>
    </row>
    <row r="324" spans="32:35">
      <c r="AF324" s="789"/>
      <c r="AG324" s="789"/>
      <c r="AH324" s="789"/>
      <c r="AI324" s="789"/>
    </row>
    <row r="325" spans="32:35">
      <c r="AF325" s="789"/>
      <c r="AG325" s="789"/>
      <c r="AH325" s="789"/>
      <c r="AI325" s="789"/>
    </row>
    <row r="326" spans="32:35">
      <c r="AF326" s="789"/>
      <c r="AG326" s="789"/>
      <c r="AH326" s="789"/>
      <c r="AI326" s="789"/>
    </row>
    <row r="327" spans="32:35">
      <c r="AF327" s="789"/>
      <c r="AG327" s="789"/>
      <c r="AH327" s="789"/>
      <c r="AI327" s="789"/>
    </row>
    <row r="328" spans="32:35">
      <c r="AF328" s="789"/>
      <c r="AG328" s="789"/>
      <c r="AH328" s="789"/>
      <c r="AI328" s="789"/>
    </row>
    <row r="329" spans="32:35">
      <c r="AF329" s="789"/>
      <c r="AG329" s="789"/>
      <c r="AH329" s="789"/>
      <c r="AI329" s="789"/>
    </row>
    <row r="330" spans="32:35">
      <c r="AF330" s="789"/>
      <c r="AG330" s="789"/>
      <c r="AH330" s="789"/>
      <c r="AI330" s="789"/>
    </row>
    <row r="331" spans="32:35">
      <c r="AF331" s="789"/>
      <c r="AG331" s="789"/>
      <c r="AH331" s="789"/>
      <c r="AI331" s="789"/>
    </row>
    <row r="332" spans="32:35">
      <c r="AF332" s="789"/>
      <c r="AG332" s="789"/>
      <c r="AH332" s="789"/>
      <c r="AI332" s="789"/>
    </row>
    <row r="333" spans="32:35">
      <c r="AF333" s="789"/>
      <c r="AG333" s="789"/>
      <c r="AH333" s="789"/>
      <c r="AI333" s="789"/>
    </row>
    <row r="334" spans="32:35">
      <c r="AF334" s="789"/>
      <c r="AG334" s="789"/>
      <c r="AH334" s="789"/>
      <c r="AI334" s="789"/>
    </row>
    <row r="335" spans="32:35">
      <c r="AF335" s="789"/>
      <c r="AG335" s="789"/>
      <c r="AH335" s="789"/>
      <c r="AI335" s="789"/>
    </row>
    <row r="336" spans="32:35">
      <c r="AF336" s="789"/>
      <c r="AG336" s="789"/>
      <c r="AH336" s="789"/>
      <c r="AI336" s="789"/>
    </row>
    <row r="337" spans="32:35">
      <c r="AF337" s="789"/>
      <c r="AG337" s="789"/>
      <c r="AH337" s="789"/>
      <c r="AI337" s="789"/>
    </row>
    <row r="338" spans="32:35">
      <c r="AF338" s="789"/>
      <c r="AG338" s="789"/>
      <c r="AH338" s="789"/>
      <c r="AI338" s="789"/>
    </row>
    <row r="339" spans="32:35">
      <c r="AF339" s="789"/>
      <c r="AG339" s="789"/>
      <c r="AH339" s="789"/>
      <c r="AI339" s="789"/>
    </row>
    <row r="340" spans="32:35">
      <c r="AF340" s="789"/>
      <c r="AG340" s="789"/>
      <c r="AH340" s="789"/>
      <c r="AI340" s="789"/>
    </row>
    <row r="341" spans="32:35">
      <c r="AF341" s="789"/>
      <c r="AG341" s="789"/>
      <c r="AH341" s="789"/>
      <c r="AI341" s="789"/>
    </row>
    <row r="342" spans="32:35">
      <c r="AF342" s="789"/>
      <c r="AG342" s="789"/>
      <c r="AH342" s="789"/>
      <c r="AI342" s="789"/>
    </row>
    <row r="343" spans="32:35">
      <c r="AF343" s="789"/>
      <c r="AG343" s="789"/>
      <c r="AH343" s="789"/>
      <c r="AI343" s="789"/>
    </row>
    <row r="344" spans="32:35">
      <c r="AF344" s="789"/>
      <c r="AG344" s="789"/>
      <c r="AH344" s="789"/>
      <c r="AI344" s="789"/>
    </row>
    <row r="345" spans="32:35">
      <c r="AF345" s="789"/>
      <c r="AG345" s="789"/>
      <c r="AH345" s="789"/>
      <c r="AI345" s="789"/>
    </row>
    <row r="346" spans="32:35">
      <c r="AF346" s="789"/>
      <c r="AG346" s="789"/>
      <c r="AH346" s="789"/>
      <c r="AI346" s="789"/>
    </row>
    <row r="347" spans="32:35">
      <c r="AF347" s="789"/>
      <c r="AG347" s="789"/>
      <c r="AH347" s="789"/>
      <c r="AI347" s="789"/>
    </row>
    <row r="348" spans="32:35">
      <c r="AF348" s="789"/>
      <c r="AG348" s="789"/>
      <c r="AH348" s="789"/>
      <c r="AI348" s="789"/>
    </row>
    <row r="349" spans="32:35">
      <c r="AF349" s="789"/>
      <c r="AG349" s="789"/>
      <c r="AH349" s="789"/>
      <c r="AI349" s="789"/>
    </row>
    <row r="350" spans="32:35">
      <c r="AF350" s="789"/>
      <c r="AG350" s="789"/>
      <c r="AH350" s="789"/>
      <c r="AI350" s="789"/>
    </row>
    <row r="351" spans="32:35">
      <c r="AF351" s="789"/>
      <c r="AG351" s="789"/>
      <c r="AH351" s="789"/>
      <c r="AI351" s="789"/>
    </row>
    <row r="352" spans="32:35">
      <c r="AF352" s="789"/>
      <c r="AG352" s="789"/>
      <c r="AH352" s="789"/>
      <c r="AI352" s="789"/>
    </row>
    <row r="353" spans="32:35">
      <c r="AF353" s="789"/>
      <c r="AG353" s="789"/>
      <c r="AH353" s="789"/>
      <c r="AI353" s="789"/>
    </row>
    <row r="354" spans="32:35">
      <c r="AF354" s="789"/>
      <c r="AG354" s="789"/>
      <c r="AH354" s="789"/>
      <c r="AI354" s="789"/>
    </row>
    <row r="355" spans="32:35">
      <c r="AF355" s="789"/>
      <c r="AG355" s="789"/>
      <c r="AH355" s="789"/>
      <c r="AI355" s="789"/>
    </row>
    <row r="356" spans="32:35">
      <c r="AF356" s="789"/>
      <c r="AG356" s="789"/>
      <c r="AH356" s="789"/>
      <c r="AI356" s="789"/>
    </row>
    <row r="357" spans="32:35">
      <c r="AF357" s="789"/>
      <c r="AG357" s="789"/>
      <c r="AH357" s="789"/>
      <c r="AI357" s="789"/>
    </row>
    <row r="358" spans="32:35">
      <c r="AF358" s="789"/>
      <c r="AG358" s="789"/>
      <c r="AH358" s="789"/>
      <c r="AI358" s="789"/>
    </row>
    <row r="359" spans="32:35">
      <c r="AF359" s="789"/>
      <c r="AG359" s="789"/>
      <c r="AH359" s="789"/>
      <c r="AI359" s="789"/>
    </row>
    <row r="360" spans="32:35">
      <c r="AF360" s="789"/>
      <c r="AG360" s="789"/>
      <c r="AH360" s="789"/>
      <c r="AI360" s="789"/>
    </row>
    <row r="361" spans="32:35">
      <c r="AF361" s="789"/>
      <c r="AG361" s="789"/>
      <c r="AH361" s="789"/>
      <c r="AI361" s="789"/>
    </row>
    <row r="362" spans="32:35">
      <c r="AF362" s="789"/>
      <c r="AG362" s="789"/>
      <c r="AH362" s="789"/>
      <c r="AI362" s="789"/>
    </row>
    <row r="363" spans="32:35">
      <c r="AF363" s="789"/>
      <c r="AG363" s="789"/>
      <c r="AH363" s="789"/>
      <c r="AI363" s="789"/>
    </row>
    <row r="364" spans="32:35">
      <c r="AF364" s="789"/>
      <c r="AG364" s="789"/>
      <c r="AH364" s="789"/>
      <c r="AI364" s="789"/>
    </row>
    <row r="365" spans="32:35">
      <c r="AF365" s="789"/>
      <c r="AG365" s="789"/>
      <c r="AH365" s="789"/>
      <c r="AI365" s="789"/>
    </row>
    <row r="366" spans="32:35">
      <c r="AF366" s="789"/>
      <c r="AG366" s="789"/>
      <c r="AH366" s="789"/>
      <c r="AI366" s="789"/>
    </row>
    <row r="367" spans="32:35">
      <c r="AF367" s="789"/>
      <c r="AG367" s="789"/>
      <c r="AH367" s="789"/>
      <c r="AI367" s="789"/>
    </row>
    <row r="368" spans="32:35">
      <c r="AF368" s="789"/>
      <c r="AG368" s="789"/>
      <c r="AH368" s="789"/>
      <c r="AI368" s="789"/>
    </row>
    <row r="369" spans="32:35">
      <c r="AF369" s="789"/>
      <c r="AG369" s="789"/>
      <c r="AH369" s="789"/>
      <c r="AI369" s="789"/>
    </row>
    <row r="370" spans="32:35">
      <c r="AF370" s="789"/>
      <c r="AG370" s="789"/>
      <c r="AH370" s="789"/>
      <c r="AI370" s="789"/>
    </row>
    <row r="371" spans="32:35">
      <c r="AF371" s="789"/>
      <c r="AG371" s="789"/>
      <c r="AH371" s="789"/>
      <c r="AI371" s="789"/>
    </row>
    <row r="372" spans="32:35">
      <c r="AF372" s="789"/>
      <c r="AG372" s="789"/>
      <c r="AH372" s="789"/>
      <c r="AI372" s="789"/>
    </row>
    <row r="373" spans="32:35">
      <c r="AF373" s="789"/>
      <c r="AG373" s="789"/>
      <c r="AH373" s="789"/>
      <c r="AI373" s="789"/>
    </row>
    <row r="374" spans="32:35">
      <c r="AF374" s="789"/>
      <c r="AG374" s="789"/>
      <c r="AH374" s="789"/>
      <c r="AI374" s="789"/>
    </row>
    <row r="375" spans="32:35">
      <c r="AF375" s="789"/>
      <c r="AG375" s="789"/>
      <c r="AH375" s="789"/>
      <c r="AI375" s="789"/>
    </row>
    <row r="376" spans="32:35">
      <c r="AF376" s="789"/>
      <c r="AG376" s="789"/>
      <c r="AH376" s="789"/>
      <c r="AI376" s="789"/>
    </row>
    <row r="377" spans="32:35">
      <c r="AF377" s="789"/>
      <c r="AG377" s="789"/>
      <c r="AH377" s="789"/>
      <c r="AI377" s="789"/>
    </row>
    <row r="378" spans="32:35">
      <c r="AF378" s="789"/>
      <c r="AG378" s="789"/>
      <c r="AH378" s="789"/>
      <c r="AI378" s="789"/>
    </row>
    <row r="379" spans="32:35">
      <c r="AF379" s="789"/>
      <c r="AG379" s="789"/>
      <c r="AH379" s="789"/>
      <c r="AI379" s="789"/>
    </row>
    <row r="380" spans="32:35">
      <c r="AF380" s="789"/>
      <c r="AG380" s="789"/>
      <c r="AH380" s="789"/>
      <c r="AI380" s="789"/>
    </row>
    <row r="381" spans="32:35">
      <c r="AF381" s="789"/>
      <c r="AG381" s="789"/>
      <c r="AH381" s="789"/>
      <c r="AI381" s="789"/>
    </row>
    <row r="382" spans="32:35">
      <c r="AF382" s="789"/>
      <c r="AG382" s="789"/>
      <c r="AH382" s="789"/>
      <c r="AI382" s="789"/>
    </row>
    <row r="383" spans="32:35">
      <c r="AF383" s="789"/>
      <c r="AG383" s="789"/>
      <c r="AH383" s="789"/>
      <c r="AI383" s="789"/>
    </row>
    <row r="384" spans="32:35">
      <c r="AF384" s="789"/>
      <c r="AG384" s="789"/>
      <c r="AH384" s="789"/>
      <c r="AI384" s="789"/>
    </row>
    <row r="385" spans="32:35">
      <c r="AF385" s="789"/>
      <c r="AG385" s="789"/>
      <c r="AH385" s="789"/>
      <c r="AI385" s="789"/>
    </row>
    <row r="386" spans="32:35">
      <c r="AF386" s="789"/>
      <c r="AG386" s="789"/>
      <c r="AH386" s="789"/>
      <c r="AI386" s="789"/>
    </row>
    <row r="387" spans="32:35">
      <c r="AF387" s="789"/>
      <c r="AG387" s="789"/>
      <c r="AH387" s="789"/>
      <c r="AI387" s="789"/>
    </row>
    <row r="388" spans="32:35">
      <c r="AF388" s="789"/>
      <c r="AG388" s="789"/>
      <c r="AH388" s="789"/>
      <c r="AI388" s="789"/>
    </row>
    <row r="389" spans="32:35">
      <c r="AF389" s="789"/>
      <c r="AG389" s="789"/>
      <c r="AH389" s="789"/>
      <c r="AI389" s="789"/>
    </row>
    <row r="390" spans="32:35">
      <c r="AF390" s="789"/>
      <c r="AG390" s="789"/>
      <c r="AH390" s="789"/>
      <c r="AI390" s="789"/>
    </row>
    <row r="391" spans="32:35">
      <c r="AF391" s="789"/>
      <c r="AG391" s="789"/>
      <c r="AH391" s="789"/>
      <c r="AI391" s="789"/>
    </row>
    <row r="392" spans="32:35">
      <c r="AF392" s="789"/>
      <c r="AG392" s="789"/>
      <c r="AH392" s="789"/>
      <c r="AI392" s="789"/>
    </row>
    <row r="393" spans="32:35">
      <c r="AF393" s="789"/>
      <c r="AG393" s="789"/>
      <c r="AH393" s="789"/>
      <c r="AI393" s="789"/>
    </row>
    <row r="394" spans="32:35">
      <c r="AF394" s="789"/>
      <c r="AG394" s="789"/>
      <c r="AH394" s="789"/>
      <c r="AI394" s="789"/>
    </row>
    <row r="395" spans="32:35">
      <c r="AF395" s="789"/>
      <c r="AG395" s="789"/>
      <c r="AH395" s="789"/>
      <c r="AI395" s="789"/>
    </row>
    <row r="396" spans="32:35">
      <c r="AF396" s="789"/>
      <c r="AG396" s="789"/>
      <c r="AH396" s="789"/>
      <c r="AI396" s="789"/>
    </row>
    <row r="397" spans="32:35">
      <c r="AF397" s="789"/>
      <c r="AG397" s="789"/>
      <c r="AH397" s="789"/>
      <c r="AI397" s="789"/>
    </row>
    <row r="398" spans="32:35">
      <c r="AF398" s="789"/>
      <c r="AG398" s="789"/>
      <c r="AH398" s="789"/>
      <c r="AI398" s="789"/>
    </row>
    <row r="399" spans="32:35">
      <c r="AF399" s="789"/>
      <c r="AG399" s="789"/>
      <c r="AH399" s="789"/>
      <c r="AI399" s="789"/>
    </row>
    <row r="400" spans="32:35">
      <c r="AF400" s="789"/>
      <c r="AG400" s="789"/>
      <c r="AH400" s="789"/>
      <c r="AI400" s="789"/>
    </row>
    <row r="401" spans="32:35">
      <c r="AF401" s="789"/>
      <c r="AG401" s="789"/>
      <c r="AH401" s="789"/>
      <c r="AI401" s="789"/>
    </row>
    <row r="402" spans="32:35">
      <c r="AF402" s="789"/>
      <c r="AG402" s="789"/>
      <c r="AH402" s="789"/>
      <c r="AI402" s="789"/>
    </row>
    <row r="403" spans="32:35">
      <c r="AF403" s="789"/>
      <c r="AG403" s="789"/>
      <c r="AH403" s="789"/>
      <c r="AI403" s="789"/>
    </row>
    <row r="404" spans="32:35">
      <c r="AF404" s="789"/>
      <c r="AG404" s="789"/>
      <c r="AH404" s="789"/>
      <c r="AI404" s="789"/>
    </row>
    <row r="405" spans="32:35">
      <c r="AF405" s="789"/>
      <c r="AG405" s="789"/>
      <c r="AH405" s="789"/>
      <c r="AI405" s="789"/>
    </row>
    <row r="406" spans="32:35">
      <c r="AF406" s="789"/>
      <c r="AG406" s="789"/>
      <c r="AH406" s="789"/>
      <c r="AI406" s="789"/>
    </row>
    <row r="407" spans="32:35">
      <c r="AF407" s="789"/>
      <c r="AG407" s="789"/>
      <c r="AH407" s="789"/>
      <c r="AI407" s="789"/>
    </row>
    <row r="408" spans="32:35">
      <c r="AF408" s="789"/>
      <c r="AG408" s="789"/>
      <c r="AH408" s="789"/>
      <c r="AI408" s="789"/>
    </row>
    <row r="409" spans="32:35">
      <c r="AF409" s="789"/>
      <c r="AG409" s="789"/>
      <c r="AH409" s="789"/>
      <c r="AI409" s="789"/>
    </row>
    <row r="410" spans="32:35">
      <c r="AF410" s="789"/>
      <c r="AG410" s="789"/>
      <c r="AH410" s="789"/>
      <c r="AI410" s="789"/>
    </row>
    <row r="411" spans="32:35">
      <c r="AF411" s="789"/>
      <c r="AG411" s="789"/>
      <c r="AH411" s="789"/>
      <c r="AI411" s="789"/>
    </row>
    <row r="412" spans="32:35">
      <c r="AF412" s="789"/>
      <c r="AG412" s="789"/>
      <c r="AH412" s="789"/>
      <c r="AI412" s="789"/>
    </row>
    <row r="413" spans="32:35">
      <c r="AF413" s="789"/>
      <c r="AG413" s="789"/>
      <c r="AH413" s="789"/>
      <c r="AI413" s="789"/>
    </row>
    <row r="414" spans="32:35">
      <c r="AF414" s="789"/>
      <c r="AG414" s="789"/>
      <c r="AH414" s="789"/>
      <c r="AI414" s="789"/>
    </row>
    <row r="415" spans="32:35">
      <c r="AF415" s="789"/>
      <c r="AG415" s="789"/>
      <c r="AH415" s="789"/>
      <c r="AI415" s="789"/>
    </row>
    <row r="416" spans="32:35">
      <c r="AF416" s="789"/>
      <c r="AG416" s="789"/>
      <c r="AH416" s="789"/>
      <c r="AI416" s="789"/>
    </row>
    <row r="417" spans="32:35">
      <c r="AF417" s="789"/>
      <c r="AG417" s="789"/>
      <c r="AH417" s="789"/>
      <c r="AI417" s="789"/>
    </row>
    <row r="418" spans="32:35">
      <c r="AF418" s="789"/>
      <c r="AG418" s="789"/>
      <c r="AH418" s="789"/>
      <c r="AI418" s="789"/>
    </row>
    <row r="419" spans="32:35">
      <c r="AF419" s="789"/>
      <c r="AG419" s="789"/>
      <c r="AH419" s="789"/>
      <c r="AI419" s="789"/>
    </row>
    <row r="420" spans="32:35">
      <c r="AF420" s="789"/>
      <c r="AG420" s="789"/>
      <c r="AH420" s="789"/>
      <c r="AI420" s="789"/>
    </row>
    <row r="421" spans="32:35">
      <c r="AF421" s="789"/>
      <c r="AG421" s="789"/>
      <c r="AH421" s="789"/>
      <c r="AI421" s="789"/>
    </row>
  </sheetData>
  <autoFilter ref="A6:CU114" xr:uid="{3AEB3FB1-BC4B-4585-80E8-B2D6E265A63A}"/>
  <customSheetViews>
    <customSheetView guid="{378E6016-0BA3-40B8-909C-3DBAD733C38C}" showAutoFilter="1" hiddenColumns="1">
      <pane xSplit="4" ySplit="4" topLeftCell="AE92" activePane="bottomRight" state="frozen"/>
      <selection pane="bottomRight" activeCell="AK106" sqref="AK106"/>
      <pageMargins left="0.7" right="0.7" top="0.78740157499999996" bottom="0.78740157499999996" header="0.3" footer="0.3"/>
      <pageSetup paperSize="9" orientation="portrait" horizontalDpi="300" verticalDpi="300" r:id="rId1"/>
      <autoFilter ref="A5:CC111" xr:uid="{00000000-0000-0000-0000-000000000000}">
        <sortState ref="A6:CC111">
          <sortCondition ref="B5"/>
        </sortState>
      </autoFilter>
    </customSheetView>
    <customSheetView guid="{0FC0AE0C-F5E8-41BC-91A4-C38D6EE7908C}" showAutoFilter="1">
      <pane xSplit="4" ySplit="4" topLeftCell="AK5" activePane="bottomRight" state="frozen"/>
      <selection pane="bottomRight" activeCell="J10" sqref="J10"/>
      <pageMargins left="0.7" right="0.7" top="0.78740157499999996" bottom="0.78740157499999996" header="0.3" footer="0.3"/>
      <pageSetup paperSize="9" orientation="portrait" horizontalDpi="300" verticalDpi="300" r:id="rId2"/>
      <autoFilter ref="A5:CC111" xr:uid="{00000000-0000-0000-0000-000000000000}">
        <sortState ref="A6:CC111">
          <sortCondition ref="B5"/>
        </sortState>
      </autoFilter>
    </customSheetView>
  </customSheetViews>
  <mergeCells count="36">
    <mergeCell ref="W4:W5"/>
    <mergeCell ref="AD4:AD5"/>
    <mergeCell ref="Q4:Q5"/>
    <mergeCell ref="A117:D117"/>
    <mergeCell ref="A118:D118"/>
    <mergeCell ref="A120:D120"/>
    <mergeCell ref="A119:D119"/>
    <mergeCell ref="BS1:CU1"/>
    <mergeCell ref="CN3:CN5"/>
    <mergeCell ref="CO3:CO5"/>
    <mergeCell ref="CP3:CP5"/>
    <mergeCell ref="CQ3:CQ5"/>
    <mergeCell ref="CR3:CR5"/>
    <mergeCell ref="CS3:CS5"/>
    <mergeCell ref="CT3:CT5"/>
    <mergeCell ref="CU3:CU5"/>
    <mergeCell ref="BS3:BW3"/>
    <mergeCell ref="BS2:CU2"/>
    <mergeCell ref="BW4:BW5"/>
    <mergeCell ref="BX3:CM3"/>
    <mergeCell ref="BS4:BS5"/>
    <mergeCell ref="BT4:BT5"/>
    <mergeCell ref="BU4:BU5"/>
    <mergeCell ref="BV4:BV5"/>
    <mergeCell ref="AX3:AX5"/>
    <mergeCell ref="AZ3:AZ5"/>
    <mergeCell ref="BB3:BB5"/>
    <mergeCell ref="BI3:BI5"/>
    <mergeCell ref="BN3:BN5"/>
    <mergeCell ref="BK3:BK5"/>
    <mergeCell ref="BL3:BL5"/>
    <mergeCell ref="BJ3:BJ5"/>
    <mergeCell ref="BR3:BR5"/>
    <mergeCell ref="BM3:BM5"/>
    <mergeCell ref="BO3:BO5"/>
    <mergeCell ref="BQ3:BQ5"/>
  </mergeCells>
  <pageMargins left="0.7" right="0.7" top="0.78740157499999996" bottom="0.78740157499999996" header="0.3" footer="0.3"/>
  <pageSetup paperSize="9" orientation="portrait" horizontalDpi="300" verticalDpi="300" r:id="rId3"/>
  <legacyDrawing r:id="rId4"/>
  <extLst>
    <ext xmlns:x14="http://schemas.microsoft.com/office/spreadsheetml/2009/9/main" uri="{CCE6A557-97BC-4b89-ADB6-D9C93CAAB3DF}">
      <x14:dataValidations xmlns:xm="http://schemas.microsoft.com/office/excel/2006/main" count="9">
        <x14:dataValidation type="list" showInputMessage="1" showErrorMessage="1" xr:uid="{32843399-0B56-4A76-BE43-2E8D34ADC9C4}">
          <x14:formula1>
            <xm:f>'V:\FB1\FD12\FD12Azubi\Kreisumlage\Zuarbeit_Ämter_Gemeinden\Nord Rügen\[Nord-Rügen.xlsx]Auswahlfelder'!#REF!</xm:f>
          </x14:formula1>
          <xm:sqref>AH81:AH87</xm:sqref>
        </x14:dataValidation>
        <x14:dataValidation type="list" showInputMessage="1" showErrorMessage="1" xr:uid="{3F5E59CC-9FB5-4915-9295-881196CC1FD4}">
          <x14:formula1>
            <xm:f>'V:\FB1\FD12\FD12Azubi\Kreisumlage\Zuarbeit_Ämter_Gemeinden\West-Rügen\[Datenerhebung-Abwägungsprozess-Kreisumlage- 2022-2023.xlsx]Auswahlfelder'!#REF!</xm:f>
          </x14:formula1>
          <xm:sqref>AE9:AE61 AE63:AE64 AE66 AE68:AE71 AE73 AE75:AE85 AE87:AE112</xm:sqref>
        </x14:dataValidation>
        <x14:dataValidation type="list" showInputMessage="1" showErrorMessage="1" xr:uid="{FE844C0D-E0AF-4A32-B730-09C0DD64D11F}">
          <x14:formula1>
            <xm:f>'V:\FB1\FD12\FD12Azubi\Kreisumlage\Zuarbeit_Ämter_Gemeinden\Ostseebad Binz\[Datenerhebung-Abwägungsprozess-Kreisumlage- 2022-2023 (1).xlsx]Auswahlfelder'!#REF!</xm:f>
          </x14:formula1>
          <xm:sqref>AH8</xm:sqref>
        </x14:dataValidation>
        <x14:dataValidation type="list" showInputMessage="1" showErrorMessage="1" xr:uid="{48BC72BD-7085-42B3-A65E-153217FDBB5E}">
          <x14:formula1>
            <xm:f>'V:\FB1\FD12\FD12Azubi\Kreisumlage\Zuarbeit_Ämter_Gemeinden\West-Rügen\[Datenerhebung-Abwägungsprozess-Kreisumlage- 2022-2023 Gingst-Hiddensee-Kluis-Neuenkirchen-Trent.xlsx]Auswahlfelder'!#REF!</xm:f>
          </x14:formula1>
          <xm:sqref>AH111 AH104:AH107</xm:sqref>
        </x14:dataValidation>
        <x14:dataValidation type="list" showInputMessage="1" showErrorMessage="1" xr:uid="{28617F37-1D0D-46D4-A50E-74434E0069F9}">
          <x14:formula1>
            <xm:f>'V:\FB1\FD12\FD12Azubi\Kreisumlage\Zuarbeit_Ämter_Gemeinden\Hansestadt Stralsund\[Datenerhebung-Abwägungsprozess-Kreisumlage- 2022-2023 (1).xlsx]Auswahlfelder'!#REF!</xm:f>
          </x14:formula1>
          <xm:sqref>Y100:Z112 Y73:Z73 U75:U112 U7:U61 U66 U68:U71 U73 U63:U64 Y63:Z64 Y68:Z71 Y7:Z61 Y75:Z98 W7:W61 W68:W71 W63:W64 W73 W75:W112 W66 Y66:Z66</xm:sqref>
        </x14:dataValidation>
        <x14:dataValidation type="list" allowBlank="1" showInputMessage="1" showErrorMessage="1" xr:uid="{04DB1A71-98AA-412C-9EAD-7BA5AE3106E7}">
          <x14:formula1>
            <xm:f>Auswahlfelder!$B$2:$B$3</xm:f>
          </x14:formula1>
          <xm:sqref>CA114:CA1048576 CI114:CI1048576 CM7:CM112 AQ7:AR112 CG114:CG1048576 CE114:CE1048576 CC114:CC1048576 BY114:BY1048576 CK114:CK1048576 CM114:CM1048576 CK7:CK112 BY7:BY112 CC7:CC112 CE7:CE112 CG7:CG112 CI7:CI112 BS7:BW30 CA88:CA112 BS114:BW1048576 AU80:AU112 BS42:BW112 AQ114:AR1048576 AU1:AU69 AT114:AU1048576 AT1:AT112 AO114:AO1048576 AO7:AO112 BS1:BW2 CI1:CI5 CG1:CG5 CE1:CE5 CC1:CC5 BY1:BY5 CK1:CK5 CM1:CM5 CA1:CA5 CA7:CA79</xm:sqref>
        </x14:dataValidation>
        <x14:dataValidation type="list" allowBlank="1" showInputMessage="1" showErrorMessage="1" xr:uid="{B7A49792-A2C7-4E62-A416-C3C462438635}">
          <x14:formula1>
            <xm:f>Auswahlfelder!$C$2:$C$9</xm:f>
          </x14:formula1>
          <xm:sqref>AK1:AK112 AK114:AK1048576</xm:sqref>
        </x14:dataValidation>
        <x14:dataValidation type="list" showInputMessage="1" showErrorMessage="1" xr:uid="{CD7309E8-D5DA-4AC9-B197-16C0BE73C3F9}">
          <x14:formula1>
            <xm:f>'V:\FB1\FD12\FD12Azubi\Kreisumlage\Zuarbeit_Ämter_Gemeinden\Amt Bergen auf Rügen\[Kopie von Datenerhebung-Abwägungsprozess-Kreisumlage- 2022-2023.xlsx]Auswahlfelder'!#REF!</xm:f>
          </x14:formula1>
          <xm:sqref>BS31:BW41</xm:sqref>
        </x14:dataValidation>
        <x14:dataValidation type="list" showInputMessage="1" showErrorMessage="1" xr:uid="{218B46A0-D603-43BA-83AF-12665F2E89EA}">
          <x14:formula1>
            <xm:f>'V:\FB1\FD12\FD12Azubi\Kreisumlage\Zuarbeit_Ämter_Gemeinden\Amt Nord-Rügen\[Nord-Rügen.xlsx]Auswahlfelder'!#REF!</xm:f>
          </x14:formula1>
          <xm:sqref>CA80:CA87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2012</vt:lpstr>
      <vt:lpstr>2013</vt:lpstr>
      <vt:lpstr>2014</vt:lpstr>
      <vt:lpstr>2015</vt:lpstr>
      <vt:lpstr>2016</vt:lpstr>
      <vt:lpstr>2017</vt:lpstr>
      <vt:lpstr>2018</vt:lpstr>
      <vt:lpstr>2019</vt:lpstr>
      <vt:lpstr>2020</vt:lpstr>
      <vt:lpstr>2021</vt:lpstr>
      <vt:lpstr>Auswertung Ämter</vt:lpstr>
      <vt:lpstr>Hebesätze</vt:lpstr>
      <vt:lpstr>Auswahlfelder</vt:lpstr>
      <vt:lpstr>Übersicht Amtsnummer (Spalte B)</vt:lpstr>
    </vt:vector>
  </TitlesOfParts>
  <Company>LK Vorpommern - Rügen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Westphal Marco</dc:creator>
  <cp:lastModifiedBy>Tribe Kirsten</cp:lastModifiedBy>
  <cp:lastPrinted>2020-09-22T12:51:41Z</cp:lastPrinted>
  <dcterms:created xsi:type="dcterms:W3CDTF">2018-11-30T10:01:10Z</dcterms:created>
  <dcterms:modified xsi:type="dcterms:W3CDTF">2022-01-14T11:07:51Z</dcterms:modified>
</cp:coreProperties>
</file>