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B1\FD12\FG12.11\Westphal\04_Kreisumlage\01_Abwägung\06_Abwägung_KU_NT_2023\Auswertung_O_Daten\"/>
    </mc:Choice>
  </mc:AlternateContent>
  <xr:revisionPtr revIDLastSave="0" documentId="8_{C327DE9E-BBF6-4CA4-BC73-B65D8D28A124}" xr6:coauthVersionLast="36" xr6:coauthVersionMax="36" xr10:uidLastSave="{00000000-0000-0000-0000-000000000000}"/>
  <bookViews>
    <workbookView xWindow="600" yWindow="45" windowWidth="12915" windowHeight="4950" xr2:uid="{00000000-000D-0000-FFFF-FFFF00000000}"/>
  </bookViews>
  <sheets>
    <sheet name="Analyse O-Datenerlass 2023" sheetId="10" r:id="rId1"/>
    <sheet name="IST-Steuer-Einnahmen Vorvorjahr" sheetId="8" r:id="rId2"/>
    <sheet name="SZW Gemeinden" sheetId="1" r:id="rId3"/>
    <sheet name="Finanzausgleichsumlage" sheetId="5" r:id="rId4"/>
    <sheet name="§ 22 FAG M-V üWk" sheetId="3" r:id="rId5"/>
    <sheet name="§ 24 FAG M-V Übergangszuw." sheetId="4" r:id="rId6"/>
    <sheet name="FLA" sheetId="2" r:id="rId7"/>
    <sheet name="Infrastrukturpauschale" sheetId="9" r:id="rId8"/>
    <sheet name="Kreisumlage" sheetId="11" r:id="rId9"/>
    <sheet name="KU-Umlagegrundlagen" sheetId="12" r:id="rId10"/>
  </sheets>
  <definedNames>
    <definedName name="_xlnm._FilterDatabase" localSheetId="4" hidden="1">'§ 22 FAG M-V üWk'!$A$7:$K$7</definedName>
    <definedName name="_xlnm._FilterDatabase" localSheetId="5" hidden="1">'§ 24 FAG M-V Übergangszuw.'!$A$6:$K$114</definedName>
    <definedName name="_xlnm._FilterDatabase" localSheetId="0" hidden="1">'Analyse O-Datenerlass 2023'!$A$5:$AH$112</definedName>
    <definedName name="_xlnm._FilterDatabase" localSheetId="3" hidden="1">Finanzausgleichsumlage!$A$4:$L$112</definedName>
    <definedName name="_xlnm._FilterDatabase" localSheetId="6" hidden="1">FLA!$A$4:$H$4</definedName>
    <definedName name="_xlnm._FilterDatabase" localSheetId="7" hidden="1">Infrastrukturpauschale!$A$4:$G$4</definedName>
    <definedName name="_xlnm._FilterDatabase" localSheetId="1" hidden="1">'IST-Steuer-Einnahmen Vorvorjahr'!$A$4:$N$4</definedName>
    <definedName name="_xlnm._FilterDatabase" localSheetId="8" hidden="1">Kreisumlage!$A$6:$J$113</definedName>
    <definedName name="_xlnm._FilterDatabase" localSheetId="9" hidden="1">'KU-Umlagegrundlagen'!$A$6:$G$6</definedName>
    <definedName name="_xlnm._FilterDatabase" localSheetId="2" hidden="1">'SZW Gemeinden'!$A$5:$P$5</definedName>
  </definedNames>
  <calcPr calcId="191029"/>
</workbook>
</file>

<file path=xl/calcChain.xml><?xml version="1.0" encoding="utf-8"?>
<calcChain xmlns="http://schemas.openxmlformats.org/spreadsheetml/2006/main">
  <c r="I5" i="11" l="1"/>
  <c r="J40" i="11" l="1"/>
  <c r="AG39" i="10" s="1"/>
  <c r="J93" i="11"/>
  <c r="AG92" i="10" s="1"/>
  <c r="AA67" i="10"/>
  <c r="AA65" i="10"/>
  <c r="AA68" i="10"/>
  <c r="U112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2" i="10"/>
  <c r="AA63" i="10"/>
  <c r="AA69" i="10"/>
  <c r="AA70" i="10"/>
  <c r="AA72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A99" i="10"/>
  <c r="AA100" i="10"/>
  <c r="AA101" i="10"/>
  <c r="AA102" i="10"/>
  <c r="AA103" i="10"/>
  <c r="AA104" i="10"/>
  <c r="AA105" i="10"/>
  <c r="AA106" i="10"/>
  <c r="AA107" i="10"/>
  <c r="AA108" i="10"/>
  <c r="AA109" i="10"/>
  <c r="AA110" i="10"/>
  <c r="AA111" i="10"/>
  <c r="AA6" i="10"/>
  <c r="J5" i="11"/>
  <c r="I9" i="11"/>
  <c r="J9" i="11" s="1"/>
  <c r="AG8" i="10" s="1"/>
  <c r="I10" i="11"/>
  <c r="J10" i="11" s="1"/>
  <c r="AG9" i="10" s="1"/>
  <c r="I11" i="11"/>
  <c r="J11" i="11" s="1"/>
  <c r="AG10" i="10" s="1"/>
  <c r="I12" i="11"/>
  <c r="J12" i="11" s="1"/>
  <c r="AG11" i="10" s="1"/>
  <c r="I13" i="11"/>
  <c r="J13" i="11" s="1"/>
  <c r="AG12" i="10" s="1"/>
  <c r="I14" i="11"/>
  <c r="J14" i="11" s="1"/>
  <c r="AG13" i="10" s="1"/>
  <c r="I15" i="11"/>
  <c r="J15" i="11" s="1"/>
  <c r="AG14" i="10" s="1"/>
  <c r="I16" i="11"/>
  <c r="J16" i="11" s="1"/>
  <c r="AG15" i="10" s="1"/>
  <c r="I17" i="11"/>
  <c r="J17" i="11" s="1"/>
  <c r="AG16" i="10" s="1"/>
  <c r="I18" i="11"/>
  <c r="J18" i="11" s="1"/>
  <c r="AG17" i="10" s="1"/>
  <c r="I19" i="11"/>
  <c r="J19" i="11" s="1"/>
  <c r="AG18" i="10" s="1"/>
  <c r="I20" i="11"/>
  <c r="J20" i="11" s="1"/>
  <c r="AG19" i="10" s="1"/>
  <c r="I21" i="11"/>
  <c r="J21" i="11" s="1"/>
  <c r="AG20" i="10" s="1"/>
  <c r="I22" i="11"/>
  <c r="J22" i="11" s="1"/>
  <c r="AG21" i="10" s="1"/>
  <c r="I23" i="11"/>
  <c r="J23" i="11" s="1"/>
  <c r="AG22" i="10" s="1"/>
  <c r="I24" i="11"/>
  <c r="J24" i="11" s="1"/>
  <c r="AG23" i="10" s="1"/>
  <c r="I25" i="11"/>
  <c r="J25" i="11" s="1"/>
  <c r="AG24" i="10" s="1"/>
  <c r="I26" i="11"/>
  <c r="J26" i="11" s="1"/>
  <c r="AG25" i="10" s="1"/>
  <c r="I27" i="11"/>
  <c r="J27" i="11" s="1"/>
  <c r="AG26" i="10" s="1"/>
  <c r="I28" i="11"/>
  <c r="J28" i="11" s="1"/>
  <c r="AG27" i="10" s="1"/>
  <c r="I29" i="11"/>
  <c r="J29" i="11" s="1"/>
  <c r="AG28" i="10" s="1"/>
  <c r="I30" i="11"/>
  <c r="J30" i="11" s="1"/>
  <c r="AG29" i="10" s="1"/>
  <c r="I31" i="11"/>
  <c r="J31" i="11" s="1"/>
  <c r="AG30" i="10" s="1"/>
  <c r="I32" i="11"/>
  <c r="J32" i="11" s="1"/>
  <c r="AG31" i="10" s="1"/>
  <c r="I33" i="11"/>
  <c r="J33" i="11" s="1"/>
  <c r="AG32" i="10" s="1"/>
  <c r="I34" i="11"/>
  <c r="J34" i="11" s="1"/>
  <c r="AG33" i="10" s="1"/>
  <c r="I35" i="11"/>
  <c r="J35" i="11" s="1"/>
  <c r="AG34" i="10" s="1"/>
  <c r="I36" i="11"/>
  <c r="J36" i="11" s="1"/>
  <c r="AG35" i="10" s="1"/>
  <c r="I37" i="11"/>
  <c r="J37" i="11" s="1"/>
  <c r="AG36" i="10" s="1"/>
  <c r="I38" i="11"/>
  <c r="J38" i="11" s="1"/>
  <c r="AG37" i="10" s="1"/>
  <c r="I39" i="11"/>
  <c r="J39" i="11" s="1"/>
  <c r="AG38" i="10" s="1"/>
  <c r="I40" i="11"/>
  <c r="I41" i="11"/>
  <c r="J41" i="11" s="1"/>
  <c r="AG40" i="10" s="1"/>
  <c r="I42" i="11"/>
  <c r="J42" i="11" s="1"/>
  <c r="AG41" i="10" s="1"/>
  <c r="I43" i="11"/>
  <c r="J43" i="11" s="1"/>
  <c r="AG42" i="10" s="1"/>
  <c r="I44" i="11"/>
  <c r="J44" i="11" s="1"/>
  <c r="AG43" i="10" s="1"/>
  <c r="I45" i="11"/>
  <c r="J45" i="11" s="1"/>
  <c r="AG44" i="10" s="1"/>
  <c r="I46" i="11"/>
  <c r="J46" i="11" s="1"/>
  <c r="AG45" i="10" s="1"/>
  <c r="I47" i="11"/>
  <c r="J47" i="11" s="1"/>
  <c r="AG46" i="10" s="1"/>
  <c r="I48" i="11"/>
  <c r="J48" i="11" s="1"/>
  <c r="AG47" i="10" s="1"/>
  <c r="I49" i="11"/>
  <c r="J49" i="11" s="1"/>
  <c r="AG48" i="10" s="1"/>
  <c r="I50" i="11"/>
  <c r="J50" i="11" s="1"/>
  <c r="AG49" i="10" s="1"/>
  <c r="I51" i="11"/>
  <c r="J51" i="11" s="1"/>
  <c r="AG50" i="10" s="1"/>
  <c r="I52" i="11"/>
  <c r="J52" i="11" s="1"/>
  <c r="AG51" i="10" s="1"/>
  <c r="I53" i="11"/>
  <c r="J53" i="11" s="1"/>
  <c r="AG52" i="10" s="1"/>
  <c r="I54" i="11"/>
  <c r="J54" i="11" s="1"/>
  <c r="AG53" i="10" s="1"/>
  <c r="I55" i="11"/>
  <c r="J55" i="11" s="1"/>
  <c r="AG54" i="10" s="1"/>
  <c r="I56" i="11"/>
  <c r="J56" i="11" s="1"/>
  <c r="AG55" i="10" s="1"/>
  <c r="I57" i="11"/>
  <c r="J57" i="11" s="1"/>
  <c r="AG56" i="10" s="1"/>
  <c r="I58" i="11"/>
  <c r="J58" i="11" s="1"/>
  <c r="AG57" i="10" s="1"/>
  <c r="I59" i="11"/>
  <c r="J59" i="11" s="1"/>
  <c r="AG58" i="10" s="1"/>
  <c r="I60" i="11"/>
  <c r="J60" i="11" s="1"/>
  <c r="AG59" i="10" s="1"/>
  <c r="I61" i="11"/>
  <c r="J61" i="11" s="1"/>
  <c r="AG60" i="10" s="1"/>
  <c r="I63" i="11"/>
  <c r="J63" i="11" s="1"/>
  <c r="AG62" i="10" s="1"/>
  <c r="I64" i="11"/>
  <c r="J64" i="11" s="1"/>
  <c r="AG63" i="10" s="1"/>
  <c r="I66" i="11"/>
  <c r="J66" i="11" s="1"/>
  <c r="AG65" i="10" s="1"/>
  <c r="I68" i="11"/>
  <c r="J68" i="11" s="1"/>
  <c r="AG67" i="10" s="1"/>
  <c r="I69" i="11"/>
  <c r="J69" i="11" s="1"/>
  <c r="AG68" i="10" s="1"/>
  <c r="I70" i="11"/>
  <c r="J70" i="11" s="1"/>
  <c r="AG69" i="10" s="1"/>
  <c r="I71" i="11"/>
  <c r="J71" i="11" s="1"/>
  <c r="AG70" i="10" s="1"/>
  <c r="I73" i="11"/>
  <c r="J73" i="11" s="1"/>
  <c r="AG72" i="10" s="1"/>
  <c r="I75" i="11"/>
  <c r="J75" i="11" s="1"/>
  <c r="AG74" i="10" s="1"/>
  <c r="I76" i="11"/>
  <c r="J76" i="11" s="1"/>
  <c r="AG75" i="10" s="1"/>
  <c r="I77" i="11"/>
  <c r="J77" i="11" s="1"/>
  <c r="AG76" i="10" s="1"/>
  <c r="I78" i="11"/>
  <c r="J78" i="11" s="1"/>
  <c r="AG77" i="10" s="1"/>
  <c r="I79" i="11"/>
  <c r="J79" i="11" s="1"/>
  <c r="AG78" i="10" s="1"/>
  <c r="I80" i="11"/>
  <c r="J80" i="11" s="1"/>
  <c r="AG79" i="10" s="1"/>
  <c r="I81" i="11"/>
  <c r="J81" i="11" s="1"/>
  <c r="AG80" i="10" s="1"/>
  <c r="I82" i="11"/>
  <c r="J82" i="11" s="1"/>
  <c r="AG81" i="10" s="1"/>
  <c r="I83" i="11"/>
  <c r="J83" i="11" s="1"/>
  <c r="AG82" i="10" s="1"/>
  <c r="I84" i="11"/>
  <c r="J84" i="11" s="1"/>
  <c r="AG83" i="10" s="1"/>
  <c r="I85" i="11"/>
  <c r="J85" i="11" s="1"/>
  <c r="AG84" i="10" s="1"/>
  <c r="I86" i="11"/>
  <c r="J86" i="11" s="1"/>
  <c r="AG85" i="10" s="1"/>
  <c r="I87" i="11"/>
  <c r="J87" i="11" s="1"/>
  <c r="AG86" i="10" s="1"/>
  <c r="I88" i="11"/>
  <c r="J88" i="11" s="1"/>
  <c r="AG87" i="10" s="1"/>
  <c r="I89" i="11"/>
  <c r="J89" i="11" s="1"/>
  <c r="AG88" i="10" s="1"/>
  <c r="I90" i="11"/>
  <c r="J90" i="11" s="1"/>
  <c r="AG89" i="10" s="1"/>
  <c r="I91" i="11"/>
  <c r="J91" i="11" s="1"/>
  <c r="AG90" i="10" s="1"/>
  <c r="I92" i="11"/>
  <c r="J92" i="11" s="1"/>
  <c r="AG91" i="10" s="1"/>
  <c r="I93" i="11"/>
  <c r="I94" i="11"/>
  <c r="J94" i="11" s="1"/>
  <c r="AG93" i="10" s="1"/>
  <c r="I95" i="11"/>
  <c r="J95" i="11" s="1"/>
  <c r="AG94" i="10" s="1"/>
  <c r="I96" i="11"/>
  <c r="J96" i="11" s="1"/>
  <c r="AG95" i="10" s="1"/>
  <c r="I97" i="11"/>
  <c r="J97" i="11" s="1"/>
  <c r="AG96" i="10" s="1"/>
  <c r="I98" i="11"/>
  <c r="J98" i="11" s="1"/>
  <c r="AG97" i="10" s="1"/>
  <c r="I99" i="11"/>
  <c r="J99" i="11" s="1"/>
  <c r="AG98" i="10" s="1"/>
  <c r="I100" i="11"/>
  <c r="J100" i="11" s="1"/>
  <c r="AG99" i="10" s="1"/>
  <c r="I101" i="11"/>
  <c r="J101" i="11" s="1"/>
  <c r="AG100" i="10" s="1"/>
  <c r="I102" i="11"/>
  <c r="J102" i="11" s="1"/>
  <c r="AG101" i="10" s="1"/>
  <c r="I103" i="11"/>
  <c r="J103" i="11" s="1"/>
  <c r="AG102" i="10" s="1"/>
  <c r="I104" i="11"/>
  <c r="J104" i="11" s="1"/>
  <c r="AG103" i="10" s="1"/>
  <c r="I105" i="11"/>
  <c r="J105" i="11" s="1"/>
  <c r="AG104" i="10" s="1"/>
  <c r="I106" i="11"/>
  <c r="J106" i="11" s="1"/>
  <c r="AG105" i="10" s="1"/>
  <c r="I107" i="11"/>
  <c r="J107" i="11" s="1"/>
  <c r="AG106" i="10" s="1"/>
  <c r="I108" i="11"/>
  <c r="J108" i="11" s="1"/>
  <c r="AG107" i="10" s="1"/>
  <c r="I109" i="11"/>
  <c r="J109" i="11" s="1"/>
  <c r="AG108" i="10" s="1"/>
  <c r="I110" i="11"/>
  <c r="J110" i="11" s="1"/>
  <c r="AG109" i="10" s="1"/>
  <c r="I111" i="11"/>
  <c r="J111" i="11" s="1"/>
  <c r="AG110" i="10" s="1"/>
  <c r="I112" i="11"/>
  <c r="J112" i="11" s="1"/>
  <c r="AG111" i="10" s="1"/>
  <c r="I8" i="11"/>
  <c r="J8" i="11" s="1"/>
  <c r="AG7" i="10" s="1"/>
  <c r="I7" i="11"/>
  <c r="J7" i="11" s="1"/>
  <c r="AG6" i="10" s="1"/>
  <c r="F113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8" i="12"/>
  <c r="G7" i="12"/>
  <c r="K114" i="4"/>
  <c r="K113" i="4"/>
  <c r="I113" i="11" l="1"/>
  <c r="AG112" i="10"/>
  <c r="AA112" i="10"/>
  <c r="K136" i="3"/>
  <c r="K115" i="3"/>
  <c r="K114" i="3"/>
  <c r="L112" i="5"/>
  <c r="L111" i="5"/>
  <c r="K112" i="5"/>
  <c r="Z112" i="10"/>
  <c r="K111" i="5" l="1"/>
  <c r="Y7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2" i="10"/>
  <c r="Y63" i="10"/>
  <c r="Y65" i="10"/>
  <c r="Y67" i="10"/>
  <c r="Y68" i="10"/>
  <c r="Y69" i="10"/>
  <c r="Y70" i="10"/>
  <c r="Y72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Y99" i="10"/>
  <c r="Y100" i="10"/>
  <c r="Y101" i="10"/>
  <c r="Y102" i="10"/>
  <c r="Y103" i="10"/>
  <c r="Y104" i="10"/>
  <c r="Y105" i="10"/>
  <c r="Y106" i="10"/>
  <c r="Y107" i="10"/>
  <c r="Y108" i="10"/>
  <c r="Y109" i="10"/>
  <c r="Y110" i="10"/>
  <c r="Y111" i="10"/>
  <c r="Y6" i="10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2" i="1"/>
  <c r="P70" i="1"/>
  <c r="P69" i="1"/>
  <c r="P68" i="1"/>
  <c r="P67" i="1"/>
  <c r="P65" i="1"/>
  <c r="P63" i="1"/>
  <c r="P62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O112" i="1"/>
  <c r="M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1" i="8"/>
  <c r="N69" i="8"/>
  <c r="N68" i="8"/>
  <c r="N67" i="8"/>
  <c r="N66" i="8"/>
  <c r="N64" i="8"/>
  <c r="N62" i="8"/>
  <c r="N61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AB106" i="10" l="1"/>
  <c r="AC106" i="10" s="1"/>
  <c r="AB90" i="10"/>
  <c r="AC90" i="10" s="1"/>
  <c r="AB82" i="10"/>
  <c r="AC82" i="10" s="1"/>
  <c r="AB74" i="10"/>
  <c r="AC74" i="10" s="1"/>
  <c r="AB62" i="10"/>
  <c r="AC62" i="10" s="1"/>
  <c r="AB45" i="10"/>
  <c r="AC45" i="10" s="1"/>
  <c r="AB37" i="10"/>
  <c r="AC37" i="10" s="1"/>
  <c r="AB29" i="10"/>
  <c r="AC29" i="10" s="1"/>
  <c r="AB21" i="10"/>
  <c r="AC21" i="10" s="1"/>
  <c r="AB13" i="10"/>
  <c r="AC13" i="10" s="1"/>
  <c r="AB98" i="10"/>
  <c r="AC98" i="10" s="1"/>
  <c r="AB53" i="10"/>
  <c r="AC53" i="10" s="1"/>
  <c r="AB105" i="10"/>
  <c r="AC105" i="10" s="1"/>
  <c r="AB97" i="10"/>
  <c r="AC97" i="10" s="1"/>
  <c r="AB89" i="10"/>
  <c r="AC89" i="10" s="1"/>
  <c r="AB81" i="10"/>
  <c r="AC81" i="10" s="1"/>
  <c r="AB72" i="10"/>
  <c r="AC72" i="10" s="1"/>
  <c r="AB60" i="10"/>
  <c r="AC60" i="10" s="1"/>
  <c r="AB52" i="10"/>
  <c r="AC52" i="10" s="1"/>
  <c r="AB44" i="10"/>
  <c r="AC44" i="10" s="1"/>
  <c r="AB36" i="10"/>
  <c r="AC36" i="10" s="1"/>
  <c r="AB28" i="10"/>
  <c r="AC28" i="10" s="1"/>
  <c r="AB20" i="10"/>
  <c r="AC20" i="10" s="1"/>
  <c r="AB12" i="10"/>
  <c r="AC12" i="10" s="1"/>
  <c r="AB51" i="10"/>
  <c r="AC51" i="10" s="1"/>
  <c r="AB43" i="10"/>
  <c r="AC43" i="10" s="1"/>
  <c r="AB35" i="10"/>
  <c r="AC35" i="10" s="1"/>
  <c r="AB27" i="10"/>
  <c r="AC27" i="10" s="1"/>
  <c r="AB19" i="10"/>
  <c r="AC19" i="10" s="1"/>
  <c r="AB11" i="10"/>
  <c r="AC11" i="10" s="1"/>
  <c r="AB88" i="10"/>
  <c r="AC88" i="10" s="1"/>
  <c r="AB111" i="10"/>
  <c r="AC111" i="10" s="1"/>
  <c r="AB103" i="10"/>
  <c r="AC103" i="10" s="1"/>
  <c r="AB95" i="10"/>
  <c r="AC95" i="10" s="1"/>
  <c r="AB87" i="10"/>
  <c r="AC87" i="10" s="1"/>
  <c r="AB79" i="10"/>
  <c r="AC79" i="10" s="1"/>
  <c r="AB69" i="10"/>
  <c r="AC69" i="10" s="1"/>
  <c r="AB58" i="10"/>
  <c r="AC58" i="10" s="1"/>
  <c r="AB50" i="10"/>
  <c r="AC50" i="10" s="1"/>
  <c r="AB42" i="10"/>
  <c r="AC42" i="10" s="1"/>
  <c r="AB34" i="10"/>
  <c r="AC34" i="10" s="1"/>
  <c r="AB26" i="10"/>
  <c r="AC26" i="10" s="1"/>
  <c r="AB18" i="10"/>
  <c r="AC18" i="10" s="1"/>
  <c r="AB10" i="10"/>
  <c r="AC10" i="10" s="1"/>
  <c r="AB96" i="10"/>
  <c r="AC96" i="10" s="1"/>
  <c r="AB70" i="10"/>
  <c r="AC70" i="10" s="1"/>
  <c r="AB110" i="10"/>
  <c r="AC110" i="10" s="1"/>
  <c r="AB102" i="10"/>
  <c r="AC102" i="10" s="1"/>
  <c r="AB94" i="10"/>
  <c r="AC94" i="10" s="1"/>
  <c r="AB86" i="10"/>
  <c r="AC86" i="10" s="1"/>
  <c r="AB78" i="10"/>
  <c r="AC78" i="10" s="1"/>
  <c r="AB68" i="10"/>
  <c r="AC68" i="10" s="1"/>
  <c r="AB57" i="10"/>
  <c r="AC57" i="10" s="1"/>
  <c r="AB49" i="10"/>
  <c r="AC49" i="10" s="1"/>
  <c r="AB41" i="10"/>
  <c r="AC41" i="10" s="1"/>
  <c r="AB33" i="10"/>
  <c r="AC33" i="10" s="1"/>
  <c r="AB25" i="10"/>
  <c r="AC25" i="10" s="1"/>
  <c r="AB17" i="10"/>
  <c r="AC17" i="10" s="1"/>
  <c r="AB9" i="10"/>
  <c r="AC9" i="10" s="1"/>
  <c r="AB104" i="10"/>
  <c r="AC104" i="10" s="1"/>
  <c r="AB80" i="10"/>
  <c r="AC80" i="10" s="1"/>
  <c r="AB109" i="10"/>
  <c r="AC109" i="10" s="1"/>
  <c r="AB101" i="10"/>
  <c r="AC101" i="10" s="1"/>
  <c r="AB93" i="10"/>
  <c r="AC93" i="10" s="1"/>
  <c r="AB85" i="10"/>
  <c r="AC85" i="10" s="1"/>
  <c r="AB77" i="10"/>
  <c r="AC77" i="10" s="1"/>
  <c r="AB67" i="10"/>
  <c r="AC67" i="10" s="1"/>
  <c r="AB56" i="10"/>
  <c r="AC56" i="10" s="1"/>
  <c r="AB48" i="10"/>
  <c r="AC48" i="10" s="1"/>
  <c r="AB40" i="10"/>
  <c r="AC40" i="10" s="1"/>
  <c r="AB32" i="10"/>
  <c r="AC32" i="10" s="1"/>
  <c r="AB24" i="10"/>
  <c r="AC24" i="10" s="1"/>
  <c r="AB16" i="10"/>
  <c r="AC16" i="10" s="1"/>
  <c r="AB8" i="10"/>
  <c r="AC8" i="10" s="1"/>
  <c r="AB6" i="10"/>
  <c r="Y112" i="10"/>
  <c r="AB59" i="10"/>
  <c r="AC59" i="10" s="1"/>
  <c r="AB108" i="10"/>
  <c r="AC108" i="10" s="1"/>
  <c r="AB100" i="10"/>
  <c r="AC100" i="10" s="1"/>
  <c r="AB92" i="10"/>
  <c r="AC92" i="10" s="1"/>
  <c r="AB84" i="10"/>
  <c r="AC84" i="10" s="1"/>
  <c r="AB76" i="10"/>
  <c r="AC76" i="10" s="1"/>
  <c r="AB65" i="10"/>
  <c r="AC65" i="10" s="1"/>
  <c r="AB55" i="10"/>
  <c r="AC55" i="10" s="1"/>
  <c r="AB47" i="10"/>
  <c r="AC47" i="10" s="1"/>
  <c r="AB39" i="10"/>
  <c r="AC39" i="10" s="1"/>
  <c r="AB31" i="10"/>
  <c r="AC31" i="10" s="1"/>
  <c r="AB23" i="10"/>
  <c r="AC23" i="10" s="1"/>
  <c r="AB15" i="10"/>
  <c r="AC15" i="10" s="1"/>
  <c r="AB7" i="10"/>
  <c r="AC7" i="10" s="1"/>
  <c r="AB107" i="10"/>
  <c r="AC107" i="10" s="1"/>
  <c r="AB99" i="10"/>
  <c r="AC99" i="10" s="1"/>
  <c r="AB91" i="10"/>
  <c r="AC91" i="10" s="1"/>
  <c r="AB83" i="10"/>
  <c r="AC83" i="10" s="1"/>
  <c r="AB75" i="10"/>
  <c r="AC75" i="10" s="1"/>
  <c r="AB63" i="10"/>
  <c r="AC63" i="10" s="1"/>
  <c r="AB54" i="10"/>
  <c r="AC54" i="10" s="1"/>
  <c r="AB46" i="10"/>
  <c r="AC46" i="10" s="1"/>
  <c r="AB38" i="10"/>
  <c r="AC38" i="10" s="1"/>
  <c r="AB30" i="10"/>
  <c r="AC30" i="10" s="1"/>
  <c r="AB22" i="10"/>
  <c r="AC22" i="10" s="1"/>
  <c r="AB14" i="10"/>
  <c r="AC14" i="10" s="1"/>
  <c r="P6" i="1"/>
  <c r="P112" i="1" s="1"/>
  <c r="N111" i="8"/>
  <c r="H7" i="11"/>
  <c r="AC6" i="10" l="1"/>
  <c r="AB112" i="10"/>
  <c r="G113" i="12"/>
  <c r="O61" i="10"/>
  <c r="O64" i="10"/>
  <c r="O66" i="10"/>
  <c r="O71" i="10"/>
  <c r="O73" i="10"/>
  <c r="T9" i="10"/>
  <c r="AD9" i="10" s="1"/>
  <c r="T10" i="10"/>
  <c r="AD10" i="10" s="1"/>
  <c r="T11" i="10"/>
  <c r="AD11" i="10" s="1"/>
  <c r="T12" i="10"/>
  <c r="AD12" i="10" s="1"/>
  <c r="T13" i="10"/>
  <c r="AD13" i="10" s="1"/>
  <c r="T14" i="10"/>
  <c r="AD14" i="10" s="1"/>
  <c r="T15" i="10"/>
  <c r="AD15" i="10" s="1"/>
  <c r="T16" i="10"/>
  <c r="AD16" i="10" s="1"/>
  <c r="T17" i="10"/>
  <c r="AD17" i="10" s="1"/>
  <c r="T18" i="10"/>
  <c r="AD18" i="10" s="1"/>
  <c r="T19" i="10"/>
  <c r="AD19" i="10" s="1"/>
  <c r="T20" i="10"/>
  <c r="AD20" i="10" s="1"/>
  <c r="T21" i="10"/>
  <c r="AD21" i="10" s="1"/>
  <c r="T22" i="10"/>
  <c r="AD22" i="10" s="1"/>
  <c r="T23" i="10"/>
  <c r="AD23" i="10" s="1"/>
  <c r="T24" i="10"/>
  <c r="AD24" i="10" s="1"/>
  <c r="T25" i="10"/>
  <c r="AD25" i="10" s="1"/>
  <c r="T26" i="10"/>
  <c r="AD26" i="10" s="1"/>
  <c r="T27" i="10"/>
  <c r="AD27" i="10" s="1"/>
  <c r="T28" i="10"/>
  <c r="AD28" i="10" s="1"/>
  <c r="T29" i="10"/>
  <c r="AD29" i="10" s="1"/>
  <c r="T30" i="10"/>
  <c r="AD30" i="10" s="1"/>
  <c r="T31" i="10"/>
  <c r="AD31" i="10" s="1"/>
  <c r="T32" i="10"/>
  <c r="AD32" i="10" s="1"/>
  <c r="T33" i="10"/>
  <c r="AD33" i="10" s="1"/>
  <c r="T34" i="10"/>
  <c r="AD34" i="10" s="1"/>
  <c r="T35" i="10"/>
  <c r="AD35" i="10" s="1"/>
  <c r="T36" i="10"/>
  <c r="AD36" i="10" s="1"/>
  <c r="T37" i="10"/>
  <c r="AD37" i="10" s="1"/>
  <c r="T38" i="10"/>
  <c r="AD38" i="10" s="1"/>
  <c r="T39" i="10"/>
  <c r="AD39" i="10" s="1"/>
  <c r="T40" i="10"/>
  <c r="AD40" i="10" s="1"/>
  <c r="T41" i="10"/>
  <c r="AD41" i="10" s="1"/>
  <c r="T42" i="10"/>
  <c r="AD42" i="10" s="1"/>
  <c r="T43" i="10"/>
  <c r="AD43" i="10" s="1"/>
  <c r="T44" i="10"/>
  <c r="AD44" i="10" s="1"/>
  <c r="T45" i="10"/>
  <c r="AD45" i="10" s="1"/>
  <c r="T46" i="10"/>
  <c r="AD46" i="10" s="1"/>
  <c r="T47" i="10"/>
  <c r="AD47" i="10" s="1"/>
  <c r="T48" i="10"/>
  <c r="AD48" i="10" s="1"/>
  <c r="T49" i="10"/>
  <c r="AD49" i="10" s="1"/>
  <c r="T50" i="10"/>
  <c r="AD50" i="10" s="1"/>
  <c r="T51" i="10"/>
  <c r="AD51" i="10" s="1"/>
  <c r="T52" i="10"/>
  <c r="AD52" i="10" s="1"/>
  <c r="T53" i="10"/>
  <c r="AD53" i="10" s="1"/>
  <c r="T54" i="10"/>
  <c r="AD54" i="10" s="1"/>
  <c r="T55" i="10"/>
  <c r="AD55" i="10" s="1"/>
  <c r="T56" i="10"/>
  <c r="AD56" i="10" s="1"/>
  <c r="T57" i="10"/>
  <c r="AD57" i="10" s="1"/>
  <c r="T58" i="10"/>
  <c r="AD58" i="10" s="1"/>
  <c r="T59" i="10"/>
  <c r="AD59" i="10" s="1"/>
  <c r="T60" i="10"/>
  <c r="AD60" i="10" s="1"/>
  <c r="T62" i="10"/>
  <c r="AD62" i="10" s="1"/>
  <c r="T63" i="10"/>
  <c r="AD63" i="10" s="1"/>
  <c r="T65" i="10"/>
  <c r="AD65" i="10" s="1"/>
  <c r="T67" i="10"/>
  <c r="AD67" i="10" s="1"/>
  <c r="T68" i="10"/>
  <c r="AD68" i="10" s="1"/>
  <c r="T69" i="10"/>
  <c r="AD69" i="10" s="1"/>
  <c r="T70" i="10"/>
  <c r="AD70" i="10" s="1"/>
  <c r="T72" i="10"/>
  <c r="AD72" i="10" s="1"/>
  <c r="T74" i="10"/>
  <c r="AD74" i="10" s="1"/>
  <c r="T75" i="10"/>
  <c r="AD75" i="10" s="1"/>
  <c r="T76" i="10"/>
  <c r="AD76" i="10" s="1"/>
  <c r="T77" i="10"/>
  <c r="AD77" i="10" s="1"/>
  <c r="T78" i="10"/>
  <c r="AD78" i="10" s="1"/>
  <c r="T79" i="10"/>
  <c r="AD79" i="10" s="1"/>
  <c r="T80" i="10"/>
  <c r="AD80" i="10" s="1"/>
  <c r="T81" i="10"/>
  <c r="AD81" i="10" s="1"/>
  <c r="T82" i="10"/>
  <c r="AD82" i="10" s="1"/>
  <c r="T83" i="10"/>
  <c r="AD83" i="10" s="1"/>
  <c r="T84" i="10"/>
  <c r="AD84" i="10" s="1"/>
  <c r="T85" i="10"/>
  <c r="AD85" i="10" s="1"/>
  <c r="T86" i="10"/>
  <c r="AD86" i="10" s="1"/>
  <c r="T87" i="10"/>
  <c r="AD87" i="10" s="1"/>
  <c r="T88" i="10"/>
  <c r="AD88" i="10" s="1"/>
  <c r="T89" i="10"/>
  <c r="AD89" i="10" s="1"/>
  <c r="T90" i="10"/>
  <c r="AD90" i="10" s="1"/>
  <c r="T91" i="10"/>
  <c r="AD91" i="10" s="1"/>
  <c r="T92" i="10"/>
  <c r="AD92" i="10" s="1"/>
  <c r="T93" i="10"/>
  <c r="AD93" i="10" s="1"/>
  <c r="T94" i="10"/>
  <c r="AD94" i="10" s="1"/>
  <c r="T95" i="10"/>
  <c r="AD95" i="10" s="1"/>
  <c r="T96" i="10"/>
  <c r="AD96" i="10" s="1"/>
  <c r="T97" i="10"/>
  <c r="AD97" i="10" s="1"/>
  <c r="T98" i="10"/>
  <c r="AD98" i="10" s="1"/>
  <c r="T99" i="10"/>
  <c r="AD99" i="10" s="1"/>
  <c r="T100" i="10"/>
  <c r="AD100" i="10" s="1"/>
  <c r="T101" i="10"/>
  <c r="AD101" i="10" s="1"/>
  <c r="T102" i="10"/>
  <c r="AD102" i="10" s="1"/>
  <c r="T103" i="10"/>
  <c r="AD103" i="10" s="1"/>
  <c r="T104" i="10"/>
  <c r="AD104" i="10" s="1"/>
  <c r="T105" i="10"/>
  <c r="AD105" i="10" s="1"/>
  <c r="T106" i="10"/>
  <c r="AD106" i="10" s="1"/>
  <c r="T107" i="10"/>
  <c r="AD107" i="10" s="1"/>
  <c r="T108" i="10"/>
  <c r="AD108" i="10" s="1"/>
  <c r="T109" i="10"/>
  <c r="AD109" i="10" s="1"/>
  <c r="T110" i="10"/>
  <c r="AD110" i="10" s="1"/>
  <c r="T111" i="10"/>
  <c r="AD111" i="10" s="1"/>
  <c r="T8" i="10"/>
  <c r="AD8" i="10" s="1"/>
  <c r="T7" i="10"/>
  <c r="AD7" i="10" s="1"/>
  <c r="T6" i="10"/>
  <c r="K111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1" i="8"/>
  <c r="L62" i="8"/>
  <c r="L64" i="8"/>
  <c r="L66" i="8"/>
  <c r="L67" i="8"/>
  <c r="L68" i="8"/>
  <c r="L69" i="8"/>
  <c r="L71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6" i="8"/>
  <c r="L5" i="8"/>
  <c r="E113" i="12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3" i="11"/>
  <c r="H64" i="11"/>
  <c r="H66" i="11"/>
  <c r="H68" i="11"/>
  <c r="H69" i="11"/>
  <c r="H70" i="11"/>
  <c r="H71" i="11"/>
  <c r="H73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3" i="11"/>
  <c r="G64" i="11"/>
  <c r="G66" i="11"/>
  <c r="G68" i="11"/>
  <c r="G69" i="11"/>
  <c r="G70" i="11"/>
  <c r="G71" i="11"/>
  <c r="G73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H8" i="11"/>
  <c r="G8" i="11"/>
  <c r="G7" i="11"/>
  <c r="F111" i="9"/>
  <c r="G111" i="9"/>
  <c r="J113" i="4"/>
  <c r="J114" i="4"/>
  <c r="J114" i="3"/>
  <c r="J115" i="3"/>
  <c r="J136" i="3"/>
  <c r="V9" i="10"/>
  <c r="AE9" i="10" s="1"/>
  <c r="V10" i="10"/>
  <c r="AE10" i="10" s="1"/>
  <c r="N11" i="1"/>
  <c r="V14" i="10"/>
  <c r="N15" i="1"/>
  <c r="V17" i="10"/>
  <c r="AE17" i="10" s="1"/>
  <c r="V18" i="10"/>
  <c r="AE18" i="10" s="1"/>
  <c r="N19" i="1"/>
  <c r="V21" i="10"/>
  <c r="AE21" i="10" s="1"/>
  <c r="V22" i="10"/>
  <c r="V25" i="10"/>
  <c r="AE25" i="10" s="1"/>
  <c r="V26" i="10"/>
  <c r="AE26" i="10" s="1"/>
  <c r="N27" i="1"/>
  <c r="V29" i="10"/>
  <c r="AE29" i="10" s="1"/>
  <c r="V30" i="10"/>
  <c r="AE30" i="10" s="1"/>
  <c r="V33" i="10"/>
  <c r="AE33" i="10" s="1"/>
  <c r="N35" i="1"/>
  <c r="V37" i="10"/>
  <c r="AE37" i="10" s="1"/>
  <c r="V38" i="10"/>
  <c r="AE38" i="10" s="1"/>
  <c r="N39" i="1"/>
  <c r="V42" i="10"/>
  <c r="AE42" i="10" s="1"/>
  <c r="N43" i="1"/>
  <c r="V45" i="10"/>
  <c r="AE45" i="10" s="1"/>
  <c r="V46" i="10"/>
  <c r="AE46" i="10" s="1"/>
  <c r="V49" i="10"/>
  <c r="AE49" i="10" s="1"/>
  <c r="V50" i="10"/>
  <c r="AE50" i="10" s="1"/>
  <c r="N51" i="1"/>
  <c r="V54" i="10"/>
  <c r="AE54" i="10" s="1"/>
  <c r="N55" i="1"/>
  <c r="V57" i="10"/>
  <c r="AE57" i="10" s="1"/>
  <c r="V58" i="10"/>
  <c r="AE58" i="10" s="1"/>
  <c r="N59" i="1"/>
  <c r="V62" i="10"/>
  <c r="AE62" i="10" s="1"/>
  <c r="N63" i="1"/>
  <c r="N65" i="1"/>
  <c r="V68" i="10"/>
  <c r="AE68" i="10" s="1"/>
  <c r="V69" i="10"/>
  <c r="AE69" i="10" s="1"/>
  <c r="N75" i="1"/>
  <c r="N76" i="1"/>
  <c r="N77" i="1"/>
  <c r="N79" i="1"/>
  <c r="V82" i="10"/>
  <c r="AE82" i="10" s="1"/>
  <c r="V83" i="10"/>
  <c r="N84" i="1"/>
  <c r="V86" i="10"/>
  <c r="AE86" i="10" s="1"/>
  <c r="N87" i="1"/>
  <c r="N88" i="1"/>
  <c r="V90" i="10"/>
  <c r="AE90" i="10" s="1"/>
  <c r="N91" i="1"/>
  <c r="N92" i="1"/>
  <c r="V93" i="10"/>
  <c r="AE93" i="10" s="1"/>
  <c r="V94" i="10"/>
  <c r="AE94" i="10" s="1"/>
  <c r="N95" i="1"/>
  <c r="V98" i="10"/>
  <c r="AE98" i="10" s="1"/>
  <c r="N99" i="1"/>
  <c r="N100" i="1"/>
  <c r="V102" i="10"/>
  <c r="AE102" i="10" s="1"/>
  <c r="N103" i="1"/>
  <c r="N104" i="1"/>
  <c r="V106" i="10"/>
  <c r="AE106" i="10" s="1"/>
  <c r="N107" i="1"/>
  <c r="N108" i="1"/>
  <c r="N109" i="1"/>
  <c r="V110" i="10"/>
  <c r="AE110" i="10" s="1"/>
  <c r="N111" i="1"/>
  <c r="N6" i="1"/>
  <c r="V34" i="10"/>
  <c r="AE34" i="10" s="1"/>
  <c r="V53" i="10"/>
  <c r="AE53" i="10" s="1"/>
  <c r="N10" i="1"/>
  <c r="N14" i="1"/>
  <c r="N18" i="1"/>
  <c r="N22" i="1"/>
  <c r="N23" i="1"/>
  <c r="N26" i="1"/>
  <c r="N30" i="1"/>
  <c r="N34" i="1"/>
  <c r="N38" i="1"/>
  <c r="N42" i="1"/>
  <c r="N46" i="1"/>
  <c r="N47" i="1"/>
  <c r="N50" i="1"/>
  <c r="N54" i="1"/>
  <c r="N58" i="1"/>
  <c r="L6" i="1"/>
  <c r="N94" i="1"/>
  <c r="N86" i="1"/>
  <c r="N78" i="1"/>
  <c r="N74" i="1"/>
  <c r="N57" i="1"/>
  <c r="N49" i="1"/>
  <c r="N41" i="1"/>
  <c r="N33" i="1"/>
  <c r="N25" i="1"/>
  <c r="N17" i="1"/>
  <c r="N13" i="1"/>
  <c r="N9" i="1"/>
  <c r="AF93" i="10" l="1"/>
  <c r="AF69" i="10"/>
  <c r="AF50" i="10"/>
  <c r="AF10" i="10"/>
  <c r="W14" i="10"/>
  <c r="X14" i="10" s="1"/>
  <c r="AH14" i="10" s="1"/>
  <c r="AE14" i="10"/>
  <c r="AF14" i="10" s="1"/>
  <c r="AF58" i="10"/>
  <c r="AF42" i="10"/>
  <c r="AF34" i="10"/>
  <c r="AF26" i="10"/>
  <c r="AF18" i="10"/>
  <c r="AF110" i="10"/>
  <c r="AF102" i="10"/>
  <c r="AF94" i="10"/>
  <c r="AF86" i="10"/>
  <c r="AF68" i="10"/>
  <c r="AF57" i="10"/>
  <c r="AF49" i="10"/>
  <c r="AF33" i="10"/>
  <c r="AF25" i="10"/>
  <c r="AF17" i="10"/>
  <c r="AF9" i="10"/>
  <c r="AC112" i="10"/>
  <c r="W83" i="10"/>
  <c r="X83" i="10" s="1"/>
  <c r="AH83" i="10" s="1"/>
  <c r="AE83" i="10"/>
  <c r="AF83" i="10" s="1"/>
  <c r="W22" i="10"/>
  <c r="X22" i="10" s="1"/>
  <c r="AH22" i="10" s="1"/>
  <c r="AE22" i="10"/>
  <c r="AF22" i="10" s="1"/>
  <c r="AF54" i="10"/>
  <c r="AF46" i="10"/>
  <c r="AF38" i="10"/>
  <c r="AF30" i="10"/>
  <c r="T112" i="10"/>
  <c r="AD6" i="10"/>
  <c r="AF106" i="10"/>
  <c r="AF98" i="10"/>
  <c r="AF90" i="10"/>
  <c r="AF82" i="10"/>
  <c r="AF62" i="10"/>
  <c r="AF53" i="10"/>
  <c r="AF45" i="10"/>
  <c r="AF37" i="10"/>
  <c r="AF29" i="10"/>
  <c r="AF21" i="10"/>
  <c r="W93" i="10"/>
  <c r="X93" i="10" s="1"/>
  <c r="AH93" i="10" s="1"/>
  <c r="W68" i="10"/>
  <c r="X68" i="10" s="1"/>
  <c r="AH68" i="10" s="1"/>
  <c r="W50" i="10"/>
  <c r="X50" i="10" s="1"/>
  <c r="AH50" i="10" s="1"/>
  <c r="W69" i="10"/>
  <c r="X69" i="10" s="1"/>
  <c r="AH69" i="10" s="1"/>
  <c r="W42" i="10"/>
  <c r="X42" i="10" s="1"/>
  <c r="AH42" i="10" s="1"/>
  <c r="I111" i="5"/>
  <c r="N69" i="1"/>
  <c r="N83" i="1"/>
  <c r="N93" i="1"/>
  <c r="W102" i="10"/>
  <c r="X102" i="10" s="1"/>
  <c r="AH102" i="10" s="1"/>
  <c r="W98" i="10"/>
  <c r="X98" i="10" s="1"/>
  <c r="AH98" i="10" s="1"/>
  <c r="W94" i="10"/>
  <c r="X94" i="10" s="1"/>
  <c r="AH94" i="10" s="1"/>
  <c r="W90" i="10"/>
  <c r="X90" i="10" s="1"/>
  <c r="AH90" i="10" s="1"/>
  <c r="W86" i="10"/>
  <c r="X86" i="10" s="1"/>
  <c r="AH86" i="10" s="1"/>
  <c r="W82" i="10"/>
  <c r="X82" i="10" s="1"/>
  <c r="AH82" i="10" s="1"/>
  <c r="V78" i="10"/>
  <c r="AE78" i="10" s="1"/>
  <c r="AF78" i="10" s="1"/>
  <c r="V74" i="10"/>
  <c r="AE74" i="10" s="1"/>
  <c r="AF74" i="10" s="1"/>
  <c r="W62" i="10"/>
  <c r="X62" i="10" s="1"/>
  <c r="AH62" i="10" s="1"/>
  <c r="W106" i="10"/>
  <c r="X106" i="10" s="1"/>
  <c r="AH106" i="10" s="1"/>
  <c r="N102" i="1"/>
  <c r="N110" i="1"/>
  <c r="W110" i="10"/>
  <c r="X110" i="10" s="1"/>
  <c r="AH110" i="10" s="1"/>
  <c r="W30" i="10"/>
  <c r="X30" i="10" s="1"/>
  <c r="AH30" i="10" s="1"/>
  <c r="W29" i="10"/>
  <c r="X29" i="10" s="1"/>
  <c r="AH29" i="10" s="1"/>
  <c r="W17" i="10"/>
  <c r="X17" i="10" s="1"/>
  <c r="AH17" i="10" s="1"/>
  <c r="W58" i="10"/>
  <c r="X58" i="10" s="1"/>
  <c r="AH58" i="10" s="1"/>
  <c r="W34" i="10"/>
  <c r="X34" i="10" s="1"/>
  <c r="AH34" i="10" s="1"/>
  <c r="W21" i="10"/>
  <c r="X21" i="10" s="1"/>
  <c r="AH21" i="10" s="1"/>
  <c r="W9" i="10"/>
  <c r="X9" i="10" s="1"/>
  <c r="AH9" i="10" s="1"/>
  <c r="W37" i="10"/>
  <c r="X37" i="10" s="1"/>
  <c r="AH37" i="10" s="1"/>
  <c r="W25" i="10"/>
  <c r="X25" i="10" s="1"/>
  <c r="AH25" i="10" s="1"/>
  <c r="W18" i="10"/>
  <c r="X18" i="10" s="1"/>
  <c r="AH18" i="10" s="1"/>
  <c r="W54" i="10"/>
  <c r="X54" i="10" s="1"/>
  <c r="AH54" i="10" s="1"/>
  <c r="W49" i="10"/>
  <c r="X49" i="10" s="1"/>
  <c r="AH49" i="10" s="1"/>
  <c r="W10" i="10"/>
  <c r="X10" i="10" s="1"/>
  <c r="AH10" i="10" s="1"/>
  <c r="W53" i="10"/>
  <c r="X53" i="10" s="1"/>
  <c r="AH53" i="10" s="1"/>
  <c r="W46" i="10"/>
  <c r="X46" i="10" s="1"/>
  <c r="AH46" i="10" s="1"/>
  <c r="W57" i="10"/>
  <c r="X57" i="10" s="1"/>
  <c r="AH57" i="10" s="1"/>
  <c r="W45" i="10"/>
  <c r="X45" i="10" s="1"/>
  <c r="AH45" i="10" s="1"/>
  <c r="W38" i="10"/>
  <c r="X38" i="10" s="1"/>
  <c r="AH38" i="10" s="1"/>
  <c r="W33" i="10"/>
  <c r="X33" i="10" s="1"/>
  <c r="AH33" i="10" s="1"/>
  <c r="W26" i="10"/>
  <c r="X26" i="10" s="1"/>
  <c r="AH26" i="10" s="1"/>
  <c r="V109" i="10"/>
  <c r="V77" i="10"/>
  <c r="AE77" i="10" s="1"/>
  <c r="AF77" i="10" s="1"/>
  <c r="V41" i="10"/>
  <c r="AE41" i="10" s="1"/>
  <c r="AF41" i="10" s="1"/>
  <c r="V13" i="10"/>
  <c r="AE13" i="10" s="1"/>
  <c r="AF13" i="10" s="1"/>
  <c r="J111" i="5"/>
  <c r="V7" i="10"/>
  <c r="AE7" i="10" s="1"/>
  <c r="AF7" i="10" s="1"/>
  <c r="V107" i="10"/>
  <c r="AE107" i="10" s="1"/>
  <c r="AF107" i="10" s="1"/>
  <c r="V91" i="10"/>
  <c r="AE91" i="10" s="1"/>
  <c r="AF91" i="10" s="1"/>
  <c r="V75" i="10"/>
  <c r="AE75" i="10" s="1"/>
  <c r="AF75" i="10" s="1"/>
  <c r="V103" i="10"/>
  <c r="AE103" i="10" s="1"/>
  <c r="AF103" i="10" s="1"/>
  <c r="V87" i="10"/>
  <c r="AE87" i="10" s="1"/>
  <c r="AF87" i="10" s="1"/>
  <c r="N98" i="1"/>
  <c r="N82" i="1"/>
  <c r="N90" i="1"/>
  <c r="N106" i="1"/>
  <c r="V99" i="10"/>
  <c r="AE99" i="10" s="1"/>
  <c r="AF99" i="10" s="1"/>
  <c r="V111" i="10"/>
  <c r="AE111" i="10" s="1"/>
  <c r="AF111" i="10" s="1"/>
  <c r="V95" i="10"/>
  <c r="AE95" i="10" s="1"/>
  <c r="AF95" i="10" s="1"/>
  <c r="V79" i="10"/>
  <c r="AE79" i="10" s="1"/>
  <c r="AF79" i="10" s="1"/>
  <c r="N68" i="1"/>
  <c r="V63" i="10"/>
  <c r="AE63" i="10" s="1"/>
  <c r="AF63" i="10" s="1"/>
  <c r="N62" i="1"/>
  <c r="N21" i="1"/>
  <c r="N37" i="1"/>
  <c r="N53" i="1"/>
  <c r="N29" i="1"/>
  <c r="N45" i="1"/>
  <c r="V89" i="10"/>
  <c r="AE89" i="10" s="1"/>
  <c r="AF89" i="10" s="1"/>
  <c r="N89" i="1"/>
  <c r="V85" i="10"/>
  <c r="AE85" i="10" s="1"/>
  <c r="AF85" i="10" s="1"/>
  <c r="N85" i="1"/>
  <c r="N81" i="1"/>
  <c r="V81" i="10"/>
  <c r="AE81" i="10" s="1"/>
  <c r="AF81" i="10" s="1"/>
  <c r="V72" i="10"/>
  <c r="AE72" i="10" s="1"/>
  <c r="AF72" i="10" s="1"/>
  <c r="N72" i="1"/>
  <c r="N56" i="1"/>
  <c r="V56" i="10"/>
  <c r="V52" i="10"/>
  <c r="N52" i="1"/>
  <c r="N48" i="1"/>
  <c r="V48" i="10"/>
  <c r="N40" i="1"/>
  <c r="V40" i="10"/>
  <c r="AE40" i="10" s="1"/>
  <c r="AF40" i="10" s="1"/>
  <c r="V36" i="10"/>
  <c r="AE36" i="10" s="1"/>
  <c r="AF36" i="10" s="1"/>
  <c r="N36" i="1"/>
  <c r="N32" i="1"/>
  <c r="V32" i="10"/>
  <c r="AE32" i="10" s="1"/>
  <c r="AF32" i="10" s="1"/>
  <c r="V28" i="10"/>
  <c r="AE28" i="10" s="1"/>
  <c r="AF28" i="10" s="1"/>
  <c r="N28" i="1"/>
  <c r="N24" i="1"/>
  <c r="V24" i="10"/>
  <c r="AE24" i="10" s="1"/>
  <c r="AF24" i="10" s="1"/>
  <c r="V20" i="10"/>
  <c r="AE20" i="10" s="1"/>
  <c r="AF20" i="10" s="1"/>
  <c r="N20" i="1"/>
  <c r="N16" i="1"/>
  <c r="V16" i="10"/>
  <c r="AE16" i="10" s="1"/>
  <c r="AF16" i="10" s="1"/>
  <c r="V12" i="10"/>
  <c r="AE12" i="10" s="1"/>
  <c r="AF12" i="10" s="1"/>
  <c r="N12" i="1"/>
  <c r="N8" i="1"/>
  <c r="V8" i="10"/>
  <c r="V105" i="10"/>
  <c r="AE105" i="10" s="1"/>
  <c r="AF105" i="10" s="1"/>
  <c r="N105" i="1"/>
  <c r="V101" i="10"/>
  <c r="N101" i="1"/>
  <c r="N97" i="1"/>
  <c r="V97" i="10"/>
  <c r="AE97" i="10" s="1"/>
  <c r="AF97" i="10" s="1"/>
  <c r="N67" i="1"/>
  <c r="V67" i="10"/>
  <c r="AE67" i="10" s="1"/>
  <c r="AF67" i="10" s="1"/>
  <c r="V60" i="10"/>
  <c r="AE60" i="10" s="1"/>
  <c r="AF60" i="10" s="1"/>
  <c r="N60" i="1"/>
  <c r="V44" i="10"/>
  <c r="AE44" i="10" s="1"/>
  <c r="AF44" i="10" s="1"/>
  <c r="N44" i="1"/>
  <c r="V108" i="10"/>
  <c r="AE108" i="10" s="1"/>
  <c r="AF108" i="10" s="1"/>
  <c r="V104" i="10"/>
  <c r="AE104" i="10" s="1"/>
  <c r="AF104" i="10" s="1"/>
  <c r="V100" i="10"/>
  <c r="AE100" i="10" s="1"/>
  <c r="AF100" i="10" s="1"/>
  <c r="V96" i="10"/>
  <c r="AE96" i="10" s="1"/>
  <c r="AF96" i="10" s="1"/>
  <c r="V92" i="10"/>
  <c r="AE92" i="10" s="1"/>
  <c r="AF92" i="10" s="1"/>
  <c r="V88" i="10"/>
  <c r="AE88" i="10" s="1"/>
  <c r="AF88" i="10" s="1"/>
  <c r="V84" i="10"/>
  <c r="AE84" i="10" s="1"/>
  <c r="AF84" i="10" s="1"/>
  <c r="V80" i="10"/>
  <c r="AE80" i="10" s="1"/>
  <c r="AF80" i="10" s="1"/>
  <c r="V76" i="10"/>
  <c r="V70" i="10"/>
  <c r="AE70" i="10" s="1"/>
  <c r="AF70" i="10" s="1"/>
  <c r="V65" i="10"/>
  <c r="AE65" i="10" s="1"/>
  <c r="AF65" i="10" s="1"/>
  <c r="V55" i="10"/>
  <c r="AE55" i="10" s="1"/>
  <c r="AF55" i="10" s="1"/>
  <c r="V47" i="10"/>
  <c r="AE47" i="10" s="1"/>
  <c r="AF47" i="10" s="1"/>
  <c r="V39" i="10"/>
  <c r="AE39" i="10" s="1"/>
  <c r="AF39" i="10" s="1"/>
  <c r="V31" i="10"/>
  <c r="AE31" i="10" s="1"/>
  <c r="AF31" i="10" s="1"/>
  <c r="V23" i="10"/>
  <c r="AE23" i="10" s="1"/>
  <c r="AF23" i="10" s="1"/>
  <c r="V15" i="10"/>
  <c r="AE15" i="10" s="1"/>
  <c r="AF15" i="10" s="1"/>
  <c r="V6" i="10"/>
  <c r="AE6" i="10" s="1"/>
  <c r="N7" i="1"/>
  <c r="N80" i="1"/>
  <c r="N96" i="1"/>
  <c r="N70" i="1"/>
  <c r="N31" i="1"/>
  <c r="J112" i="5"/>
  <c r="V11" i="10"/>
  <c r="AE11" i="10" s="1"/>
  <c r="AF11" i="10" s="1"/>
  <c r="V59" i="10"/>
  <c r="AE59" i="10" s="1"/>
  <c r="AF59" i="10" s="1"/>
  <c r="V51" i="10"/>
  <c r="AE51" i="10" s="1"/>
  <c r="AF51" i="10" s="1"/>
  <c r="V43" i="10"/>
  <c r="AE43" i="10" s="1"/>
  <c r="AF43" i="10" s="1"/>
  <c r="V35" i="10"/>
  <c r="AE35" i="10" s="1"/>
  <c r="AF35" i="10" s="1"/>
  <c r="V27" i="10"/>
  <c r="AE27" i="10" s="1"/>
  <c r="AF27" i="10" s="1"/>
  <c r="V19" i="10"/>
  <c r="AE19" i="10" s="1"/>
  <c r="AF19" i="10" s="1"/>
  <c r="L111" i="8"/>
  <c r="G113" i="11"/>
  <c r="H113" i="11"/>
  <c r="M112" i="1"/>
  <c r="E136" i="3"/>
  <c r="F136" i="3"/>
  <c r="G136" i="3"/>
  <c r="H136" i="3"/>
  <c r="I136" i="3"/>
  <c r="D136" i="3"/>
  <c r="W8" i="10" l="1"/>
  <c r="AE8" i="10"/>
  <c r="AF8" i="10" s="1"/>
  <c r="W56" i="10"/>
  <c r="X56" i="10" s="1"/>
  <c r="AH56" i="10" s="1"/>
  <c r="AE56" i="10"/>
  <c r="AF56" i="10" s="1"/>
  <c r="AF6" i="10"/>
  <c r="AD112" i="10"/>
  <c r="W109" i="10"/>
  <c r="X109" i="10" s="1"/>
  <c r="AH109" i="10" s="1"/>
  <c r="AE109" i="10"/>
  <c r="AF109" i="10" s="1"/>
  <c r="W76" i="10"/>
  <c r="X76" i="10" s="1"/>
  <c r="AH76" i="10" s="1"/>
  <c r="AE76" i="10"/>
  <c r="AF76" i="10" s="1"/>
  <c r="W48" i="10"/>
  <c r="X48" i="10" s="1"/>
  <c r="AH48" i="10" s="1"/>
  <c r="AE48" i="10"/>
  <c r="AF48" i="10" s="1"/>
  <c r="W101" i="10"/>
  <c r="X101" i="10" s="1"/>
  <c r="AH101" i="10" s="1"/>
  <c r="AE101" i="10"/>
  <c r="AF101" i="10" s="1"/>
  <c r="W52" i="10"/>
  <c r="X52" i="10" s="1"/>
  <c r="AH52" i="10" s="1"/>
  <c r="AE52" i="10"/>
  <c r="AF52" i="10" s="1"/>
  <c r="V112" i="10"/>
  <c r="W70" i="10"/>
  <c r="X70" i="10" s="1"/>
  <c r="AH70" i="10" s="1"/>
  <c r="W88" i="10"/>
  <c r="X88" i="10" s="1"/>
  <c r="AH88" i="10" s="1"/>
  <c r="W104" i="10"/>
  <c r="X104" i="10" s="1"/>
  <c r="AH104" i="10" s="1"/>
  <c r="W97" i="10"/>
  <c r="X97" i="10" s="1"/>
  <c r="AH97" i="10" s="1"/>
  <c r="W81" i="10"/>
  <c r="X81" i="10" s="1"/>
  <c r="AH81" i="10" s="1"/>
  <c r="W63" i="10"/>
  <c r="X63" i="10" s="1"/>
  <c r="AH63" i="10" s="1"/>
  <c r="W111" i="10"/>
  <c r="X111" i="10" s="1"/>
  <c r="AH111" i="10" s="1"/>
  <c r="W75" i="10"/>
  <c r="X75" i="10" s="1"/>
  <c r="AH75" i="10" s="1"/>
  <c r="W92" i="10"/>
  <c r="X92" i="10" s="1"/>
  <c r="AH92" i="10" s="1"/>
  <c r="W108" i="10"/>
  <c r="X108" i="10" s="1"/>
  <c r="AH108" i="10" s="1"/>
  <c r="W105" i="10"/>
  <c r="X105" i="10" s="1"/>
  <c r="AH105" i="10" s="1"/>
  <c r="W89" i="10"/>
  <c r="X89" i="10" s="1"/>
  <c r="AH89" i="10" s="1"/>
  <c r="W99" i="10"/>
  <c r="X99" i="10" s="1"/>
  <c r="AH99" i="10" s="1"/>
  <c r="W91" i="10"/>
  <c r="X91" i="10" s="1"/>
  <c r="AH91" i="10" s="1"/>
  <c r="W80" i="10"/>
  <c r="X80" i="10" s="1"/>
  <c r="AH80" i="10" s="1"/>
  <c r="W96" i="10"/>
  <c r="X96" i="10" s="1"/>
  <c r="AH96" i="10" s="1"/>
  <c r="W67" i="10"/>
  <c r="X67" i="10" s="1"/>
  <c r="AH67" i="10" s="1"/>
  <c r="W79" i="10"/>
  <c r="X79" i="10" s="1"/>
  <c r="AH79" i="10" s="1"/>
  <c r="W87" i="10"/>
  <c r="X87" i="10" s="1"/>
  <c r="AH87" i="10" s="1"/>
  <c r="W107" i="10"/>
  <c r="X107" i="10" s="1"/>
  <c r="AH107" i="10" s="1"/>
  <c r="W74" i="10"/>
  <c r="X74" i="10" s="1"/>
  <c r="AH74" i="10" s="1"/>
  <c r="W65" i="10"/>
  <c r="X65" i="10" s="1"/>
  <c r="AH65" i="10" s="1"/>
  <c r="W84" i="10"/>
  <c r="X84" i="10" s="1"/>
  <c r="AH84" i="10" s="1"/>
  <c r="W100" i="10"/>
  <c r="X100" i="10" s="1"/>
  <c r="AH100" i="10" s="1"/>
  <c r="W72" i="10"/>
  <c r="X72" i="10" s="1"/>
  <c r="AH72" i="10" s="1"/>
  <c r="W85" i="10"/>
  <c r="X85" i="10" s="1"/>
  <c r="AH85" i="10" s="1"/>
  <c r="W95" i="10"/>
  <c r="X95" i="10" s="1"/>
  <c r="AH95" i="10" s="1"/>
  <c r="W103" i="10"/>
  <c r="X103" i="10" s="1"/>
  <c r="AH103" i="10" s="1"/>
  <c r="W77" i="10"/>
  <c r="X77" i="10" s="1"/>
  <c r="AH77" i="10" s="1"/>
  <c r="W78" i="10"/>
  <c r="X78" i="10" s="1"/>
  <c r="AH78" i="10" s="1"/>
  <c r="W59" i="10"/>
  <c r="X59" i="10" s="1"/>
  <c r="AH59" i="10" s="1"/>
  <c r="W23" i="10"/>
  <c r="X23" i="10" s="1"/>
  <c r="AH23" i="10" s="1"/>
  <c r="W55" i="10"/>
  <c r="X55" i="10" s="1"/>
  <c r="AH55" i="10" s="1"/>
  <c r="W16" i="10"/>
  <c r="X16" i="10" s="1"/>
  <c r="AH16" i="10" s="1"/>
  <c r="W24" i="10"/>
  <c r="X24" i="10" s="1"/>
  <c r="AH24" i="10" s="1"/>
  <c r="W11" i="10"/>
  <c r="X11" i="10" s="1"/>
  <c r="AH11" i="10" s="1"/>
  <c r="W31" i="10"/>
  <c r="X31" i="10" s="1"/>
  <c r="AH31" i="10" s="1"/>
  <c r="W7" i="10"/>
  <c r="X7" i="10" s="1"/>
  <c r="AH7" i="10" s="1"/>
  <c r="W43" i="10"/>
  <c r="X43" i="10" s="1"/>
  <c r="AH43" i="10" s="1"/>
  <c r="W39" i="10"/>
  <c r="X39" i="10" s="1"/>
  <c r="AH39" i="10" s="1"/>
  <c r="W27" i="10"/>
  <c r="X27" i="10" s="1"/>
  <c r="AH27" i="10" s="1"/>
  <c r="W32" i="10"/>
  <c r="X32" i="10" s="1"/>
  <c r="AH32" i="10" s="1"/>
  <c r="W40" i="10"/>
  <c r="X40" i="10" s="1"/>
  <c r="AH40" i="10" s="1"/>
  <c r="W41" i="10"/>
  <c r="X41" i="10" s="1"/>
  <c r="AH41" i="10" s="1"/>
  <c r="W35" i="10"/>
  <c r="X35" i="10" s="1"/>
  <c r="AH35" i="10" s="1"/>
  <c r="W44" i="10"/>
  <c r="X44" i="10" s="1"/>
  <c r="AH44" i="10" s="1"/>
  <c r="W19" i="10"/>
  <c r="X19" i="10" s="1"/>
  <c r="AH19" i="10" s="1"/>
  <c r="W51" i="10"/>
  <c r="X51" i="10" s="1"/>
  <c r="AH51" i="10" s="1"/>
  <c r="W6" i="10"/>
  <c r="X6" i="10" s="1"/>
  <c r="AH6" i="10" s="1"/>
  <c r="W15" i="10"/>
  <c r="X15" i="10" s="1"/>
  <c r="AH15" i="10" s="1"/>
  <c r="W47" i="10"/>
  <c r="X47" i="10" s="1"/>
  <c r="AH47" i="10" s="1"/>
  <c r="W60" i="10"/>
  <c r="X60" i="10" s="1"/>
  <c r="AH60" i="10" s="1"/>
  <c r="W12" i="10"/>
  <c r="X12" i="10" s="1"/>
  <c r="AH12" i="10" s="1"/>
  <c r="W20" i="10"/>
  <c r="X20" i="10" s="1"/>
  <c r="AH20" i="10" s="1"/>
  <c r="W28" i="10"/>
  <c r="X28" i="10" s="1"/>
  <c r="AH28" i="10" s="1"/>
  <c r="W36" i="10"/>
  <c r="X36" i="10" s="1"/>
  <c r="AH36" i="10" s="1"/>
  <c r="W13" i="10"/>
  <c r="N112" i="1"/>
  <c r="X8" i="10"/>
  <c r="AH8" i="10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2" i="1"/>
  <c r="J63" i="1"/>
  <c r="J65" i="1"/>
  <c r="J67" i="1"/>
  <c r="J68" i="1"/>
  <c r="J69" i="1"/>
  <c r="J70" i="1"/>
  <c r="J72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2" i="10"/>
  <c r="Q63" i="10"/>
  <c r="Q65" i="10"/>
  <c r="Q67" i="10"/>
  <c r="Q68" i="10"/>
  <c r="Q69" i="10"/>
  <c r="Q70" i="10"/>
  <c r="Q72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6" i="10"/>
  <c r="D113" i="12"/>
  <c r="E111" i="9"/>
  <c r="I114" i="4"/>
  <c r="I113" i="4"/>
  <c r="I115" i="3"/>
  <c r="I114" i="3"/>
  <c r="AE112" i="10" l="1"/>
  <c r="AF112" i="10"/>
  <c r="Q112" i="10"/>
  <c r="X13" i="10"/>
  <c r="W112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2" i="10"/>
  <c r="P63" i="10"/>
  <c r="P65" i="10"/>
  <c r="P67" i="10"/>
  <c r="P68" i="10"/>
  <c r="P69" i="10"/>
  <c r="P70" i="10"/>
  <c r="P72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6" i="10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2" i="1"/>
  <c r="L63" i="1"/>
  <c r="L65" i="1"/>
  <c r="L67" i="1"/>
  <c r="L68" i="1"/>
  <c r="L69" i="1"/>
  <c r="L70" i="1"/>
  <c r="L72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K112" i="1"/>
  <c r="I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1" i="8"/>
  <c r="J69" i="8"/>
  <c r="J68" i="8"/>
  <c r="J67" i="8"/>
  <c r="J66" i="8"/>
  <c r="J64" i="8"/>
  <c r="J62" i="8"/>
  <c r="J61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P112" i="10" l="1"/>
  <c r="X112" i="10"/>
  <c r="AH13" i="10"/>
  <c r="AH112" i="10" s="1"/>
  <c r="R111" i="10"/>
  <c r="R99" i="10"/>
  <c r="R83" i="10"/>
  <c r="R75" i="10"/>
  <c r="R67" i="10"/>
  <c r="S67" i="10" s="1"/>
  <c r="R28" i="10"/>
  <c r="R24" i="10"/>
  <c r="R20" i="10"/>
  <c r="R16" i="10"/>
  <c r="S16" i="10" s="1"/>
  <c r="R12" i="10"/>
  <c r="R8" i="10"/>
  <c r="S8" i="10" s="1"/>
  <c r="R107" i="10"/>
  <c r="R103" i="10"/>
  <c r="S103" i="10" s="1"/>
  <c r="R95" i="10"/>
  <c r="R91" i="10"/>
  <c r="S91" i="10" s="1"/>
  <c r="R87" i="10"/>
  <c r="R79" i="10"/>
  <c r="R63" i="10"/>
  <c r="R59" i="10"/>
  <c r="R55" i="10"/>
  <c r="S55" i="10" s="1"/>
  <c r="R51" i="10"/>
  <c r="R47" i="10"/>
  <c r="R43" i="10"/>
  <c r="R39" i="10"/>
  <c r="R35" i="10"/>
  <c r="R31" i="10"/>
  <c r="S31" i="10" s="1"/>
  <c r="R27" i="10"/>
  <c r="R23" i="10"/>
  <c r="S23" i="10" s="1"/>
  <c r="R19" i="10"/>
  <c r="R15" i="10"/>
  <c r="R11" i="10"/>
  <c r="R7" i="10"/>
  <c r="S7" i="10" s="1"/>
  <c r="R109" i="10"/>
  <c r="R105" i="10"/>
  <c r="R101" i="10"/>
  <c r="R97" i="10"/>
  <c r="R93" i="10"/>
  <c r="R89" i="10"/>
  <c r="R85" i="10"/>
  <c r="R81" i="10"/>
  <c r="R77" i="10"/>
  <c r="R69" i="10"/>
  <c r="R65" i="10"/>
  <c r="R57" i="10"/>
  <c r="R53" i="10"/>
  <c r="R49" i="10"/>
  <c r="R45" i="10"/>
  <c r="R41" i="10"/>
  <c r="R37" i="10"/>
  <c r="R33" i="10"/>
  <c r="R29" i="10"/>
  <c r="R25" i="10"/>
  <c r="R21" i="10"/>
  <c r="R17" i="10"/>
  <c r="R13" i="10"/>
  <c r="R9" i="10"/>
  <c r="R108" i="10"/>
  <c r="R100" i="10"/>
  <c r="R92" i="10"/>
  <c r="R84" i="10"/>
  <c r="R76" i="10"/>
  <c r="R68" i="10"/>
  <c r="R60" i="10"/>
  <c r="R52" i="10"/>
  <c r="R44" i="10"/>
  <c r="R36" i="10"/>
  <c r="R110" i="10"/>
  <c r="R106" i="10"/>
  <c r="R102" i="10"/>
  <c r="R98" i="10"/>
  <c r="R94" i="10"/>
  <c r="R90" i="10"/>
  <c r="R86" i="10"/>
  <c r="R82" i="10"/>
  <c r="R78" i="10"/>
  <c r="R74" i="10"/>
  <c r="R70" i="10"/>
  <c r="R62" i="10"/>
  <c r="R58" i="10"/>
  <c r="R54" i="10"/>
  <c r="R50" i="10"/>
  <c r="R46" i="10"/>
  <c r="R42" i="10"/>
  <c r="R38" i="10"/>
  <c r="R34" i="10"/>
  <c r="R30" i="10"/>
  <c r="R26" i="10"/>
  <c r="R22" i="10"/>
  <c r="R18" i="10"/>
  <c r="R14" i="10"/>
  <c r="R10" i="10"/>
  <c r="R6" i="10"/>
  <c r="S6" i="10" s="1"/>
  <c r="R104" i="10"/>
  <c r="R96" i="10"/>
  <c r="R88" i="10"/>
  <c r="R80" i="10"/>
  <c r="R72" i="10"/>
  <c r="R56" i="10"/>
  <c r="R48" i="10"/>
  <c r="R40" i="10"/>
  <c r="R32" i="10"/>
  <c r="L112" i="1"/>
  <c r="J111" i="8"/>
  <c r="R112" i="10" l="1"/>
  <c r="S96" i="10"/>
  <c r="S30" i="10"/>
  <c r="S62" i="10"/>
  <c r="S98" i="10"/>
  <c r="S68" i="10"/>
  <c r="S17" i="10"/>
  <c r="S33" i="10"/>
  <c r="S69" i="10"/>
  <c r="S105" i="10"/>
  <c r="S72" i="10"/>
  <c r="S104" i="10"/>
  <c r="S50" i="10"/>
  <c r="S86" i="10"/>
  <c r="S102" i="10"/>
  <c r="S44" i="10"/>
  <c r="S76" i="10"/>
  <c r="S108" i="10"/>
  <c r="S21" i="10"/>
  <c r="S37" i="10"/>
  <c r="S53" i="10"/>
  <c r="S77" i="10"/>
  <c r="S93" i="10"/>
  <c r="S109" i="10"/>
  <c r="S11" i="10"/>
  <c r="S19" i="10"/>
  <c r="S27" i="10"/>
  <c r="S35" i="10"/>
  <c r="S43" i="10"/>
  <c r="S51" i="10"/>
  <c r="S59" i="10"/>
  <c r="S63" i="10"/>
  <c r="S87" i="10"/>
  <c r="S95" i="10"/>
  <c r="S107" i="10"/>
  <c r="S12" i="10"/>
  <c r="S20" i="10"/>
  <c r="S28" i="10"/>
  <c r="S75" i="10"/>
  <c r="S99" i="10"/>
  <c r="S34" i="10"/>
  <c r="S22" i="10"/>
  <c r="S54" i="10"/>
  <c r="S74" i="10"/>
  <c r="S90" i="10"/>
  <c r="S106" i="10"/>
  <c r="S52" i="10"/>
  <c r="S84" i="10"/>
  <c r="S9" i="10"/>
  <c r="S25" i="10"/>
  <c r="S41" i="10"/>
  <c r="S57" i="10"/>
  <c r="S81" i="10"/>
  <c r="S97" i="10"/>
  <c r="S56" i="10"/>
  <c r="S14" i="10"/>
  <c r="S46" i="10"/>
  <c r="S82" i="10"/>
  <c r="S36" i="10"/>
  <c r="S100" i="10"/>
  <c r="S49" i="10"/>
  <c r="S89" i="10"/>
  <c r="S32" i="10"/>
  <c r="S18" i="10"/>
  <c r="S70" i="10"/>
  <c r="S40" i="10"/>
  <c r="S80" i="10"/>
  <c r="S38" i="10"/>
  <c r="S48" i="10"/>
  <c r="S88" i="10"/>
  <c r="S10" i="10"/>
  <c r="S26" i="10"/>
  <c r="S42" i="10"/>
  <c r="S58" i="10"/>
  <c r="S78" i="10"/>
  <c r="S94" i="10"/>
  <c r="S110" i="10"/>
  <c r="S60" i="10"/>
  <c r="S92" i="10"/>
  <c r="S13" i="10"/>
  <c r="S29" i="10"/>
  <c r="S45" i="10"/>
  <c r="S65" i="10"/>
  <c r="S85" i="10"/>
  <c r="S101" i="10"/>
  <c r="S15" i="10"/>
  <c r="S39" i="10"/>
  <c r="S47" i="10"/>
  <c r="S79" i="10"/>
  <c r="S24" i="10"/>
  <c r="S83" i="10"/>
  <c r="S111" i="10"/>
  <c r="G74" i="1"/>
  <c r="E112" i="1"/>
  <c r="G112" i="1"/>
  <c r="I112" i="1"/>
  <c r="D112" i="1"/>
  <c r="F113" i="11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2" i="10"/>
  <c r="M63" i="10"/>
  <c r="M65" i="10"/>
  <c r="M67" i="10"/>
  <c r="M68" i="10"/>
  <c r="M69" i="10"/>
  <c r="M70" i="10"/>
  <c r="M72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6" i="10"/>
  <c r="S112" i="10" l="1"/>
  <c r="M112" i="10"/>
  <c r="H115" i="3"/>
  <c r="H114" i="3"/>
  <c r="E73" i="8"/>
  <c r="D73" i="8"/>
  <c r="F74" i="1"/>
  <c r="F112" i="1" s="1"/>
  <c r="H73" i="2"/>
  <c r="G73" i="2"/>
  <c r="E75" i="11"/>
  <c r="J113" i="11" s="1"/>
  <c r="D75" i="11"/>
  <c r="D113" i="11" s="1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2" i="10"/>
  <c r="L63" i="10"/>
  <c r="L65" i="10"/>
  <c r="L67" i="10"/>
  <c r="L68" i="10"/>
  <c r="L69" i="10"/>
  <c r="L70" i="10"/>
  <c r="L72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2" i="10"/>
  <c r="I63" i="10"/>
  <c r="I65" i="10"/>
  <c r="I67" i="10"/>
  <c r="I68" i="10"/>
  <c r="I69" i="10"/>
  <c r="I70" i="10"/>
  <c r="I72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2" i="10"/>
  <c r="H63" i="10"/>
  <c r="H65" i="10"/>
  <c r="H67" i="10"/>
  <c r="H68" i="10"/>
  <c r="H69" i="10"/>
  <c r="H70" i="10"/>
  <c r="H72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6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2" i="10"/>
  <c r="E63" i="10"/>
  <c r="E65" i="10"/>
  <c r="E67" i="10"/>
  <c r="E68" i="10"/>
  <c r="E69" i="10"/>
  <c r="E70" i="10"/>
  <c r="E72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7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2" i="10"/>
  <c r="D63" i="10"/>
  <c r="D65" i="10"/>
  <c r="D67" i="10"/>
  <c r="D68" i="10"/>
  <c r="D69" i="10"/>
  <c r="D70" i="10"/>
  <c r="D72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6" i="10"/>
  <c r="D111" i="9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1" i="8"/>
  <c r="H62" i="8"/>
  <c r="H64" i="8"/>
  <c r="H66" i="8"/>
  <c r="H67" i="8"/>
  <c r="H68" i="8"/>
  <c r="H69" i="8"/>
  <c r="H71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5" i="8"/>
  <c r="L112" i="10" l="1"/>
  <c r="D112" i="10"/>
  <c r="H112" i="10"/>
  <c r="E113" i="11"/>
  <c r="J111" i="10"/>
  <c r="K111" i="10" s="1"/>
  <c r="J103" i="10"/>
  <c r="K103" i="10" s="1"/>
  <c r="J99" i="10"/>
  <c r="K99" i="10" s="1"/>
  <c r="J95" i="10"/>
  <c r="K95" i="10" s="1"/>
  <c r="J87" i="10"/>
  <c r="K87" i="10" s="1"/>
  <c r="J83" i="10"/>
  <c r="K83" i="10" s="1"/>
  <c r="J63" i="10"/>
  <c r="K63" i="10" s="1"/>
  <c r="F51" i="10"/>
  <c r="G51" i="10" s="1"/>
  <c r="F43" i="10"/>
  <c r="G43" i="10" s="1"/>
  <c r="J110" i="10"/>
  <c r="K110" i="10" s="1"/>
  <c r="J106" i="10"/>
  <c r="K106" i="10" s="1"/>
  <c r="J98" i="10"/>
  <c r="K98" i="10" s="1"/>
  <c r="J90" i="10"/>
  <c r="K90" i="10" s="1"/>
  <c r="J86" i="10"/>
  <c r="K86" i="10" s="1"/>
  <c r="J82" i="10"/>
  <c r="K82" i="10" s="1"/>
  <c r="J78" i="10"/>
  <c r="K78" i="10" s="1"/>
  <c r="J58" i="10"/>
  <c r="K58" i="10" s="1"/>
  <c r="J54" i="10"/>
  <c r="K54" i="10" s="1"/>
  <c r="J50" i="10"/>
  <c r="K50" i="10" s="1"/>
  <c r="J46" i="10"/>
  <c r="K46" i="10" s="1"/>
  <c r="J42" i="10"/>
  <c r="K42" i="10" s="1"/>
  <c r="J38" i="10"/>
  <c r="K38" i="10" s="1"/>
  <c r="J34" i="10"/>
  <c r="K34" i="10" s="1"/>
  <c r="J30" i="10"/>
  <c r="K30" i="10" s="1"/>
  <c r="J26" i="10"/>
  <c r="K26" i="10" s="1"/>
  <c r="J22" i="10"/>
  <c r="K22" i="10" s="1"/>
  <c r="J18" i="10"/>
  <c r="K18" i="10" s="1"/>
  <c r="J14" i="10"/>
  <c r="K14" i="10" s="1"/>
  <c r="J10" i="10"/>
  <c r="K10" i="10" s="1"/>
  <c r="N92" i="10"/>
  <c r="O92" i="10" s="1"/>
  <c r="N88" i="10"/>
  <c r="O88" i="10" s="1"/>
  <c r="N84" i="10"/>
  <c r="O84" i="10" s="1"/>
  <c r="N76" i="10"/>
  <c r="O76" i="10" s="1"/>
  <c r="N68" i="10"/>
  <c r="O68" i="10" s="1"/>
  <c r="N60" i="10"/>
  <c r="O60" i="10" s="1"/>
  <c r="N56" i="10"/>
  <c r="O56" i="10" s="1"/>
  <c r="N52" i="10"/>
  <c r="O52" i="10" s="1"/>
  <c r="N44" i="10"/>
  <c r="O44" i="10" s="1"/>
  <c r="N40" i="10"/>
  <c r="O40" i="10" s="1"/>
  <c r="N36" i="10"/>
  <c r="O36" i="10" s="1"/>
  <c r="N28" i="10"/>
  <c r="O28" i="10" s="1"/>
  <c r="N24" i="10"/>
  <c r="O24" i="10" s="1"/>
  <c r="N20" i="10"/>
  <c r="O20" i="10" s="1"/>
  <c r="N110" i="10"/>
  <c r="O110" i="10" s="1"/>
  <c r="N106" i="10"/>
  <c r="O106" i="10" s="1"/>
  <c r="N102" i="10"/>
  <c r="O102" i="10" s="1"/>
  <c r="N98" i="10"/>
  <c r="O98" i="10" s="1"/>
  <c r="N94" i="10"/>
  <c r="O94" i="10" s="1"/>
  <c r="N90" i="10"/>
  <c r="O90" i="10" s="1"/>
  <c r="N86" i="10"/>
  <c r="O86" i="10" s="1"/>
  <c r="N82" i="10"/>
  <c r="O82" i="10" s="1"/>
  <c r="N78" i="10"/>
  <c r="O78" i="10" s="1"/>
  <c r="N74" i="10"/>
  <c r="O74" i="10" s="1"/>
  <c r="N70" i="10"/>
  <c r="O70" i="10" s="1"/>
  <c r="N62" i="10"/>
  <c r="O62" i="10" s="1"/>
  <c r="N58" i="10"/>
  <c r="O58" i="10" s="1"/>
  <c r="N54" i="10"/>
  <c r="O54" i="10" s="1"/>
  <c r="N46" i="10"/>
  <c r="O46" i="10" s="1"/>
  <c r="N42" i="10"/>
  <c r="O42" i="10" s="1"/>
  <c r="N38" i="10"/>
  <c r="O38" i="10" s="1"/>
  <c r="N34" i="10"/>
  <c r="O34" i="10" s="1"/>
  <c r="N30" i="10"/>
  <c r="O30" i="10" s="1"/>
  <c r="N26" i="10"/>
  <c r="O26" i="10" s="1"/>
  <c r="N22" i="10"/>
  <c r="O22" i="10" s="1"/>
  <c r="N18" i="10"/>
  <c r="O18" i="10" s="1"/>
  <c r="N14" i="10"/>
  <c r="O14" i="10" s="1"/>
  <c r="N10" i="10"/>
  <c r="O10" i="10" s="1"/>
  <c r="F110" i="10"/>
  <c r="G110" i="10" s="1"/>
  <c r="F106" i="10"/>
  <c r="G106" i="10" s="1"/>
  <c r="F102" i="10"/>
  <c r="G102" i="10" s="1"/>
  <c r="F98" i="10"/>
  <c r="G98" i="10" s="1"/>
  <c r="F94" i="10"/>
  <c r="G94" i="10" s="1"/>
  <c r="F90" i="10"/>
  <c r="G90" i="10" s="1"/>
  <c r="F86" i="10"/>
  <c r="G86" i="10" s="1"/>
  <c r="F82" i="10"/>
  <c r="G82" i="10" s="1"/>
  <c r="F78" i="10"/>
  <c r="G78" i="10" s="1"/>
  <c r="F70" i="10"/>
  <c r="G70" i="10" s="1"/>
  <c r="F62" i="10"/>
  <c r="G62" i="10" s="1"/>
  <c r="F58" i="10"/>
  <c r="G58" i="10" s="1"/>
  <c r="F54" i="10"/>
  <c r="G54" i="10" s="1"/>
  <c r="F50" i="10"/>
  <c r="G50" i="10" s="1"/>
  <c r="F46" i="10"/>
  <c r="G46" i="10" s="1"/>
  <c r="F42" i="10"/>
  <c r="G42" i="10" s="1"/>
  <c r="F38" i="10"/>
  <c r="G38" i="10" s="1"/>
  <c r="F34" i="10"/>
  <c r="G34" i="10" s="1"/>
  <c r="F30" i="10"/>
  <c r="G30" i="10" s="1"/>
  <c r="F26" i="10"/>
  <c r="G26" i="10" s="1"/>
  <c r="F22" i="10"/>
  <c r="G22" i="10" s="1"/>
  <c r="F18" i="10"/>
  <c r="G18" i="10" s="1"/>
  <c r="F14" i="10"/>
  <c r="G14" i="10" s="1"/>
  <c r="F10" i="10"/>
  <c r="G10" i="10" s="1"/>
  <c r="H111" i="8"/>
  <c r="F104" i="10"/>
  <c r="G104" i="10" s="1"/>
  <c r="F100" i="10"/>
  <c r="G100" i="10" s="1"/>
  <c r="F96" i="10"/>
  <c r="G96" i="10" s="1"/>
  <c r="F92" i="10"/>
  <c r="G92" i="10" s="1"/>
  <c r="F88" i="10"/>
  <c r="G88" i="10" s="1"/>
  <c r="F84" i="10"/>
  <c r="G84" i="10" s="1"/>
  <c r="F80" i="10"/>
  <c r="G80" i="10" s="1"/>
  <c r="F76" i="10"/>
  <c r="G76" i="10" s="1"/>
  <c r="F72" i="10"/>
  <c r="G72" i="10" s="1"/>
  <c r="F68" i="10"/>
  <c r="G68" i="10" s="1"/>
  <c r="F60" i="10"/>
  <c r="G60" i="10" s="1"/>
  <c r="F56" i="10"/>
  <c r="G56" i="10" s="1"/>
  <c r="F52" i="10"/>
  <c r="G52" i="10" s="1"/>
  <c r="F48" i="10"/>
  <c r="G48" i="10" s="1"/>
  <c r="F44" i="10"/>
  <c r="G44" i="10" s="1"/>
  <c r="F40" i="10"/>
  <c r="G40" i="10" s="1"/>
  <c r="F36" i="10"/>
  <c r="G36" i="10" s="1"/>
  <c r="F32" i="10"/>
  <c r="G32" i="10" s="1"/>
  <c r="F28" i="10"/>
  <c r="G28" i="10" s="1"/>
  <c r="F24" i="10"/>
  <c r="G24" i="10" s="1"/>
  <c r="F20" i="10"/>
  <c r="G20" i="10" s="1"/>
  <c r="F16" i="10"/>
  <c r="G16" i="10" s="1"/>
  <c r="F12" i="10"/>
  <c r="G12" i="10" s="1"/>
  <c r="F111" i="10"/>
  <c r="G111" i="10" s="1"/>
  <c r="F103" i="10"/>
  <c r="G103" i="10" s="1"/>
  <c r="F95" i="10"/>
  <c r="G95" i="10" s="1"/>
  <c r="F91" i="10"/>
  <c r="G91" i="10" s="1"/>
  <c r="F87" i="10"/>
  <c r="G87" i="10" s="1"/>
  <c r="F79" i="10"/>
  <c r="G79" i="10" s="1"/>
  <c r="F63" i="10"/>
  <c r="G63" i="10" s="1"/>
  <c r="F59" i="10"/>
  <c r="G59" i="10" s="1"/>
  <c r="F55" i="10"/>
  <c r="G55" i="10" s="1"/>
  <c r="F47" i="10"/>
  <c r="G47" i="10" s="1"/>
  <c r="J89" i="10"/>
  <c r="K89" i="10" s="1"/>
  <c r="J85" i="10"/>
  <c r="K85" i="10" s="1"/>
  <c r="J69" i="10"/>
  <c r="K69" i="10" s="1"/>
  <c r="J57" i="10"/>
  <c r="K57" i="10" s="1"/>
  <c r="J53" i="10"/>
  <c r="K53" i="10" s="1"/>
  <c r="J45" i="10"/>
  <c r="K45" i="10" s="1"/>
  <c r="J37" i="10"/>
  <c r="K37" i="10" s="1"/>
  <c r="J33" i="10"/>
  <c r="K33" i="10" s="1"/>
  <c r="J29" i="10"/>
  <c r="K29" i="10" s="1"/>
  <c r="J25" i="10"/>
  <c r="K25" i="10" s="1"/>
  <c r="J21" i="10"/>
  <c r="K21" i="10" s="1"/>
  <c r="J17" i="10"/>
  <c r="K17" i="10" s="1"/>
  <c r="J13" i="10"/>
  <c r="J9" i="10"/>
  <c r="K9" i="10" s="1"/>
  <c r="F67" i="10"/>
  <c r="G67" i="10" s="1"/>
  <c r="J72" i="10"/>
  <c r="K72" i="10" s="1"/>
  <c r="J68" i="10"/>
  <c r="K68" i="10" s="1"/>
  <c r="J48" i="10"/>
  <c r="K48" i="10" s="1"/>
  <c r="J40" i="10"/>
  <c r="K40" i="10" s="1"/>
  <c r="J36" i="10"/>
  <c r="K36" i="10" s="1"/>
  <c r="J32" i="10"/>
  <c r="K32" i="10" s="1"/>
  <c r="J16" i="10"/>
  <c r="K16" i="10" s="1"/>
  <c r="J12" i="10"/>
  <c r="K12" i="10" s="1"/>
  <c r="J8" i="10"/>
  <c r="K8" i="10" s="1"/>
  <c r="F109" i="10"/>
  <c r="G109" i="10" s="1"/>
  <c r="F105" i="10"/>
  <c r="G105" i="10" s="1"/>
  <c r="F101" i="10"/>
  <c r="G101" i="10" s="1"/>
  <c r="F97" i="10"/>
  <c r="G97" i="10" s="1"/>
  <c r="F93" i="10"/>
  <c r="G93" i="10" s="1"/>
  <c r="F89" i="10"/>
  <c r="G89" i="10" s="1"/>
  <c r="F85" i="10"/>
  <c r="G85" i="10" s="1"/>
  <c r="F81" i="10"/>
  <c r="G81" i="10" s="1"/>
  <c r="F77" i="10"/>
  <c r="G77" i="10" s="1"/>
  <c r="F69" i="10"/>
  <c r="G69" i="10" s="1"/>
  <c r="F65" i="10"/>
  <c r="G65" i="10" s="1"/>
  <c r="F57" i="10"/>
  <c r="G57" i="10" s="1"/>
  <c r="F53" i="10"/>
  <c r="G53" i="10" s="1"/>
  <c r="F49" i="10"/>
  <c r="G49" i="10" s="1"/>
  <c r="F45" i="10"/>
  <c r="G45" i="10" s="1"/>
  <c r="F41" i="10"/>
  <c r="G41" i="10" s="1"/>
  <c r="F37" i="10"/>
  <c r="G37" i="10" s="1"/>
  <c r="F33" i="10"/>
  <c r="G33" i="10" s="1"/>
  <c r="F25" i="10"/>
  <c r="G25" i="10" s="1"/>
  <c r="F21" i="10"/>
  <c r="G21" i="10" s="1"/>
  <c r="F17" i="10"/>
  <c r="G17" i="10" s="1"/>
  <c r="F9" i="10"/>
  <c r="G9" i="10" s="1"/>
  <c r="J105" i="10"/>
  <c r="K105" i="10" s="1"/>
  <c r="J97" i="10"/>
  <c r="K97" i="10" s="1"/>
  <c r="J77" i="10"/>
  <c r="K77" i="10" s="1"/>
  <c r="J108" i="10"/>
  <c r="K108" i="10" s="1"/>
  <c r="J104" i="10"/>
  <c r="K104" i="10" s="1"/>
  <c r="J100" i="10"/>
  <c r="K100" i="10" s="1"/>
  <c r="J96" i="10"/>
  <c r="K96" i="10" s="1"/>
  <c r="J80" i="10"/>
  <c r="K80" i="10" s="1"/>
  <c r="J76" i="10"/>
  <c r="K76" i="10" s="1"/>
  <c r="J79" i="10"/>
  <c r="K79" i="10" s="1"/>
  <c r="J67" i="10"/>
  <c r="K67" i="10" s="1"/>
  <c r="J44" i="10"/>
  <c r="K44" i="10" s="1"/>
  <c r="J41" i="10"/>
  <c r="K41" i="10" s="1"/>
  <c r="J55" i="10"/>
  <c r="K55" i="10" s="1"/>
  <c r="J51" i="10"/>
  <c r="K51" i="10" s="1"/>
  <c r="J47" i="10"/>
  <c r="K47" i="10" s="1"/>
  <c r="J39" i="10"/>
  <c r="K39" i="10" s="1"/>
  <c r="J31" i="10"/>
  <c r="K31" i="10" s="1"/>
  <c r="J23" i="10"/>
  <c r="K23" i="10" s="1"/>
  <c r="J15" i="10"/>
  <c r="K15" i="10" s="1"/>
  <c r="J7" i="10"/>
  <c r="K7" i="10" s="1"/>
  <c r="N108" i="10"/>
  <c r="O108" i="10" s="1"/>
  <c r="N104" i="10"/>
  <c r="O104" i="10" s="1"/>
  <c r="N100" i="10"/>
  <c r="O100" i="10" s="1"/>
  <c r="F107" i="10"/>
  <c r="G107" i="10" s="1"/>
  <c r="F99" i="10"/>
  <c r="G99" i="10" s="1"/>
  <c r="F83" i="10"/>
  <c r="G83" i="10" s="1"/>
  <c r="F75" i="10"/>
  <c r="G75" i="10" s="1"/>
  <c r="F108" i="10"/>
  <c r="G108" i="10" s="1"/>
  <c r="J74" i="10"/>
  <c r="K74" i="10" s="1"/>
  <c r="F74" i="10"/>
  <c r="G74" i="10" s="1"/>
  <c r="F29" i="10"/>
  <c r="G29" i="10" s="1"/>
  <c r="F13" i="10"/>
  <c r="J81" i="10"/>
  <c r="K81" i="10" s="1"/>
  <c r="J65" i="10"/>
  <c r="K65" i="10" s="1"/>
  <c r="J49" i="10"/>
  <c r="K49" i="10" s="1"/>
  <c r="J94" i="10"/>
  <c r="K94" i="10" s="1"/>
  <c r="J107" i="10"/>
  <c r="K107" i="10" s="1"/>
  <c r="J91" i="10"/>
  <c r="K91" i="10" s="1"/>
  <c r="J75" i="10"/>
  <c r="K75" i="10" s="1"/>
  <c r="J59" i="10"/>
  <c r="K59" i="10" s="1"/>
  <c r="J43" i="10"/>
  <c r="K43" i="10" s="1"/>
  <c r="J35" i="10"/>
  <c r="K35" i="10" s="1"/>
  <c r="J27" i="10"/>
  <c r="K27" i="10" s="1"/>
  <c r="J19" i="10"/>
  <c r="K19" i="10" s="1"/>
  <c r="J11" i="10"/>
  <c r="K11" i="10" s="1"/>
  <c r="J109" i="10"/>
  <c r="K109" i="10" s="1"/>
  <c r="J101" i="10"/>
  <c r="K101" i="10" s="1"/>
  <c r="J93" i="10"/>
  <c r="K93" i="10" s="1"/>
  <c r="J62" i="10"/>
  <c r="K62" i="10" s="1"/>
  <c r="F39" i="10"/>
  <c r="G39" i="10" s="1"/>
  <c r="F35" i="10"/>
  <c r="G35" i="10" s="1"/>
  <c r="F31" i="10"/>
  <c r="G31" i="10" s="1"/>
  <c r="F27" i="10"/>
  <c r="G27" i="10" s="1"/>
  <c r="F23" i="10"/>
  <c r="G23" i="10" s="1"/>
  <c r="F19" i="10"/>
  <c r="G19" i="10" s="1"/>
  <c r="F15" i="10"/>
  <c r="G15" i="10" s="1"/>
  <c r="F11" i="10"/>
  <c r="G11" i="10" s="1"/>
  <c r="F7" i="10"/>
  <c r="G7" i="10" s="1"/>
  <c r="J92" i="10"/>
  <c r="K92" i="10" s="1"/>
  <c r="J88" i="10"/>
  <c r="K88" i="10" s="1"/>
  <c r="J84" i="10"/>
  <c r="K84" i="10" s="1"/>
  <c r="J60" i="10"/>
  <c r="K60" i="10" s="1"/>
  <c r="J56" i="10"/>
  <c r="K56" i="10" s="1"/>
  <c r="J52" i="10"/>
  <c r="K52" i="10" s="1"/>
  <c r="J28" i="10"/>
  <c r="K28" i="10" s="1"/>
  <c r="J24" i="10"/>
  <c r="K24" i="10" s="1"/>
  <c r="J20" i="10"/>
  <c r="K20" i="10" s="1"/>
  <c r="N109" i="10"/>
  <c r="O109" i="10" s="1"/>
  <c r="N105" i="10"/>
  <c r="O105" i="10" s="1"/>
  <c r="N101" i="10"/>
  <c r="O101" i="10" s="1"/>
  <c r="N97" i="10"/>
  <c r="O97" i="10" s="1"/>
  <c r="N93" i="10"/>
  <c r="O93" i="10" s="1"/>
  <c r="N89" i="10"/>
  <c r="O89" i="10" s="1"/>
  <c r="N85" i="10"/>
  <c r="O85" i="10" s="1"/>
  <c r="N81" i="10"/>
  <c r="O81" i="10" s="1"/>
  <c r="N77" i="10"/>
  <c r="O77" i="10" s="1"/>
  <c r="N69" i="10"/>
  <c r="O69" i="10" s="1"/>
  <c r="N65" i="10"/>
  <c r="O65" i="10" s="1"/>
  <c r="N57" i="10"/>
  <c r="O57" i="10" s="1"/>
  <c r="N53" i="10"/>
  <c r="O53" i="10" s="1"/>
  <c r="N49" i="10"/>
  <c r="O49" i="10" s="1"/>
  <c r="N45" i="10"/>
  <c r="O45" i="10" s="1"/>
  <c r="N41" i="10"/>
  <c r="O41" i="10" s="1"/>
  <c r="N37" i="10"/>
  <c r="O37" i="10" s="1"/>
  <c r="N33" i="10"/>
  <c r="O33" i="10" s="1"/>
  <c r="N29" i="10"/>
  <c r="O29" i="10" s="1"/>
  <c r="N25" i="10"/>
  <c r="O25" i="10" s="1"/>
  <c r="N21" i="10"/>
  <c r="O21" i="10" s="1"/>
  <c r="N17" i="10"/>
  <c r="O17" i="10" s="1"/>
  <c r="N13" i="10"/>
  <c r="N9" i="10"/>
  <c r="O9" i="10" s="1"/>
  <c r="J102" i="10"/>
  <c r="K102" i="10" s="1"/>
  <c r="J70" i="10"/>
  <c r="K70" i="10" s="1"/>
  <c r="N111" i="10"/>
  <c r="O111" i="10" s="1"/>
  <c r="N107" i="10"/>
  <c r="O107" i="10" s="1"/>
  <c r="N103" i="10"/>
  <c r="O103" i="10" s="1"/>
  <c r="N99" i="10"/>
  <c r="O99" i="10" s="1"/>
  <c r="N95" i="10"/>
  <c r="O95" i="10" s="1"/>
  <c r="N91" i="10"/>
  <c r="O91" i="10" s="1"/>
  <c r="N87" i="10"/>
  <c r="O87" i="10" s="1"/>
  <c r="N83" i="10"/>
  <c r="O83" i="10" s="1"/>
  <c r="N79" i="10"/>
  <c r="O79" i="10" s="1"/>
  <c r="N75" i="10"/>
  <c r="O75" i="10" s="1"/>
  <c r="N67" i="10"/>
  <c r="O67" i="10" s="1"/>
  <c r="N63" i="10"/>
  <c r="O63" i="10" s="1"/>
  <c r="N59" i="10"/>
  <c r="O59" i="10" s="1"/>
  <c r="N55" i="10"/>
  <c r="O55" i="10" s="1"/>
  <c r="N51" i="10"/>
  <c r="O51" i="10" s="1"/>
  <c r="N47" i="10"/>
  <c r="O47" i="10" s="1"/>
  <c r="N43" i="10"/>
  <c r="O43" i="10" s="1"/>
  <c r="N39" i="10"/>
  <c r="O39" i="10" s="1"/>
  <c r="N35" i="10"/>
  <c r="O35" i="10" s="1"/>
  <c r="N31" i="10"/>
  <c r="O31" i="10" s="1"/>
  <c r="N27" i="10"/>
  <c r="O27" i="10" s="1"/>
  <c r="N23" i="10"/>
  <c r="O23" i="10" s="1"/>
  <c r="N19" i="10"/>
  <c r="O19" i="10" s="1"/>
  <c r="N15" i="10"/>
  <c r="O15" i="10" s="1"/>
  <c r="N11" i="10"/>
  <c r="O11" i="10" s="1"/>
  <c r="N7" i="10"/>
  <c r="O7" i="10" s="1"/>
  <c r="F8" i="10"/>
  <c r="G8" i="10" s="1"/>
  <c r="N16" i="10"/>
  <c r="O16" i="10" s="1"/>
  <c r="N6" i="10"/>
  <c r="O6" i="10" s="1"/>
  <c r="N96" i="10"/>
  <c r="O96" i="10" s="1"/>
  <c r="N80" i="10"/>
  <c r="O80" i="10" s="1"/>
  <c r="N48" i="10"/>
  <c r="O48" i="10" s="1"/>
  <c r="N32" i="10"/>
  <c r="O32" i="10" s="1"/>
  <c r="N12" i="10"/>
  <c r="O12" i="10" s="1"/>
  <c r="N72" i="10"/>
  <c r="O72" i="10" s="1"/>
  <c r="N50" i="10"/>
  <c r="O50" i="10" s="1"/>
  <c r="N8" i="10"/>
  <c r="O8" i="10" s="1"/>
  <c r="F110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1" i="8"/>
  <c r="F62" i="8"/>
  <c r="F64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5" i="8"/>
  <c r="E111" i="8"/>
  <c r="D111" i="8"/>
  <c r="G111" i="8"/>
  <c r="K13" i="10" l="1"/>
  <c r="G13" i="10"/>
  <c r="O13" i="10"/>
  <c r="O112" i="10" s="1"/>
  <c r="N112" i="10"/>
  <c r="F111" i="8"/>
  <c r="H114" i="4"/>
  <c r="H113" i="4"/>
  <c r="G115" i="3"/>
  <c r="F115" i="3"/>
  <c r="E115" i="3"/>
  <c r="D115" i="3"/>
  <c r="D7" i="4"/>
  <c r="D113" i="4" s="1"/>
  <c r="E7" i="4"/>
  <c r="F7" i="4"/>
  <c r="E6" i="10" s="1"/>
  <c r="E112" i="10" s="1"/>
  <c r="E113" i="4"/>
  <c r="E114" i="4"/>
  <c r="F114" i="4"/>
  <c r="G114" i="4"/>
  <c r="D114" i="4"/>
  <c r="G7" i="4"/>
  <c r="I6" i="10" s="1"/>
  <c r="I112" i="10" s="1"/>
  <c r="E112" i="5"/>
  <c r="F112" i="5"/>
  <c r="G112" i="5"/>
  <c r="H112" i="5"/>
  <c r="D112" i="5"/>
  <c r="E111" i="5"/>
  <c r="F111" i="5"/>
  <c r="G111" i="5"/>
  <c r="H111" i="5"/>
  <c r="D111" i="5"/>
  <c r="H111" i="2"/>
  <c r="J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2" i="1"/>
  <c r="H63" i="1"/>
  <c r="H65" i="1"/>
  <c r="H67" i="1"/>
  <c r="H68" i="1"/>
  <c r="H69" i="1"/>
  <c r="H70" i="1"/>
  <c r="H72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6" i="1"/>
  <c r="J112" i="1" l="1"/>
  <c r="F6" i="10"/>
  <c r="F112" i="10" s="1"/>
  <c r="J6" i="10"/>
  <c r="J112" i="10" s="1"/>
  <c r="G113" i="4"/>
  <c r="H112" i="1"/>
  <c r="F113" i="4"/>
  <c r="D114" i="3"/>
  <c r="E114" i="3"/>
  <c r="F114" i="3"/>
  <c r="G114" i="3"/>
  <c r="G6" i="10" l="1"/>
  <c r="G112" i="10" s="1"/>
  <c r="K6" i="10"/>
  <c r="K112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Westphal Marco</author>
  </authors>
  <commentList>
    <comment ref="M4" authorId="0" shapeId="0" xr:uid="{896EA42D-77F5-4A57-BB63-5757A3108CE0}">
      <text>
        <r>
          <rPr>
            <b/>
            <sz val="8"/>
            <color indexed="81"/>
            <rFont val="Segoe UI"/>
          </rPr>
          <t>Westphal Marco:</t>
        </r>
        <r>
          <rPr>
            <sz val="8"/>
            <color indexed="81"/>
            <rFont val="Segoe UI"/>
          </rPr>
          <t xml:space="preserve">
Summe aus Schlüsselzuweisungen der Gemeinden (§ 16 FAG M-V i. V. m. § 7 FAG M-V, Gemeindezuweisungen nach §§ 22 und 24 FAG M-V und Infrastrukturpauschale der Gemeinden (§23 FAG M-V) abzgl. Finanzausgleichsumlage (§ 29 FAG M-V) </t>
        </r>
      </text>
    </comment>
    <comment ref="Q4" authorId="0" shapeId="0" xr:uid="{8805CEA9-FAD9-449A-AC2C-905738455CC2}">
      <text>
        <r>
          <rPr>
            <b/>
            <sz val="8"/>
            <color indexed="81"/>
            <rFont val="Segoe UI"/>
          </rPr>
          <t>Westphal Marco:</t>
        </r>
        <r>
          <rPr>
            <sz val="8"/>
            <color indexed="81"/>
            <rFont val="Segoe UI"/>
          </rPr>
          <t xml:space="preserve">
Summe aus Schlüsselzuweisungen der Gemeinden (§ 16 FAG M-V i. V. m. § 7 FAG M-V, Gemeindezuweisungen nach §§ 22 und 24 FAG M-V und Infrastrukturpauschale der Gemeinden (§23 FAG M-V) abzgl. Finanzausgleichsumlage (§ 29 FAG M-V) </t>
        </r>
      </text>
    </comment>
    <comment ref="V4" authorId="0" shapeId="0" xr:uid="{A56AC92A-0C0B-4BE2-A676-FC3CC885AC13}">
      <text>
        <r>
          <rPr>
            <b/>
            <sz val="8"/>
            <color indexed="81"/>
            <rFont val="Segoe UI"/>
          </rPr>
          <t>Westphal Marco:</t>
        </r>
        <r>
          <rPr>
            <sz val="8"/>
            <color indexed="81"/>
            <rFont val="Segoe UI"/>
          </rPr>
          <t xml:space="preserve">
Summe aus Schlüsselzuweisungen der Gemeinden (§ 16 FAG M-V i. V. m. § 7 FAG M-V, Gemeindezuweisungen nach §§ 22 und 24 FAG M-V und Infrastrukturpauschale der Gemeinden (§23 FAG M-V) abzgl. Finanzausgleichsumlage (§ 29 FAG M-V) </t>
        </r>
      </text>
    </comment>
    <comment ref="AA4" authorId="0" shapeId="0" xr:uid="{8055FEA9-FBC1-42F9-8289-B4C1D3643AA9}">
      <text>
        <r>
          <rPr>
            <b/>
            <sz val="8"/>
            <color indexed="81"/>
            <rFont val="Segoe UI"/>
          </rPr>
          <t>Westphal Marco:</t>
        </r>
        <r>
          <rPr>
            <sz val="8"/>
            <color indexed="81"/>
            <rFont val="Segoe UI"/>
          </rPr>
          <t xml:space="preserve">
Summe aus Schlüsselzuweisungen der Gemeinden (§ 16 FAG M-V i. V. m. § 7 FAG M-V, Gemeindezuweisungen nach §§ 22 und 24 FAG M-V und Infrastrukturpauschale der Gemeinden (§23 FAG M-V) abzgl. Finanzausgleichsumlage (§ 29 FAG M-V) </t>
        </r>
      </text>
    </comment>
  </commentList>
</comments>
</file>

<file path=xl/sharedStrings.xml><?xml version="1.0" encoding="utf-8"?>
<sst xmlns="http://schemas.openxmlformats.org/spreadsheetml/2006/main" count="1296" uniqueCount="198">
  <si>
    <t>Gemeinde-
Nummer</t>
  </si>
  <si>
    <t>Amt</t>
  </si>
  <si>
    <t>Schlüsselzuweisungen in EUR</t>
  </si>
  <si>
    <t>HHJ 2016</t>
  </si>
  <si>
    <t>HHJ 2017</t>
  </si>
  <si>
    <t>HHJ 2018</t>
  </si>
  <si>
    <t>HHJ 2019</t>
  </si>
  <si>
    <t>Stadt/Gemeinde</t>
  </si>
  <si>
    <t>2017 (50%) + 
2018 (50%)</t>
  </si>
  <si>
    <t>Veränderung 
zum Vorjahr</t>
  </si>
  <si>
    <r>
      <t>Stralsund, Hansestadt</t>
    </r>
    <r>
      <rPr>
        <vertAlign val="superscript"/>
        <sz val="10"/>
        <color theme="1"/>
        <rFont val="Trebuchet MS"/>
        <family val="2"/>
      </rPr>
      <t>1</t>
    </r>
  </si>
  <si>
    <t>Binz</t>
  </si>
  <si>
    <t>Grimmen, Stadt</t>
  </si>
  <si>
    <t>Marlow, Stadt</t>
  </si>
  <si>
    <t>Putbus, Stadt</t>
  </si>
  <si>
    <t>Sassnitz, Stadt</t>
  </si>
  <si>
    <t>Süderholz</t>
  </si>
  <si>
    <t>Zingst</t>
  </si>
  <si>
    <t>Altenpleen</t>
  </si>
  <si>
    <t>Groß Mohrdorf</t>
  </si>
  <si>
    <t>Klausdorf</t>
  </si>
  <si>
    <t>Kramerhof</t>
  </si>
  <si>
    <t>Preetz</t>
  </si>
  <si>
    <t>Prohn</t>
  </si>
  <si>
    <t>Barth, Stadt</t>
  </si>
  <si>
    <t>Divitz-Spoldershagen</t>
  </si>
  <si>
    <t>Fuhlendorf</t>
  </si>
  <si>
    <t>Karnin</t>
  </si>
  <si>
    <t>Kenz-Küstrow</t>
  </si>
  <si>
    <t>Löbnitz</t>
  </si>
  <si>
    <t>Lüdershagen</t>
  </si>
  <si>
    <t>Pruchten</t>
  </si>
  <si>
    <t>Saal</t>
  </si>
  <si>
    <t>Trinwillershagen</t>
  </si>
  <si>
    <t>Bergen auf Rügen, Stadt</t>
  </si>
  <si>
    <t>Buschvitz</t>
  </si>
  <si>
    <t>Garz/Rügen, Stadt</t>
  </si>
  <si>
    <t>Gustow</t>
  </si>
  <si>
    <t>Lietzow</t>
  </si>
  <si>
    <t>Parchtitz</t>
  </si>
  <si>
    <t>Patzig</t>
  </si>
  <si>
    <t>Poseritz</t>
  </si>
  <si>
    <t>Ralswiek</t>
  </si>
  <si>
    <t>Rappin</t>
  </si>
  <si>
    <t>Sehlen</t>
  </si>
  <si>
    <t>Ahrenshoop</t>
  </si>
  <si>
    <t>Born a. Darß</t>
  </si>
  <si>
    <t>Dierhagen</t>
  </si>
  <si>
    <t>Prerow</t>
  </si>
  <si>
    <t>Wieck a. Darß</t>
  </si>
  <si>
    <t>Wustrow</t>
  </si>
  <si>
    <t>Franzburg, Stadt</t>
  </si>
  <si>
    <t>Glewitz</t>
  </si>
  <si>
    <t>Gremersdorf-Buchholz</t>
  </si>
  <si>
    <t>Millienhagen-Oebelitz</t>
  </si>
  <si>
    <t>Papenhagen</t>
  </si>
  <si>
    <t>Richtenberg, Stadt</t>
  </si>
  <si>
    <t>Splietsdorf</t>
  </si>
  <si>
    <t>Velgast</t>
  </si>
  <si>
    <t>Weitenhagen</t>
  </si>
  <si>
    <t>Wendisch Baggendorf</t>
  </si>
  <si>
    <t>Elmenhorst</t>
  </si>
  <si>
    <t>Sundhagen</t>
  </si>
  <si>
    <t>Wittenhagen</t>
  </si>
  <si>
    <t>Baabe</t>
  </si>
  <si>
    <t>Gager</t>
  </si>
  <si>
    <t>Göhren</t>
  </si>
  <si>
    <t>Lancken-Granitz</t>
  </si>
  <si>
    <t>Middelhagen</t>
  </si>
  <si>
    <t>Sellin</t>
  </si>
  <si>
    <t>Thiessow</t>
  </si>
  <si>
    <t>Zirkow</t>
  </si>
  <si>
    <t>Mönchgut</t>
  </si>
  <si>
    <t>Groß Kordshagen</t>
  </si>
  <si>
    <t>Jakobsdorf</t>
  </si>
  <si>
    <t>Kummerow</t>
  </si>
  <si>
    <t>Lüssow</t>
  </si>
  <si>
    <t>Neu Bartelshagen</t>
  </si>
  <si>
    <t>Niepars</t>
  </si>
  <si>
    <t>Pantelitz</t>
  </si>
  <si>
    <t>Steinhagen</t>
  </si>
  <si>
    <t>Wendorf</t>
  </si>
  <si>
    <t>Zarrendorf</t>
  </si>
  <si>
    <t>Altenkirchen</t>
  </si>
  <si>
    <t>Breege</t>
  </si>
  <si>
    <t>Dranske</t>
  </si>
  <si>
    <t>Glowe</t>
  </si>
  <si>
    <t>Lohme</t>
  </si>
  <si>
    <t>Putgarten</t>
  </si>
  <si>
    <t>Sagard</t>
  </si>
  <si>
    <t>Wiek</t>
  </si>
  <si>
    <t>Bad Sülze, Stadt</t>
  </si>
  <si>
    <t>Dettmannsdorf</t>
  </si>
  <si>
    <t>Deyelsdorf</t>
  </si>
  <si>
    <t>Drechow</t>
  </si>
  <si>
    <t>Eixen</t>
  </si>
  <si>
    <t>Grammendorf</t>
  </si>
  <si>
    <t>Gransebieth</t>
  </si>
  <si>
    <t>Hugoldsdorf</t>
  </si>
  <si>
    <t>Lindholz</t>
  </si>
  <si>
    <t>Tribsees, Stadt</t>
  </si>
  <si>
    <t>Ahrenshagen-Daskow</t>
  </si>
  <si>
    <t>Ribnitz-Damgarten, Stadt</t>
  </si>
  <si>
    <t>Schlemmin</t>
  </si>
  <si>
    <t>Semlow</t>
  </si>
  <si>
    <t>Altefähr</t>
  </si>
  <si>
    <t>Dreschvitz</t>
  </si>
  <si>
    <t>Gingst</t>
  </si>
  <si>
    <t>Insel Hiddensee</t>
  </si>
  <si>
    <t>Kluis</t>
  </si>
  <si>
    <t>Neuenkirchen</t>
  </si>
  <si>
    <t>Rambin</t>
  </si>
  <si>
    <t>Samtens</t>
  </si>
  <si>
    <t>Schaprode</t>
  </si>
  <si>
    <t>Trent</t>
  </si>
  <si>
    <t>Ummanz</t>
  </si>
  <si>
    <t>HHJ 2020</t>
  </si>
  <si>
    <t>Familienleistungs-ausgleich 
2015</t>
  </si>
  <si>
    <t>Familienleistungs-ausgleich 
2016</t>
  </si>
  <si>
    <t>Familienleistungs-ausgleich 
2017</t>
  </si>
  <si>
    <t>Familienleistungs-ausgleich 
2018</t>
  </si>
  <si>
    <t>Stralsund, Hansestadt</t>
  </si>
  <si>
    <t>Familienleistungs-ausgleich 
2019</t>
  </si>
  <si>
    <t>Familienleistungsausgleich bis 2019</t>
  </si>
  <si>
    <t>Finanzausgleichsumlage in EUR</t>
  </si>
  <si>
    <t>Anzahl Gemeinden</t>
  </si>
  <si>
    <t>§ 16 FAG M-V a.F. - Übergemeindliche Aufgaben</t>
  </si>
  <si>
    <t>ohne Theater</t>
  </si>
  <si>
    <t>§ 24 FAG M-V n.F. - Übergangszuweisungen an kreisangehörige zentrale Ort</t>
  </si>
  <si>
    <t>(ab 2020)</t>
  </si>
  <si>
    <t>IST-Steuereinnahmen des Vorvorjahres</t>
  </si>
  <si>
    <t>Summe FAG 
Zuweisungen</t>
  </si>
  <si>
    <t>Summe
4 + 5</t>
  </si>
  <si>
    <t>Nettobeträge nach 
Kreisumlage</t>
  </si>
  <si>
    <t xml:space="preserve">Veränderung 
Kreisumlage </t>
  </si>
  <si>
    <t>Kreisumlage</t>
  </si>
  <si>
    <t>Veränderung KU</t>
  </si>
  <si>
    <t>Legende</t>
  </si>
  <si>
    <r>
      <t>Mönchgut</t>
    </r>
    <r>
      <rPr>
        <vertAlign val="superscript"/>
        <sz val="10"/>
        <color theme="1"/>
        <rFont val="Trebuchet MS"/>
        <family val="2"/>
      </rPr>
      <t>2</t>
    </r>
  </si>
  <si>
    <r>
      <t>Niepars</t>
    </r>
    <r>
      <rPr>
        <vertAlign val="superscript"/>
        <sz val="10"/>
        <color theme="1"/>
        <rFont val="Trebuchet MS"/>
        <family val="2"/>
      </rPr>
      <t>3</t>
    </r>
  </si>
  <si>
    <t>Absenkung bei den großen kreisangehörigen Städten gemäß § 23 Absatz 3 FAG M-F a. F. (bis 2019)</t>
  </si>
  <si>
    <t>Die Gemeinde Mönchgut hat sich aus den Gemeinden Gager, Thiessow und Middelhagen gebildet.</t>
  </si>
  <si>
    <t>Die Gemeinden Kummerow und Neu Bartelshagen haben mit der Gemeinde Niepars fusioniert.</t>
  </si>
  <si>
    <r>
      <t>Mönchgut</t>
    </r>
    <r>
      <rPr>
        <vertAlign val="superscript"/>
        <sz val="10"/>
        <color theme="1"/>
        <rFont val="Trebuchet MS"/>
        <family val="2"/>
      </rPr>
      <t>1</t>
    </r>
  </si>
  <si>
    <r>
      <t>Niepars</t>
    </r>
    <r>
      <rPr>
        <vertAlign val="superscript"/>
        <sz val="10"/>
        <color theme="1"/>
        <rFont val="Trebuchet MS"/>
        <family val="2"/>
      </rPr>
      <t>2</t>
    </r>
  </si>
  <si>
    <t>§ 15 FAG M-V a. F. - üWk bei amtsfreien Gemeinden und große kreisangehörige Städte</t>
  </si>
  <si>
    <t>(bis 2019)</t>
  </si>
  <si>
    <t xml:space="preserve">§ 22 FAG M-V n. F. - Zuweisungen für die Wahrnehmung der Aufgaben des üWk </t>
  </si>
  <si>
    <t>und der unteren staatlichen Verwaltungsbehörde</t>
  </si>
  <si>
    <t>Kreisumlagehebesatz</t>
  </si>
  <si>
    <t>HHJ 2021</t>
  </si>
  <si>
    <t>Summe
16 + 17</t>
  </si>
  <si>
    <t>Summe
12 + 13</t>
  </si>
  <si>
    <t>Summe
8 + 9</t>
  </si>
  <si>
    <t>Schlüsselzuweisungen der Gemeinden</t>
  </si>
  <si>
    <t>Zahlbetrag Finanzausgleichsumlage der Gemeinden</t>
  </si>
  <si>
    <t>Zuweisungen der Ämter</t>
  </si>
  <si>
    <t>Amt Altenpleen</t>
  </si>
  <si>
    <t>Amt Barth</t>
  </si>
  <si>
    <t>Amt Bergen auf Rügen</t>
  </si>
  <si>
    <t>Amt Darß/Fischland</t>
  </si>
  <si>
    <t>Amt Franzburg-Richtenberg</t>
  </si>
  <si>
    <t>Amt Miltzow</t>
  </si>
  <si>
    <t>Amt Mönchgut-Granitz</t>
  </si>
  <si>
    <t>Amt Niepars</t>
  </si>
  <si>
    <t>Amt Nord-Rügen</t>
  </si>
  <si>
    <t>Amt Recknitz-Trebeltal</t>
  </si>
  <si>
    <t>Amt Ribnitz-Damgarten</t>
  </si>
  <si>
    <t>Amt West-Rügen</t>
  </si>
  <si>
    <t>(ab 2020 in SZW der Gemeinden enthalten; wird nicht mehr bei der Steuerkraftmesszahl berücksichtigt)</t>
  </si>
  <si>
    <t>HHJ 2022</t>
  </si>
  <si>
    <t>HHJ 2023</t>
  </si>
  <si>
    <t>Infrastrukturpauschale nach § 23 Abs. 3 FAG M-V</t>
  </si>
  <si>
    <t>Gesamtsumme</t>
  </si>
  <si>
    <t>Kreisumlagegrundlagen einschließlich einheitlicher Absenkung</t>
  </si>
  <si>
    <t>(Absenkung letztmalig 2022)</t>
  </si>
  <si>
    <t>Summe
20 + 21 + 22</t>
  </si>
  <si>
    <t>Gewerbesteuer-kompensation 2020</t>
  </si>
  <si>
    <t>inkl. Gewerbesteuerkompensation im Zuge der Bewältigung der Corona-Pandemie</t>
  </si>
  <si>
    <t>in EUR</t>
  </si>
  <si>
    <t>Summe
25 + 26 + 27</t>
  </si>
  <si>
    <t>Veränderung 
FAG Zuweisungen
Sp. 27 - Sp. 22</t>
  </si>
  <si>
    <t>Veränderung 
Einnahmen
Summe aus 
30 und 31</t>
  </si>
  <si>
    <t>Veränderung Nettobeträge 
nach Kreisumlage
Sp. 29 - Sp. 24</t>
  </si>
  <si>
    <t>Veränderung HHJ 2022 zu HHJ 2023</t>
  </si>
  <si>
    <t>HHJ 2023 Änderung OD-Erlass vom 25.11.2022</t>
  </si>
  <si>
    <t>Gewerbesteuer-kompensation 2021</t>
  </si>
  <si>
    <t>IST-Steuereinnahmen des Vorvorjahres (2020)</t>
  </si>
  <si>
    <t>IST-Steuereinnahmen des Vorvorjahres (2021)</t>
  </si>
  <si>
    <t>6 - 5</t>
  </si>
  <si>
    <t>Veränderung KU
2023 zu 2022</t>
  </si>
  <si>
    <t>10 - 9</t>
  </si>
  <si>
    <r>
      <t>Veränderung 
IST-Steuereinnahmen</t>
    </r>
    <r>
      <rPr>
        <vertAlign val="superscript"/>
        <sz val="10"/>
        <rFont val="Trebuchet MS"/>
        <family val="2"/>
      </rPr>
      <t>4</t>
    </r>
    <r>
      <rPr>
        <sz val="10"/>
        <rFont val="Trebuchet MS"/>
        <family val="2"/>
      </rPr>
      <t xml:space="preserve"> des Vorvorjahres
Sp. 25 + 26 - Sp. 20 + 21</t>
    </r>
  </si>
  <si>
    <t>47 von 101 kreisangehörigen Gemeinden erhalten 2023 gegenüber 2022 voraussichtlich geringere FAG-Zuweisungen (2022: 48 von 101)</t>
  </si>
  <si>
    <t>Unter Einbeziehung der IST-Steuereinnahmen des Vorvorjahres, der Gewerbesteuerkompensationszuweisungen und der FAG-Zuweisungen sind 8 von 101 kreisangehörigen Gemeinden in der Finanzausstattung 2023 voraussichtlich schlechter gestellt als 2022. (2022: 10 von 101)</t>
  </si>
  <si>
    <t>5 von 101 Gemeinden müssen 2023 gegenüber 2022 voraussichtlich weniger Kreisumlage zahlen. (2022: 5 von 101)</t>
  </si>
  <si>
    <t>Unter Berücksichtigung des insgesamt gestiegenen Kreisumlagezahl-betrages haben im Jahr 2023 von 101 kreisangehörigen Gemeinden voraussichtlich 10 kreisangehörige Gemeinden geringere Nettobeträge als im Jahr 2022 zur Verfügung. (2022: 26 von 101)</t>
  </si>
  <si>
    <t>Analyse Gemeindedaten kommunaler Finanzausgleich 2023 vom 12.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</si>
</sst>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(#,##0.00\)"/>
  </numFmts>
  <fonts count="69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u/>
      <sz val="12"/>
      <color theme="1"/>
      <name val="Trebuchet MS"/>
      <family val="2"/>
    </font>
    <font>
      <sz val="11"/>
      <color rgb="FFFF0000"/>
      <name val="Trebuchet MS"/>
      <family val="2"/>
    </font>
    <font>
      <sz val="11"/>
      <color rgb="FF000000"/>
      <name val="Calibri"/>
      <family val="2"/>
      <charset val="1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theme="1"/>
      <name val="Trebuchet MS"/>
      <family val="2"/>
    </font>
    <font>
      <sz val="10"/>
      <name val="Arial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006100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theme="0"/>
      <name val="Trebuchet MS"/>
      <family val="2"/>
    </font>
    <font>
      <sz val="10"/>
      <name val="Trebuchet MS"/>
      <family val="2"/>
    </font>
    <font>
      <sz val="11"/>
      <name val="Arial"/>
      <family val="2"/>
    </font>
    <font>
      <sz val="18"/>
      <color theme="3"/>
      <name val="Cambria"/>
      <family val="2"/>
      <scheme val="major"/>
    </font>
    <font>
      <sz val="11"/>
      <color theme="1"/>
      <name val="Futura Lt BT"/>
      <family val="2"/>
    </font>
    <font>
      <vertAlign val="superscript"/>
      <sz val="10"/>
      <color theme="1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/>
      <sz val="9"/>
      <color indexed="12"/>
      <name val="Arial"/>
      <family val="2"/>
    </font>
    <font>
      <u/>
      <sz val="10"/>
      <color theme="11"/>
      <name val="Arial"/>
      <family val="2"/>
    </font>
    <font>
      <sz val="10"/>
      <color theme="1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theme="1"/>
      <name val="Trebuchet MS"/>
      <family val="2"/>
    </font>
    <font>
      <u/>
      <sz val="11"/>
      <color theme="1"/>
      <name val="Trebuchet MS"/>
      <family val="2"/>
    </font>
    <font>
      <sz val="12"/>
      <color theme="1"/>
      <name val="Trebuchet MS"/>
      <family val="2"/>
    </font>
    <font>
      <vertAlign val="superscript"/>
      <sz val="12"/>
      <color theme="1"/>
      <name val="Trebuchet MS"/>
      <family val="2"/>
    </font>
    <font>
      <sz val="11"/>
      <name val="Calibri"/>
      <family val="2"/>
      <scheme val="minor"/>
    </font>
    <font>
      <sz val="11"/>
      <name val="Trebuchet MS"/>
      <family val="2"/>
    </font>
    <font>
      <b/>
      <u/>
      <sz val="11"/>
      <name val="Trebuchet MS"/>
      <family val="2"/>
    </font>
    <font>
      <u/>
      <sz val="10"/>
      <color theme="1"/>
      <name val="Trebuchet MS"/>
      <family val="2"/>
    </font>
    <font>
      <b/>
      <sz val="8"/>
      <color indexed="81"/>
      <name val="Segoe UI"/>
    </font>
    <font>
      <sz val="8"/>
      <color indexed="81"/>
      <name val="Segoe UI"/>
    </font>
    <font>
      <vertAlign val="superscript"/>
      <sz val="10"/>
      <name val="Trebuchet MS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57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5" fillId="0" borderId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9" fillId="0" borderId="0"/>
    <xf numFmtId="0" fontId="21" fillId="8" borderId="8" applyNumberFormat="0" applyFont="0" applyAlignment="0" applyProtection="0"/>
    <xf numFmtId="0" fontId="30" fillId="0" borderId="1" applyNumberFormat="0" applyFill="0" applyAlignment="0" applyProtection="0"/>
    <xf numFmtId="0" fontId="36" fillId="5" borderId="4" applyNumberFormat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6" borderId="5" applyNumberFormat="0" applyAlignment="0" applyProtection="0"/>
    <xf numFmtId="0" fontId="31" fillId="0" borderId="2" applyNumberFormat="0" applyFill="0" applyAlignment="0" applyProtection="0"/>
    <xf numFmtId="0" fontId="21" fillId="0" borderId="0"/>
    <xf numFmtId="0" fontId="38" fillId="6" borderId="4" applyNumberFormat="0" applyAlignment="0" applyProtection="0"/>
    <xf numFmtId="0" fontId="2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2" fillId="0" borderId="9" applyNumberFormat="0" applyFill="0" applyAlignment="0" applyProtection="0"/>
    <xf numFmtId="0" fontId="40" fillId="7" borderId="7" applyNumberFormat="0" applyAlignment="0" applyProtection="0"/>
    <xf numFmtId="0" fontId="33" fillId="2" borderId="0" applyNumberFormat="0" applyBorder="0" applyAlignment="0" applyProtection="0"/>
    <xf numFmtId="0" fontId="39" fillId="0" borderId="6" applyNumberFormat="0" applyFill="0" applyAlignment="0" applyProtection="0"/>
    <xf numFmtId="0" fontId="21" fillId="18" borderId="0" applyNumberFormat="0" applyBorder="0" applyAlignment="0" applyProtection="0"/>
    <xf numFmtId="0" fontId="34" fillId="3" borderId="0" applyNumberFormat="0" applyBorder="0" applyAlignment="0" applyProtection="0"/>
    <xf numFmtId="0" fontId="21" fillId="22" borderId="0" applyNumberFormat="0" applyBorder="0" applyAlignment="0" applyProtection="0"/>
    <xf numFmtId="0" fontId="21" fillId="30" borderId="0" applyNumberFormat="0" applyBorder="0" applyAlignment="0" applyProtection="0"/>
    <xf numFmtId="0" fontId="42" fillId="16" borderId="0" applyNumberFormat="0" applyBorder="0" applyAlignment="0" applyProtection="0"/>
    <xf numFmtId="0" fontId="21" fillId="14" borderId="0" applyNumberFormat="0" applyBorder="0" applyAlignment="0" applyProtection="0"/>
    <xf numFmtId="0" fontId="42" fillId="13" borderId="0" applyNumberFormat="0" applyBorder="0" applyAlignment="0" applyProtection="0"/>
    <xf numFmtId="0" fontId="21" fillId="15" borderId="0" applyNumberFormat="0" applyBorder="0" applyAlignment="0" applyProtection="0"/>
    <xf numFmtId="0" fontId="35" fillId="4" borderId="0" applyNumberFormat="0" applyBorder="0" applyAlignment="0" applyProtection="0"/>
    <xf numFmtId="0" fontId="42" fillId="12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2" fillId="25" borderId="0" applyNumberFormat="0" applyBorder="0" applyAlignment="0" applyProtection="0"/>
    <xf numFmtId="0" fontId="21" fillId="19" borderId="0" applyNumberFormat="0" applyBorder="0" applyAlignment="0" applyProtection="0"/>
    <xf numFmtId="0" fontId="42" fillId="28" borderId="0" applyNumberFormat="0" applyBorder="0" applyAlignment="0" applyProtection="0"/>
    <xf numFmtId="0" fontId="42" fillId="9" borderId="0" applyNumberFormat="0" applyBorder="0" applyAlignment="0" applyProtection="0"/>
    <xf numFmtId="0" fontId="21" fillId="23" borderId="0" applyNumberFormat="0" applyBorder="0" applyAlignment="0" applyProtection="0"/>
    <xf numFmtId="0" fontId="42" fillId="17" borderId="0" applyNumberFormat="0" applyBorder="0" applyAlignment="0" applyProtection="0"/>
    <xf numFmtId="0" fontId="42" fillId="20" borderId="0" applyNumberFormat="0" applyBorder="0" applyAlignment="0" applyProtection="0"/>
    <xf numFmtId="0" fontId="42" fillId="24" borderId="0" applyNumberFormat="0" applyBorder="0" applyAlignment="0" applyProtection="0"/>
    <xf numFmtId="0" fontId="21" fillId="11" borderId="0" applyNumberFormat="0" applyBorder="0" applyAlignment="0" applyProtection="0"/>
    <xf numFmtId="0" fontId="42" fillId="21" borderId="0" applyNumberFormat="0" applyBorder="0" applyAlignment="0" applyProtection="0"/>
    <xf numFmtId="0" fontId="42" fillId="32" borderId="0" applyNumberFormat="0" applyBorder="0" applyAlignment="0" applyProtection="0"/>
    <xf numFmtId="0" fontId="42" fillId="29" borderId="0" applyNumberFormat="0" applyBorder="0" applyAlignment="0" applyProtection="0"/>
    <xf numFmtId="0" fontId="21" fillId="26" borderId="0" applyNumberFormat="0" applyBorder="0" applyAlignment="0" applyProtection="0"/>
    <xf numFmtId="0" fontId="21" fillId="10" borderId="0" applyNumberFormat="0" applyBorder="0" applyAlignment="0" applyProtection="0"/>
    <xf numFmtId="0" fontId="4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6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" fillId="8" borderId="8" applyNumberFormat="0" applyFont="0" applyAlignment="0" applyProtection="0"/>
    <xf numFmtId="0" fontId="4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4" fillId="0" borderId="0"/>
    <xf numFmtId="0" fontId="44" fillId="0" borderId="0"/>
    <xf numFmtId="42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1" fillId="8" borderId="8" applyNumberFormat="0" applyFont="0" applyAlignment="0" applyProtection="0"/>
    <xf numFmtId="0" fontId="21" fillId="0" borderId="0"/>
    <xf numFmtId="0" fontId="29" fillId="0" borderId="0"/>
    <xf numFmtId="0" fontId="48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29" fillId="0" borderId="0"/>
    <xf numFmtId="0" fontId="29" fillId="0" borderId="0"/>
    <xf numFmtId="164" fontId="51" fillId="0" borderId="0"/>
    <xf numFmtId="0" fontId="52" fillId="0" borderId="0"/>
    <xf numFmtId="0" fontId="4" fillId="0" borderId="0"/>
    <xf numFmtId="0" fontId="52" fillId="0" borderId="0"/>
    <xf numFmtId="0" fontId="52" fillId="0" borderId="0"/>
    <xf numFmtId="0" fontId="56" fillId="0" borderId="0"/>
    <xf numFmtId="0" fontId="57" fillId="0" borderId="0"/>
    <xf numFmtId="0" fontId="29" fillId="0" borderId="0"/>
    <xf numFmtId="0" fontId="52" fillId="0" borderId="0"/>
  </cellStyleXfs>
  <cellXfs count="388">
    <xf numFmtId="0" fontId="0" fillId="0" borderId="0" xfId="0"/>
    <xf numFmtId="0" fontId="28" fillId="0" borderId="13" xfId="0" applyFont="1" applyBorder="1" applyAlignment="1"/>
    <xf numFmtId="0" fontId="28" fillId="0" borderId="29" xfId="0" applyFont="1" applyFill="1" applyBorder="1" applyAlignment="1"/>
    <xf numFmtId="0" fontId="0" fillId="0" borderId="0" xfId="0"/>
    <xf numFmtId="1" fontId="28" fillId="0" borderId="21" xfId="0" applyNumberFormat="1" applyFont="1" applyBorder="1" applyAlignment="1">
      <alignment horizontal="center" vertical="center"/>
    </xf>
    <xf numFmtId="1" fontId="28" fillId="0" borderId="21" xfId="0" applyNumberFormat="1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16" xfId="0" applyFont="1" applyBorder="1"/>
    <xf numFmtId="4" fontId="28" fillId="0" borderId="0" xfId="0" applyNumberFormat="1" applyFont="1"/>
    <xf numFmtId="1" fontId="28" fillId="0" borderId="22" xfId="0" applyNumberFormat="1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/>
    </xf>
    <xf numFmtId="1" fontId="28" fillId="0" borderId="23" xfId="0" applyNumberFormat="1" applyFont="1" applyBorder="1" applyAlignment="1">
      <alignment horizontal="center" vertical="center"/>
    </xf>
    <xf numFmtId="0" fontId="28" fillId="0" borderId="0" xfId="0" applyFont="1" applyBorder="1"/>
    <xf numFmtId="0" fontId="28" fillId="0" borderId="18" xfId="0" applyFont="1" applyBorder="1"/>
    <xf numFmtId="4" fontId="28" fillId="0" borderId="10" xfId="0" applyNumberFormat="1" applyFont="1" applyBorder="1" applyAlignment="1">
      <alignment horizontal="right" wrapText="1"/>
    </xf>
    <xf numFmtId="0" fontId="28" fillId="0" borderId="12" xfId="0" applyFont="1" applyFill="1" applyBorder="1" applyAlignment="1">
      <alignment wrapText="1"/>
    </xf>
    <xf numFmtId="3" fontId="43" fillId="0" borderId="26" xfId="46" applyNumberFormat="1" applyFont="1" applyBorder="1" applyAlignment="1">
      <alignment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10" xfId="0" applyFont="1" applyBorder="1" applyAlignment="1">
      <alignment wrapText="1"/>
    </xf>
    <xf numFmtId="0" fontId="28" fillId="0" borderId="34" xfId="0" applyFont="1" applyBorder="1" applyAlignment="1"/>
    <xf numFmtId="0" fontId="28" fillId="0" borderId="16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4" fontId="28" fillId="0" borderId="10" xfId="0" applyNumberFormat="1" applyFont="1" applyBorder="1" applyAlignment="1">
      <alignment wrapText="1"/>
    </xf>
    <xf numFmtId="0" fontId="21" fillId="0" borderId="0" xfId="0" applyFont="1"/>
    <xf numFmtId="0" fontId="23" fillId="0" borderId="0" xfId="0" applyFont="1"/>
    <xf numFmtId="0" fontId="28" fillId="0" borderId="0" xfId="0" applyFont="1"/>
    <xf numFmtId="4" fontId="28" fillId="0" borderId="29" xfId="0" applyNumberFormat="1" applyFont="1" applyBorder="1"/>
    <xf numFmtId="0" fontId="28" fillId="0" borderId="33" xfId="0" applyFont="1" applyBorder="1"/>
    <xf numFmtId="4" fontId="28" fillId="0" borderId="13" xfId="0" applyNumberFormat="1" applyFont="1" applyBorder="1"/>
    <xf numFmtId="4" fontId="28" fillId="0" borderId="13" xfId="0" quotePrefix="1" applyNumberFormat="1" applyFont="1" applyBorder="1"/>
    <xf numFmtId="0" fontId="28" fillId="0" borderId="14" xfId="0" applyFont="1" applyBorder="1"/>
    <xf numFmtId="4" fontId="28" fillId="0" borderId="11" xfId="0" applyNumberFormat="1" applyFont="1" applyBorder="1"/>
    <xf numFmtId="0" fontId="28" fillId="0" borderId="36" xfId="0" applyFont="1" applyBorder="1"/>
    <xf numFmtId="4" fontId="28" fillId="0" borderId="31" xfId="0" applyNumberFormat="1" applyFont="1" applyBorder="1"/>
    <xf numFmtId="4" fontId="28" fillId="0" borderId="37" xfId="0" applyNumberFormat="1" applyFont="1" applyBorder="1"/>
    <xf numFmtId="4" fontId="28" fillId="0" borderId="41" xfId="0" applyNumberFormat="1" applyFont="1" applyBorder="1"/>
    <xf numFmtId="0" fontId="28" fillId="0" borderId="25" xfId="0" applyFont="1" applyBorder="1" applyAlignment="1"/>
    <xf numFmtId="4" fontId="28" fillId="0" borderId="17" xfId="0" applyNumberFormat="1" applyFont="1" applyBorder="1" applyAlignment="1">
      <alignment wrapText="1"/>
    </xf>
    <xf numFmtId="0" fontId="28" fillId="0" borderId="24" xfId="0" applyFont="1" applyBorder="1" applyAlignment="1">
      <alignment wrapText="1"/>
    </xf>
    <xf numFmtId="0" fontId="28" fillId="0" borderId="29" xfId="0" applyFont="1" applyBorder="1" applyAlignment="1"/>
    <xf numFmtId="0" fontId="28" fillId="0" borderId="19" xfId="0" applyFont="1" applyBorder="1" applyAlignment="1">
      <alignment wrapText="1"/>
    </xf>
    <xf numFmtId="0" fontId="28" fillId="0" borderId="35" xfId="0" applyFont="1" applyBorder="1" applyAlignment="1">
      <alignment wrapText="1"/>
    </xf>
    <xf numFmtId="0" fontId="21" fillId="0" borderId="0" xfId="0" applyFont="1"/>
    <xf numFmtId="0" fontId="23" fillId="0" borderId="0" xfId="0" applyFont="1"/>
    <xf numFmtId="0" fontId="21" fillId="0" borderId="10" xfId="0" applyFont="1" applyBorder="1"/>
    <xf numFmtId="3" fontId="28" fillId="0" borderId="12" xfId="0" applyNumberFormat="1" applyFont="1" applyBorder="1"/>
    <xf numFmtId="0" fontId="28" fillId="0" borderId="0" xfId="0" applyFont="1"/>
    <xf numFmtId="0" fontId="21" fillId="0" borderId="0" xfId="0" applyFont="1" applyAlignment="1"/>
    <xf numFmtId="0" fontId="28" fillId="0" borderId="28" xfId="0" applyFont="1" applyBorder="1" applyAlignment="1">
      <alignment horizontal="center" vertical="center" wrapText="1"/>
    </xf>
    <xf numFmtId="4" fontId="28" fillId="0" borderId="10" xfId="0" applyNumberFormat="1" applyFont="1" applyBorder="1"/>
    <xf numFmtId="4" fontId="28" fillId="0" borderId="32" xfId="0" applyNumberFormat="1" applyFont="1" applyBorder="1"/>
    <xf numFmtId="4" fontId="28" fillId="0" borderId="12" xfId="0" applyNumberFormat="1" applyFont="1" applyBorder="1"/>
    <xf numFmtId="4" fontId="28" fillId="0" borderId="33" xfId="0" applyNumberFormat="1" applyFont="1" applyBorder="1"/>
    <xf numFmtId="4" fontId="28" fillId="0" borderId="19" xfId="0" applyNumberFormat="1" applyFont="1" applyBorder="1"/>
    <xf numFmtId="4" fontId="28" fillId="0" borderId="24" xfId="0" applyNumberFormat="1" applyFont="1" applyBorder="1"/>
    <xf numFmtId="4" fontId="28" fillId="0" borderId="16" xfId="0" applyNumberFormat="1" applyFont="1" applyBorder="1"/>
    <xf numFmtId="0" fontId="28" fillId="0" borderId="0" xfId="0" applyFont="1" applyAlignment="1">
      <alignment wrapText="1"/>
    </xf>
    <xf numFmtId="4" fontId="28" fillId="0" borderId="14" xfId="0" applyNumberFormat="1" applyFont="1" applyBorder="1"/>
    <xf numFmtId="3" fontId="28" fillId="0" borderId="30" xfId="0" applyNumberFormat="1" applyFont="1" applyFill="1" applyBorder="1"/>
    <xf numFmtId="1" fontId="28" fillId="0" borderId="30" xfId="0" applyNumberFormat="1" applyFont="1" applyBorder="1" applyAlignment="1">
      <alignment vertical="center" wrapText="1"/>
    </xf>
    <xf numFmtId="4" fontId="0" fillId="0" borderId="10" xfId="0" applyNumberFormat="1" applyBorder="1"/>
    <xf numFmtId="4" fontId="28" fillId="0" borderId="38" xfId="0" applyNumberFormat="1" applyFont="1" applyBorder="1"/>
    <xf numFmtId="3" fontId="43" fillId="0" borderId="18" xfId="46" applyNumberFormat="1" applyFont="1" applyBorder="1" applyAlignment="1">
      <alignment horizontal="center" vertical="center"/>
    </xf>
    <xf numFmtId="3" fontId="28" fillId="0" borderId="33" xfId="0" applyNumberFormat="1" applyFont="1" applyBorder="1"/>
    <xf numFmtId="3" fontId="28" fillId="0" borderId="14" xfId="0" applyNumberFormat="1" applyFont="1" applyBorder="1"/>
    <xf numFmtId="4" fontId="28" fillId="0" borderId="44" xfId="0" applyNumberFormat="1" applyFont="1" applyBorder="1"/>
    <xf numFmtId="4" fontId="28" fillId="0" borderId="43" xfId="0" applyNumberFormat="1" applyFont="1" applyBorder="1"/>
    <xf numFmtId="0" fontId="28" fillId="0" borderId="30" xfId="0" applyFont="1" applyBorder="1"/>
    <xf numFmtId="4" fontId="28" fillId="0" borderId="17" xfId="0" applyNumberFormat="1" applyFont="1" applyBorder="1"/>
    <xf numFmtId="4" fontId="28" fillId="0" borderId="28" xfId="0" applyNumberFormat="1" applyFont="1" applyBorder="1"/>
    <xf numFmtId="0" fontId="28" fillId="0" borderId="10" xfId="0" applyFont="1" applyBorder="1"/>
    <xf numFmtId="3" fontId="28" fillId="0" borderId="10" xfId="0" applyNumberFormat="1" applyFont="1" applyBorder="1"/>
    <xf numFmtId="3" fontId="0" fillId="0" borderId="10" xfId="0" applyNumberFormat="1" applyBorder="1"/>
    <xf numFmtId="3" fontId="28" fillId="0" borderId="24" xfId="0" applyNumberFormat="1" applyFont="1" applyBorder="1"/>
    <xf numFmtId="3" fontId="28" fillId="0" borderId="41" xfId="0" applyNumberFormat="1" applyFont="1" applyBorder="1"/>
    <xf numFmtId="3" fontId="28" fillId="0" borderId="17" xfId="0" applyNumberFormat="1" applyFont="1" applyBorder="1"/>
    <xf numFmtId="3" fontId="28" fillId="0" borderId="18" xfId="0" applyNumberFormat="1" applyFont="1" applyBorder="1"/>
    <xf numFmtId="0" fontId="58" fillId="0" borderId="0" xfId="0" applyFont="1"/>
    <xf numFmtId="0" fontId="2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1" fontId="28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wrapText="1"/>
    </xf>
    <xf numFmtId="1" fontId="28" fillId="0" borderId="17" xfId="0" applyNumberFormat="1" applyFont="1" applyBorder="1" applyAlignment="1">
      <alignment horizontal="center" vertical="center" wrapText="1"/>
    </xf>
    <xf numFmtId="3" fontId="43" fillId="0" borderId="17" xfId="46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1" fontId="28" fillId="0" borderId="18" xfId="0" applyNumberFormat="1" applyFont="1" applyBorder="1" applyAlignment="1">
      <alignment horizontal="center" vertical="center" wrapText="1"/>
    </xf>
    <xf numFmtId="0" fontId="28" fillId="0" borderId="48" xfId="0" applyFont="1" applyBorder="1" applyAlignment="1">
      <alignment wrapText="1"/>
    </xf>
    <xf numFmtId="3" fontId="28" fillId="0" borderId="32" xfId="0" applyNumberFormat="1" applyFont="1" applyBorder="1"/>
    <xf numFmtId="3" fontId="28" fillId="0" borderId="22" xfId="0" applyNumberFormat="1" applyFont="1" applyBorder="1"/>
    <xf numFmtId="4" fontId="28" fillId="0" borderId="20" xfId="0" applyNumberFormat="1" applyFont="1" applyBorder="1"/>
    <xf numFmtId="4" fontId="28" fillId="0" borderId="21" xfId="0" applyNumberFormat="1" applyFont="1" applyBorder="1"/>
    <xf numFmtId="3" fontId="28" fillId="0" borderId="16" xfId="0" applyNumberFormat="1" applyFont="1" applyBorder="1"/>
    <xf numFmtId="3" fontId="28" fillId="0" borderId="38" xfId="0" applyNumberFormat="1" applyFont="1" applyBorder="1"/>
    <xf numFmtId="3" fontId="28" fillId="0" borderId="31" xfId="0" applyNumberFormat="1" applyFont="1" applyBorder="1"/>
    <xf numFmtId="1" fontId="28" fillId="0" borderId="38" xfId="0" applyNumberFormat="1" applyFont="1" applyBorder="1" applyAlignment="1">
      <alignment horizontal="center" vertical="center" wrapText="1"/>
    </xf>
    <xf numFmtId="4" fontId="28" fillId="0" borderId="39" xfId="0" applyNumberFormat="1" applyFont="1" applyBorder="1"/>
    <xf numFmtId="10" fontId="28" fillId="0" borderId="0" xfId="0" applyNumberFormat="1" applyFont="1"/>
    <xf numFmtId="4" fontId="28" fillId="0" borderId="14" xfId="0" applyNumberFormat="1" applyFont="1" applyFill="1" applyBorder="1"/>
    <xf numFmtId="0" fontId="28" fillId="0" borderId="30" xfId="0" applyFont="1" applyBorder="1" applyAlignment="1">
      <alignment wrapText="1"/>
    </xf>
    <xf numFmtId="0" fontId="59" fillId="0" borderId="0" xfId="0" applyFont="1"/>
    <xf numFmtId="0" fontId="60" fillId="0" borderId="0" xfId="0" applyFont="1"/>
    <xf numFmtId="0" fontId="61" fillId="0" borderId="10" xfId="0" applyFont="1" applyBorder="1"/>
    <xf numFmtId="0" fontId="61" fillId="36" borderId="10" xfId="0" applyFont="1" applyFill="1" applyBorder="1"/>
    <xf numFmtId="0" fontId="61" fillId="39" borderId="10" xfId="0" applyFont="1" applyFill="1" applyBorder="1"/>
    <xf numFmtId="0" fontId="21" fillId="35" borderId="10" xfId="0" applyFont="1" applyFill="1" applyBorder="1"/>
    <xf numFmtId="0" fontId="21" fillId="34" borderId="10" xfId="0" applyFont="1" applyFill="1" applyBorder="1"/>
    <xf numFmtId="0" fontId="21" fillId="33" borderId="10" xfId="0" applyFont="1" applyFill="1" applyBorder="1"/>
    <xf numFmtId="4" fontId="28" fillId="0" borderId="11" xfId="0" applyNumberFormat="1" applyFont="1" applyFill="1" applyBorder="1"/>
    <xf numFmtId="4" fontId="28" fillId="0" borderId="10" xfId="0" applyNumberFormat="1" applyFont="1" applyFill="1" applyBorder="1"/>
    <xf numFmtId="4" fontId="28" fillId="0" borderId="12" xfId="0" applyNumberFormat="1" applyFont="1" applyFill="1" applyBorder="1"/>
    <xf numFmtId="4" fontId="28" fillId="0" borderId="13" xfId="0" applyNumberFormat="1" applyFont="1" applyFill="1" applyBorder="1"/>
    <xf numFmtId="4" fontId="28" fillId="0" borderId="0" xfId="0" applyNumberFormat="1" applyFont="1" applyFill="1" applyBorder="1"/>
    <xf numFmtId="4" fontId="28" fillId="0" borderId="11" xfId="0" quotePrefix="1" applyNumberFormat="1" applyFont="1" applyFill="1" applyBorder="1" applyAlignment="1">
      <alignment horizontal="right"/>
    </xf>
    <xf numFmtId="4" fontId="28" fillId="0" borderId="10" xfId="0" quotePrefix="1" applyNumberFormat="1" applyFont="1" applyFill="1" applyBorder="1" applyAlignment="1">
      <alignment horizontal="right"/>
    </xf>
    <xf numFmtId="0" fontId="28" fillId="37" borderId="14" xfId="0" applyFont="1" applyFill="1" applyBorder="1"/>
    <xf numFmtId="0" fontId="28" fillId="36" borderId="14" xfId="0" applyFont="1" applyFill="1" applyBorder="1"/>
    <xf numFmtId="0" fontId="28" fillId="38" borderId="14" xfId="0" applyFont="1" applyFill="1" applyBorder="1"/>
    <xf numFmtId="0" fontId="28" fillId="39" borderId="14" xfId="0" applyFont="1" applyFill="1" applyBorder="1"/>
    <xf numFmtId="0" fontId="28" fillId="37" borderId="19" xfId="0" applyFont="1" applyFill="1" applyBorder="1" applyAlignment="1">
      <alignment wrapText="1"/>
    </xf>
    <xf numFmtId="0" fontId="28" fillId="36" borderId="19" xfId="0" applyFont="1" applyFill="1" applyBorder="1" applyAlignment="1">
      <alignment wrapText="1"/>
    </xf>
    <xf numFmtId="0" fontId="28" fillId="38" borderId="19" xfId="0" applyFont="1" applyFill="1" applyBorder="1" applyAlignment="1">
      <alignment wrapText="1"/>
    </xf>
    <xf numFmtId="0" fontId="28" fillId="39" borderId="19" xfId="0" applyFont="1" applyFill="1" applyBorder="1" applyAlignment="1">
      <alignment wrapText="1"/>
    </xf>
    <xf numFmtId="0" fontId="28" fillId="0" borderId="47" xfId="0" applyFont="1" applyBorder="1" applyAlignment="1">
      <alignment wrapText="1"/>
    </xf>
    <xf numFmtId="0" fontId="28" fillId="0" borderId="56" xfId="0" applyFont="1" applyBorder="1" applyAlignment="1">
      <alignment wrapText="1"/>
    </xf>
    <xf numFmtId="0" fontId="28" fillId="39" borderId="56" xfId="0" applyFont="1" applyFill="1" applyBorder="1" applyAlignment="1">
      <alignment wrapText="1"/>
    </xf>
    <xf numFmtId="0" fontId="28" fillId="39" borderId="13" xfId="0" applyFont="1" applyFill="1" applyBorder="1" applyAlignment="1"/>
    <xf numFmtId="0" fontId="28" fillId="38" borderId="56" xfId="0" applyFont="1" applyFill="1" applyBorder="1" applyAlignment="1">
      <alignment wrapText="1"/>
    </xf>
    <xf numFmtId="0" fontId="28" fillId="38" borderId="13" xfId="0" applyFont="1" applyFill="1" applyBorder="1" applyAlignment="1"/>
    <xf numFmtId="0" fontId="28" fillId="37" borderId="56" xfId="0" applyFont="1" applyFill="1" applyBorder="1" applyAlignment="1">
      <alignment wrapText="1"/>
    </xf>
    <xf numFmtId="0" fontId="28" fillId="37" borderId="13" xfId="0" applyFont="1" applyFill="1" applyBorder="1" applyAlignment="1"/>
    <xf numFmtId="0" fontId="28" fillId="36" borderId="56" xfId="0" applyFont="1" applyFill="1" applyBorder="1" applyAlignment="1">
      <alignment wrapText="1"/>
    </xf>
    <xf numFmtId="0" fontId="28" fillId="36" borderId="13" xfId="0" applyFont="1" applyFill="1" applyBorder="1" applyAlignment="1"/>
    <xf numFmtId="4" fontId="0" fillId="0" borderId="0" xfId="0" applyNumberFormat="1" applyBorder="1"/>
    <xf numFmtId="4" fontId="28" fillId="0" borderId="19" xfId="0" applyNumberFormat="1" applyFont="1" applyFill="1" applyBorder="1"/>
    <xf numFmtId="0" fontId="28" fillId="0" borderId="10" xfId="0" applyFont="1" applyFill="1" applyBorder="1"/>
    <xf numFmtId="3" fontId="28" fillId="37" borderId="14" xfId="0" applyNumberFormat="1" applyFont="1" applyFill="1" applyBorder="1"/>
    <xf numFmtId="3" fontId="28" fillId="36" borderId="14" xfId="0" applyNumberFormat="1" applyFont="1" applyFill="1" applyBorder="1"/>
    <xf numFmtId="3" fontId="28" fillId="38" borderId="14" xfId="0" applyNumberFormat="1" applyFont="1" applyFill="1" applyBorder="1"/>
    <xf numFmtId="3" fontId="28" fillId="39" borderId="14" xfId="0" applyNumberFormat="1" applyFont="1" applyFill="1" applyBorder="1"/>
    <xf numFmtId="0" fontId="28" fillId="0" borderId="57" xfId="0" applyFont="1" applyBorder="1"/>
    <xf numFmtId="1" fontId="28" fillId="0" borderId="28" xfId="0" quotePrefix="1" applyNumberFormat="1" applyFont="1" applyBorder="1" applyAlignment="1">
      <alignment horizontal="center" vertical="center" wrapText="1"/>
    </xf>
    <xf numFmtId="10" fontId="28" fillId="0" borderId="17" xfId="0" applyNumberFormat="1" applyFont="1" applyBorder="1" applyAlignment="1">
      <alignment horizontal="center" vertical="center"/>
    </xf>
    <xf numFmtId="10" fontId="28" fillId="0" borderId="30" xfId="0" applyNumberFormat="1" applyFont="1" applyBorder="1" applyAlignment="1">
      <alignment horizontal="center" vertical="center"/>
    </xf>
    <xf numFmtId="3" fontId="43" fillId="0" borderId="16" xfId="46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51" xfId="0" applyFont="1" applyBorder="1" applyAlignment="1">
      <alignment wrapText="1"/>
    </xf>
    <xf numFmtId="4" fontId="0" fillId="0" borderId="39" xfId="0" applyNumberFormat="1" applyBorder="1"/>
    <xf numFmtId="4" fontId="28" fillId="0" borderId="62" xfId="0" applyNumberFormat="1" applyFont="1" applyBorder="1"/>
    <xf numFmtId="4" fontId="28" fillId="0" borderId="61" xfId="0" applyNumberFormat="1" applyFont="1" applyBorder="1"/>
    <xf numFmtId="4" fontId="28" fillId="0" borderId="65" xfId="0" applyNumberFormat="1" applyFont="1" applyBorder="1"/>
    <xf numFmtId="0" fontId="28" fillId="0" borderId="22" xfId="0" applyFont="1" applyBorder="1"/>
    <xf numFmtId="0" fontId="28" fillId="0" borderId="58" xfId="0" applyFont="1" applyBorder="1"/>
    <xf numFmtId="3" fontId="43" fillId="0" borderId="28" xfId="46" applyNumberFormat="1" applyFont="1" applyBorder="1" applyAlignment="1">
      <alignment vertical="center"/>
    </xf>
    <xf numFmtId="1" fontId="28" fillId="0" borderId="16" xfId="0" applyNumberFormat="1" applyFont="1" applyBorder="1" applyAlignment="1">
      <alignment vertical="center" wrapText="1"/>
    </xf>
    <xf numFmtId="4" fontId="28" fillId="0" borderId="35" xfId="0" applyNumberFormat="1" applyFont="1" applyBorder="1"/>
    <xf numFmtId="0" fontId="28" fillId="0" borderId="28" xfId="0" applyFont="1" applyBorder="1"/>
    <xf numFmtId="4" fontId="28" fillId="0" borderId="18" xfId="0" applyNumberFormat="1" applyFont="1" applyFill="1" applyBorder="1"/>
    <xf numFmtId="3" fontId="21" fillId="0" borderId="0" xfId="0" applyNumberFormat="1" applyFont="1"/>
    <xf numFmtId="4" fontId="28" fillId="0" borderId="29" xfId="0" applyNumberFormat="1" applyFont="1" applyFill="1" applyBorder="1"/>
    <xf numFmtId="4" fontId="28" fillId="0" borderId="66" xfId="0" applyNumberFormat="1" applyFont="1" applyFill="1" applyBorder="1"/>
    <xf numFmtId="4" fontId="28" fillId="0" borderId="66" xfId="0" applyNumberFormat="1" applyFont="1" applyBorder="1"/>
    <xf numFmtId="1" fontId="28" fillId="0" borderId="38" xfId="0" applyNumberFormat="1" applyFont="1" applyBorder="1" applyAlignment="1">
      <alignment horizontal="center" vertical="center" wrapText="1"/>
    </xf>
    <xf numFmtId="3" fontId="28" fillId="0" borderId="32" xfId="0" applyNumberFormat="1" applyFont="1" applyFill="1" applyBorder="1"/>
    <xf numFmtId="3" fontId="28" fillId="0" borderId="12" xfId="0" applyNumberFormat="1" applyFont="1" applyFill="1" applyBorder="1"/>
    <xf numFmtId="3" fontId="28" fillId="0" borderId="33" xfId="0" applyNumberFormat="1" applyFont="1" applyFill="1" applyBorder="1"/>
    <xf numFmtId="3" fontId="28" fillId="0" borderId="31" xfId="0" applyNumberFormat="1" applyFont="1" applyFill="1" applyBorder="1"/>
    <xf numFmtId="0" fontId="21" fillId="40" borderId="10" xfId="0" applyFont="1" applyFill="1" applyBorder="1"/>
    <xf numFmtId="3" fontId="28" fillId="0" borderId="19" xfId="0" applyNumberFormat="1" applyFont="1" applyBorder="1"/>
    <xf numFmtId="0" fontId="0" fillId="0" borderId="19" xfId="0" applyBorder="1"/>
    <xf numFmtId="0" fontId="0" fillId="0" borderId="0" xfId="0" applyBorder="1"/>
    <xf numFmtId="3" fontId="28" fillId="0" borderId="35" xfId="0" applyNumberFormat="1" applyFont="1" applyBorder="1"/>
    <xf numFmtId="0" fontId="28" fillId="0" borderId="50" xfId="0" applyFont="1" applyBorder="1" applyAlignment="1">
      <alignment horizontal="center"/>
    </xf>
    <xf numFmtId="1" fontId="28" fillId="0" borderId="20" xfId="0" applyNumberFormat="1" applyFont="1" applyBorder="1" applyAlignment="1">
      <alignment horizontal="center" vertical="center" wrapText="1"/>
    </xf>
    <xf numFmtId="0" fontId="28" fillId="0" borderId="14" xfId="0" applyFont="1" applyFill="1" applyBorder="1"/>
    <xf numFmtId="0" fontId="28" fillId="0" borderId="3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right" wrapText="1"/>
    </xf>
    <xf numFmtId="4" fontId="28" fillId="0" borderId="11" xfId="0" applyNumberFormat="1" applyFont="1" applyBorder="1" applyAlignment="1">
      <alignment wrapText="1"/>
    </xf>
    <xf numFmtId="0" fontId="28" fillId="0" borderId="37" xfId="0" applyFont="1" applyBorder="1" applyAlignment="1">
      <alignment wrapText="1"/>
    </xf>
    <xf numFmtId="4" fontId="28" fillId="0" borderId="38" xfId="0" applyNumberFormat="1" applyFont="1" applyBorder="1" applyAlignment="1">
      <alignment wrapText="1"/>
    </xf>
    <xf numFmtId="0" fontId="28" fillId="0" borderId="33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37" borderId="14" xfId="0" applyFont="1" applyFill="1" applyBorder="1" applyAlignment="1">
      <alignment wrapText="1"/>
    </xf>
    <xf numFmtId="0" fontId="28" fillId="36" borderId="14" xfId="0" applyFont="1" applyFill="1" applyBorder="1" applyAlignment="1">
      <alignment wrapText="1"/>
    </xf>
    <xf numFmtId="0" fontId="28" fillId="38" borderId="14" xfId="0" applyFont="1" applyFill="1" applyBorder="1" applyAlignment="1">
      <alignment wrapText="1"/>
    </xf>
    <xf numFmtId="0" fontId="28" fillId="39" borderId="14" xfId="0" applyFont="1" applyFill="1" applyBorder="1" applyAlignment="1">
      <alignment wrapText="1"/>
    </xf>
    <xf numFmtId="0" fontId="28" fillId="0" borderId="36" xfId="0" applyFont="1" applyBorder="1" applyAlignment="1">
      <alignment wrapText="1"/>
    </xf>
    <xf numFmtId="0" fontId="28" fillId="0" borderId="18" xfId="0" applyFont="1" applyBorder="1" applyAlignment="1">
      <alignment wrapText="1"/>
    </xf>
    <xf numFmtId="0" fontId="28" fillId="0" borderId="0" xfId="0" applyFont="1" applyAlignment="1">
      <alignment horizontal="left" vertical="center"/>
    </xf>
    <xf numFmtId="0" fontId="61" fillId="0" borderId="10" xfId="0" applyFont="1" applyBorder="1" applyAlignment="1">
      <alignment horizontal="right" vertical="center"/>
    </xf>
    <xf numFmtId="0" fontId="61" fillId="36" borderId="10" xfId="0" applyFont="1" applyFill="1" applyBorder="1" applyAlignment="1">
      <alignment horizontal="right" vertical="center"/>
    </xf>
    <xf numFmtId="0" fontId="61" fillId="39" borderId="10" xfId="0" applyFont="1" applyFill="1" applyBorder="1" applyAlignment="1">
      <alignment horizontal="right" vertical="center"/>
    </xf>
    <xf numFmtId="0" fontId="28" fillId="0" borderId="33" xfId="0" applyFont="1" applyBorder="1" applyAlignment="1"/>
    <xf numFmtId="0" fontId="28" fillId="0" borderId="14" xfId="0" applyFont="1" applyBorder="1" applyAlignment="1"/>
    <xf numFmtId="0" fontId="28" fillId="37" borderId="14" xfId="0" applyFont="1" applyFill="1" applyBorder="1" applyAlignment="1"/>
    <xf numFmtId="0" fontId="28" fillId="36" borderId="14" xfId="0" applyFont="1" applyFill="1" applyBorder="1" applyAlignment="1"/>
    <xf numFmtId="0" fontId="28" fillId="38" borderId="14" xfId="0" applyFont="1" applyFill="1" applyBorder="1" applyAlignment="1"/>
    <xf numFmtId="0" fontId="28" fillId="39" borderId="14" xfId="0" applyFont="1" applyFill="1" applyBorder="1" applyAlignment="1"/>
    <xf numFmtId="0" fontId="28" fillId="0" borderId="36" xfId="0" applyFont="1" applyBorder="1" applyAlignment="1"/>
    <xf numFmtId="0" fontId="28" fillId="0" borderId="18" xfId="0" applyFont="1" applyBorder="1" applyAlignment="1"/>
    <xf numFmtId="4" fontId="21" fillId="0" borderId="0" xfId="0" applyNumberFormat="1" applyFont="1"/>
    <xf numFmtId="0" fontId="28" fillId="0" borderId="68" xfId="0" applyFont="1" applyBorder="1" applyAlignment="1">
      <alignment wrapText="1"/>
    </xf>
    <xf numFmtId="3" fontId="43" fillId="0" borderId="39" xfId="46" applyNumberFormat="1" applyFont="1" applyBorder="1" applyAlignment="1">
      <alignment vertical="center"/>
    </xf>
    <xf numFmtId="4" fontId="28" fillId="0" borderId="50" xfId="0" applyNumberFormat="1" applyFont="1" applyBorder="1"/>
    <xf numFmtId="4" fontId="28" fillId="0" borderId="51" xfId="0" applyNumberFormat="1" applyFont="1" applyBorder="1"/>
    <xf numFmtId="4" fontId="28" fillId="0" borderId="40" xfId="0" applyNumberFormat="1" applyFont="1" applyBorder="1"/>
    <xf numFmtId="4" fontId="28" fillId="0" borderId="27" xfId="0" applyNumberFormat="1" applyFont="1" applyBorder="1"/>
    <xf numFmtId="4" fontId="28" fillId="0" borderId="59" xfId="0" applyNumberFormat="1" applyFont="1" applyFill="1" applyBorder="1"/>
    <xf numFmtId="4" fontId="28" fillId="0" borderId="22" xfId="0" applyNumberFormat="1" applyFont="1" applyBorder="1"/>
    <xf numFmtId="10" fontId="28" fillId="0" borderId="38" xfId="0" applyNumberFormat="1" applyFont="1" applyBorder="1" applyAlignment="1">
      <alignment horizontal="center" vertical="center"/>
    </xf>
    <xf numFmtId="0" fontId="28" fillId="0" borderId="66" xfId="0" applyFont="1" applyBorder="1"/>
    <xf numFmtId="3" fontId="28" fillId="0" borderId="60" xfId="0" applyNumberFormat="1" applyFont="1" applyBorder="1"/>
    <xf numFmtId="3" fontId="43" fillId="0" borderId="12" xfId="0" applyNumberFormat="1" applyFont="1" applyBorder="1"/>
    <xf numFmtId="3" fontId="43" fillId="0" borderId="12" xfId="0" applyNumberFormat="1" applyFont="1" applyFill="1" applyBorder="1"/>
    <xf numFmtId="3" fontId="43" fillId="0" borderId="32" xfId="0" applyNumberFormat="1" applyFont="1" applyFill="1" applyBorder="1"/>
    <xf numFmtId="3" fontId="43" fillId="0" borderId="33" xfId="0" applyNumberFormat="1" applyFont="1" applyFill="1" applyBorder="1"/>
    <xf numFmtId="0" fontId="28" fillId="0" borderId="64" xfId="0" applyFont="1" applyBorder="1" applyAlignment="1">
      <alignment horizontal="center" vertical="center" wrapText="1"/>
    </xf>
    <xf numFmtId="3" fontId="43" fillId="0" borderId="28" xfId="46" applyNumberFormat="1" applyFont="1" applyBorder="1" applyAlignment="1">
      <alignment horizontal="center" vertical="center"/>
    </xf>
    <xf numFmtId="3" fontId="28" fillId="0" borderId="11" xfId="0" applyNumberFormat="1" applyFont="1" applyBorder="1"/>
    <xf numFmtId="0" fontId="17" fillId="0" borderId="0" xfId="0" applyFont="1"/>
    <xf numFmtId="4" fontId="28" fillId="0" borderId="51" xfId="0" applyNumberFormat="1" applyFont="1" applyBorder="1" applyAlignment="1">
      <alignment wrapText="1"/>
    </xf>
    <xf numFmtId="4" fontId="28" fillId="0" borderId="69" xfId="0" applyNumberFormat="1" applyFont="1" applyBorder="1"/>
    <xf numFmtId="4" fontId="28" fillId="0" borderId="57" xfId="0" applyNumberFormat="1" applyFont="1" applyBorder="1"/>
    <xf numFmtId="0" fontId="28" fillId="0" borderId="31" xfId="0" applyFont="1" applyBorder="1"/>
    <xf numFmtId="0" fontId="28" fillId="0" borderId="11" xfId="0" applyFont="1" applyBorder="1"/>
    <xf numFmtId="0" fontId="28" fillId="0" borderId="42" xfId="0" applyFont="1" applyBorder="1"/>
    <xf numFmtId="0" fontId="28" fillId="0" borderId="37" xfId="0" applyFont="1" applyBorder="1"/>
    <xf numFmtId="0" fontId="28" fillId="0" borderId="47" xfId="0" applyFont="1" applyBorder="1" applyAlignment="1">
      <alignment horizontal="center" wrapText="1"/>
    </xf>
    <xf numFmtId="0" fontId="28" fillId="0" borderId="48" xfId="0" applyFont="1" applyBorder="1"/>
    <xf numFmtId="0" fontId="28" fillId="0" borderId="70" xfId="0" applyFont="1" applyBorder="1"/>
    <xf numFmtId="0" fontId="28" fillId="0" borderId="68" xfId="0" applyFont="1" applyBorder="1"/>
    <xf numFmtId="0" fontId="28" fillId="37" borderId="68" xfId="0" applyFont="1" applyFill="1" applyBorder="1"/>
    <xf numFmtId="0" fontId="28" fillId="36" borderId="68" xfId="0" applyFont="1" applyFill="1" applyBorder="1"/>
    <xf numFmtId="0" fontId="28" fillId="38" borderId="68" xfId="0" applyFont="1" applyFill="1" applyBorder="1"/>
    <xf numFmtId="0" fontId="28" fillId="39" borderId="68" xfId="0" applyFont="1" applyFill="1" applyBorder="1"/>
    <xf numFmtId="0" fontId="28" fillId="0" borderId="71" xfId="0" applyFont="1" applyBorder="1"/>
    <xf numFmtId="0" fontId="28" fillId="37" borderId="11" xfId="0" applyFont="1" applyFill="1" applyBorder="1"/>
    <xf numFmtId="0" fontId="28" fillId="36" borderId="11" xfId="0" applyFont="1" applyFill="1" applyBorder="1"/>
    <xf numFmtId="0" fontId="28" fillId="38" borderId="11" xfId="0" applyFont="1" applyFill="1" applyBorder="1"/>
    <xf numFmtId="0" fontId="28" fillId="39" borderId="11" xfId="0" applyFont="1" applyFill="1" applyBorder="1"/>
    <xf numFmtId="0" fontId="28" fillId="0" borderId="23" xfId="0" applyFont="1" applyBorder="1"/>
    <xf numFmtId="0" fontId="21" fillId="0" borderId="48" xfId="0" applyFont="1" applyBorder="1"/>
    <xf numFmtId="0" fontId="28" fillId="37" borderId="11" xfId="0" applyFont="1" applyFill="1" applyBorder="1" applyAlignment="1">
      <alignment wrapText="1"/>
    </xf>
    <xf numFmtId="0" fontId="28" fillId="36" borderId="11" xfId="0" applyFont="1" applyFill="1" applyBorder="1" applyAlignment="1">
      <alignment wrapText="1"/>
    </xf>
    <xf numFmtId="0" fontId="28" fillId="38" borderId="11" xfId="0" applyFont="1" applyFill="1" applyBorder="1" applyAlignment="1">
      <alignment wrapText="1"/>
    </xf>
    <xf numFmtId="0" fontId="28" fillId="39" borderId="11" xfId="0" applyFont="1" applyFill="1" applyBorder="1" applyAlignment="1">
      <alignment wrapText="1"/>
    </xf>
    <xf numFmtId="0" fontId="28" fillId="0" borderId="70" xfId="0" applyFont="1" applyBorder="1" applyAlignment="1">
      <alignment wrapText="1"/>
    </xf>
    <xf numFmtId="0" fontId="28" fillId="37" borderId="68" xfId="0" applyFont="1" applyFill="1" applyBorder="1" applyAlignment="1">
      <alignment wrapText="1"/>
    </xf>
    <xf numFmtId="0" fontId="28" fillId="36" borderId="68" xfId="0" applyFont="1" applyFill="1" applyBorder="1" applyAlignment="1">
      <alignment wrapText="1"/>
    </xf>
    <xf numFmtId="0" fontId="28" fillId="38" borderId="68" xfId="0" applyFont="1" applyFill="1" applyBorder="1" applyAlignment="1">
      <alignment wrapText="1"/>
    </xf>
    <xf numFmtId="0" fontId="28" fillId="39" borderId="68" xfId="0" applyFont="1" applyFill="1" applyBorder="1" applyAlignment="1">
      <alignment wrapText="1"/>
    </xf>
    <xf numFmtId="0" fontId="28" fillId="0" borderId="71" xfId="0" applyFont="1" applyBorder="1" applyAlignment="1">
      <alignment wrapText="1"/>
    </xf>
    <xf numFmtId="1" fontId="28" fillId="0" borderId="11" xfId="0" applyNumberFormat="1" applyFont="1" applyBorder="1" applyAlignment="1">
      <alignment vertical="center" wrapText="1"/>
    </xf>
    <xf numFmtId="1" fontId="28" fillId="0" borderId="31" xfId="0" applyNumberFormat="1" applyFont="1" applyBorder="1"/>
    <xf numFmtId="1" fontId="28" fillId="0" borderId="11" xfId="0" applyNumberFormat="1" applyFont="1" applyBorder="1"/>
    <xf numFmtId="1" fontId="28" fillId="37" borderId="11" xfId="0" applyNumberFormat="1" applyFont="1" applyFill="1" applyBorder="1"/>
    <xf numFmtId="1" fontId="28" fillId="36" borderId="11" xfId="0" applyNumberFormat="1" applyFont="1" applyFill="1" applyBorder="1"/>
    <xf numFmtId="1" fontId="28" fillId="38" borderId="11" xfId="0" applyNumberFormat="1" applyFont="1" applyFill="1" applyBorder="1"/>
    <xf numFmtId="1" fontId="28" fillId="39" borderId="11" xfId="0" applyNumberFormat="1" applyFont="1" applyFill="1" applyBorder="1"/>
    <xf numFmtId="1" fontId="28" fillId="0" borderId="23" xfId="0" applyNumberFormat="1" applyFont="1" applyBorder="1"/>
    <xf numFmtId="1" fontId="43" fillId="0" borderId="15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/>
    <xf numFmtId="0" fontId="62" fillId="0" borderId="66" xfId="0" applyFont="1" applyBorder="1"/>
    <xf numFmtId="3" fontId="43" fillId="0" borderId="24" xfId="0" applyNumberFormat="1" applyFont="1" applyBorder="1"/>
    <xf numFmtId="3" fontId="43" fillId="0" borderId="17" xfId="0" applyNumberFormat="1" applyFont="1" applyBorder="1"/>
    <xf numFmtId="0" fontId="28" fillId="0" borderId="11" xfId="0" applyFont="1" applyFill="1" applyBorder="1"/>
    <xf numFmtId="0" fontId="28" fillId="0" borderId="68" xfId="0" applyFont="1" applyFill="1" applyBorder="1"/>
    <xf numFmtId="0" fontId="63" fillId="0" borderId="0" xfId="0" applyFont="1"/>
    <xf numFmtId="0" fontId="64" fillId="0" borderId="0" xfId="0" applyFont="1"/>
    <xf numFmtId="1" fontId="43" fillId="0" borderId="46" xfId="0" applyNumberFormat="1" applyFont="1" applyBorder="1" applyAlignment="1">
      <alignment horizontal="center" vertical="center" wrapText="1"/>
    </xf>
    <xf numFmtId="10" fontId="43" fillId="0" borderId="28" xfId="0" applyNumberFormat="1" applyFont="1" applyBorder="1" applyAlignment="1">
      <alignment horizontal="center" vertical="center"/>
    </xf>
    <xf numFmtId="4" fontId="0" fillId="0" borderId="0" xfId="0" applyNumberFormat="1"/>
    <xf numFmtId="3" fontId="43" fillId="35" borderId="12" xfId="0" applyNumberFormat="1" applyFont="1" applyFill="1" applyBorder="1"/>
    <xf numFmtId="3" fontId="43" fillId="34" borderId="12" xfId="0" applyNumberFormat="1" applyFont="1" applyFill="1" applyBorder="1"/>
    <xf numFmtId="3" fontId="43" fillId="40" borderId="12" xfId="0" applyNumberFormat="1" applyFont="1" applyFill="1" applyBorder="1"/>
    <xf numFmtId="3" fontId="43" fillId="33" borderId="33" xfId="0" applyNumberFormat="1" applyFont="1" applyFill="1" applyBorder="1"/>
    <xf numFmtId="0" fontId="28" fillId="0" borderId="6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65" fillId="0" borderId="0" xfId="0" applyFont="1" applyAlignment="1">
      <alignment horizontal="right"/>
    </xf>
    <xf numFmtId="4" fontId="28" fillId="0" borderId="61" xfId="0" applyNumberFormat="1" applyFont="1" applyBorder="1" applyAlignment="1">
      <alignment wrapText="1"/>
    </xf>
    <xf numFmtId="4" fontId="28" fillId="0" borderId="39" xfId="0" applyNumberFormat="1" applyFont="1" applyBorder="1" applyAlignment="1">
      <alignment wrapText="1"/>
    </xf>
    <xf numFmtId="4" fontId="28" fillId="0" borderId="28" xfId="0" applyNumberFormat="1" applyFont="1" applyBorder="1" applyAlignment="1">
      <alignment wrapText="1"/>
    </xf>
    <xf numFmtId="0" fontId="28" fillId="0" borderId="29" xfId="0" applyFont="1" applyBorder="1" applyAlignment="1">
      <alignment horizontal="center"/>
    </xf>
    <xf numFmtId="1" fontId="28" fillId="0" borderId="28" xfId="0" applyNumberFormat="1" applyFont="1" applyBorder="1" applyAlignment="1">
      <alignment horizontal="center" vertical="center" wrapText="1"/>
    </xf>
    <xf numFmtId="1" fontId="28" fillId="0" borderId="28" xfId="0" applyNumberFormat="1" applyFont="1" applyBorder="1" applyAlignment="1">
      <alignment horizontal="center" vertical="center" wrapText="1"/>
    </xf>
    <xf numFmtId="0" fontId="0" fillId="0" borderId="66" xfId="0" applyBorder="1"/>
    <xf numFmtId="1" fontId="43" fillId="0" borderId="21" xfId="0" applyNumberFormat="1" applyFont="1" applyBorder="1" applyAlignment="1">
      <alignment horizontal="center" vertical="center" wrapText="1"/>
    </xf>
    <xf numFmtId="3" fontId="28" fillId="0" borderId="27" xfId="0" applyNumberFormat="1" applyFont="1" applyBorder="1"/>
    <xf numFmtId="0" fontId="43" fillId="0" borderId="72" xfId="0" applyFont="1" applyBorder="1" applyAlignment="1">
      <alignment horizontal="center" vertical="center" wrapText="1"/>
    </xf>
    <xf numFmtId="1" fontId="43" fillId="0" borderId="38" xfId="0" applyNumberFormat="1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3" fontId="28" fillId="0" borderId="61" xfId="0" applyNumberFormat="1" applyFont="1" applyBorder="1"/>
    <xf numFmtId="3" fontId="28" fillId="0" borderId="57" xfId="0" applyNumberFormat="1" applyFont="1" applyBorder="1"/>
    <xf numFmtId="0" fontId="1" fillId="0" borderId="0" xfId="0" applyFont="1"/>
    <xf numFmtId="4" fontId="28" fillId="0" borderId="60" xfId="0" applyNumberFormat="1" applyFont="1" applyBorder="1" applyAlignment="1">
      <alignment wrapText="1"/>
    </xf>
    <xf numFmtId="4" fontId="28" fillId="0" borderId="67" xfId="0" applyNumberFormat="1" applyFont="1" applyBorder="1" applyAlignment="1">
      <alignment wrapText="1"/>
    </xf>
    <xf numFmtId="4" fontId="28" fillId="0" borderId="27" xfId="0" applyNumberFormat="1" applyFont="1" applyBorder="1" applyAlignment="1">
      <alignment wrapText="1"/>
    </xf>
    <xf numFmtId="4" fontId="28" fillId="0" borderId="12" xfId="0" applyNumberFormat="1" applyFont="1" applyBorder="1" applyAlignment="1">
      <alignment wrapText="1"/>
    </xf>
    <xf numFmtId="0" fontId="65" fillId="0" borderId="0" xfId="0" applyFont="1" applyBorder="1" applyAlignment="1">
      <alignment horizontal="right"/>
    </xf>
    <xf numFmtId="0" fontId="21" fillId="0" borderId="0" xfId="0" applyFont="1" applyBorder="1"/>
    <xf numFmtId="14" fontId="43" fillId="0" borderId="0" xfId="0" applyNumberFormat="1" applyFont="1" applyBorder="1"/>
    <xf numFmtId="4" fontId="43" fillId="0" borderId="12" xfId="0" applyNumberFormat="1" applyFont="1" applyBorder="1"/>
    <xf numFmtId="4" fontId="43" fillId="0" borderId="10" xfId="0" applyNumberFormat="1" applyFont="1" applyBorder="1"/>
    <xf numFmtId="4" fontId="62" fillId="0" borderId="10" xfId="0" applyNumberFormat="1" applyFont="1" applyBorder="1"/>
    <xf numFmtId="4" fontId="43" fillId="0" borderId="24" xfId="0" applyNumberFormat="1" applyFont="1" applyBorder="1"/>
    <xf numFmtId="4" fontId="43" fillId="0" borderId="17" xfId="0" applyNumberFormat="1" applyFont="1" applyBorder="1"/>
    <xf numFmtId="4" fontId="43" fillId="0" borderId="51" xfId="0" applyNumberFormat="1" applyFont="1" applyBorder="1"/>
    <xf numFmtId="0" fontId="28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left" vertical="center" wrapText="1"/>
    </xf>
    <xf numFmtId="1" fontId="28" fillId="0" borderId="16" xfId="0" applyNumberFormat="1" applyFont="1" applyBorder="1" applyAlignment="1">
      <alignment horizontal="left" vertical="center"/>
    </xf>
    <xf numFmtId="3" fontId="43" fillId="0" borderId="18" xfId="46" applyNumberFormat="1" applyFont="1" applyBorder="1" applyAlignment="1">
      <alignment horizontal="left" vertical="center"/>
    </xf>
    <xf numFmtId="0" fontId="28" fillId="0" borderId="75" xfId="0" applyFont="1" applyBorder="1"/>
    <xf numFmtId="1" fontId="43" fillId="0" borderId="16" xfId="0" applyNumberFormat="1" applyFont="1" applyBorder="1" applyAlignment="1">
      <alignment vertical="center" wrapText="1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1" fontId="43" fillId="0" borderId="17" xfId="0" applyNumberFormat="1" applyFont="1" applyBorder="1" applyAlignment="1">
      <alignment horizontal="center" vertical="center" wrapText="1"/>
    </xf>
    <xf numFmtId="10" fontId="43" fillId="0" borderId="17" xfId="0" applyNumberFormat="1" applyFont="1" applyBorder="1" applyAlignment="1">
      <alignment horizontal="center" vertical="center"/>
    </xf>
    <xf numFmtId="2" fontId="28" fillId="0" borderId="0" xfId="0" applyNumberFormat="1" applyFont="1"/>
    <xf numFmtId="0" fontId="43" fillId="0" borderId="53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0" xfId="0" applyFont="1"/>
    <xf numFmtId="0" fontId="28" fillId="0" borderId="66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28" fillId="0" borderId="47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 vertical="center" wrapText="1"/>
    </xf>
    <xf numFmtId="1" fontId="28" fillId="0" borderId="53" xfId="0" applyNumberFormat="1" applyFont="1" applyBorder="1" applyAlignment="1">
      <alignment horizontal="left" vertical="center" wrapText="1"/>
    </xf>
    <xf numFmtId="1" fontId="28" fillId="0" borderId="57" xfId="0" applyNumberFormat="1" applyFont="1" applyBorder="1" applyAlignment="1">
      <alignment horizontal="left" vertical="center" wrapText="1"/>
    </xf>
    <xf numFmtId="3" fontId="43" fillId="0" borderId="55" xfId="46" applyNumberFormat="1" applyFont="1" applyBorder="1" applyAlignment="1">
      <alignment horizontal="left" vertical="center"/>
    </xf>
    <xf numFmtId="3" fontId="43" fillId="0" borderId="58" xfId="46" applyNumberFormat="1" applyFont="1" applyBorder="1" applyAlignment="1">
      <alignment horizontal="left" vertical="center"/>
    </xf>
    <xf numFmtId="3" fontId="43" fillId="0" borderId="64" xfId="46" applyNumberFormat="1" applyFont="1" applyBorder="1" applyAlignment="1">
      <alignment horizontal="left" vertical="center"/>
    </xf>
    <xf numFmtId="3" fontId="43" fillId="0" borderId="43" xfId="46" applyNumberFormat="1" applyFont="1" applyBorder="1" applyAlignment="1">
      <alignment horizontal="left" vertical="center"/>
    </xf>
    <xf numFmtId="0" fontId="28" fillId="0" borderId="73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0" borderId="63" xfId="0" applyFont="1" applyBorder="1" applyAlignment="1">
      <alignment horizontal="center"/>
    </xf>
    <xf numFmtId="0" fontId="28" fillId="0" borderId="49" xfId="0" applyFont="1" applyBorder="1" applyAlignment="1">
      <alignment horizontal="left" vertical="center" wrapText="1"/>
    </xf>
    <xf numFmtId="1" fontId="28" fillId="0" borderId="74" xfId="0" applyNumberFormat="1" applyFont="1" applyBorder="1" applyAlignment="1">
      <alignment horizontal="left" vertical="center" wrapText="1"/>
    </xf>
    <xf numFmtId="3" fontId="43" fillId="0" borderId="59" xfId="46" applyNumberFormat="1" applyFont="1" applyBorder="1" applyAlignment="1">
      <alignment horizontal="left" vertical="center"/>
    </xf>
    <xf numFmtId="0" fontId="28" fillId="0" borderId="60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26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8" fillId="0" borderId="28" xfId="0" applyFont="1" applyBorder="1" applyAlignment="1">
      <alignment horizontal="center" wrapText="1"/>
    </xf>
    <xf numFmtId="3" fontId="43" fillId="0" borderId="64" xfId="46" applyNumberFormat="1" applyFont="1" applyBorder="1" applyAlignment="1">
      <alignment horizontal="left" vertical="center" wrapText="1"/>
    </xf>
    <xf numFmtId="3" fontId="43" fillId="0" borderId="43" xfId="46" applyNumberFormat="1" applyFont="1" applyBorder="1" applyAlignment="1">
      <alignment horizontal="left" vertical="center" wrapText="1"/>
    </xf>
    <xf numFmtId="0" fontId="28" fillId="0" borderId="47" xfId="0" applyFont="1" applyBorder="1" applyAlignment="1">
      <alignment horizontal="left" wrapText="1"/>
    </xf>
    <xf numFmtId="0" fontId="28" fillId="0" borderId="48" xfId="0" applyFont="1" applyBorder="1" applyAlignment="1">
      <alignment horizontal="left" wrapText="1"/>
    </xf>
    <xf numFmtId="0" fontId="28" fillId="0" borderId="52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1" fontId="28" fillId="0" borderId="26" xfId="0" applyNumberFormat="1" applyFont="1" applyBorder="1" applyAlignment="1">
      <alignment horizontal="center" vertical="center" wrapText="1"/>
    </xf>
    <xf numFmtId="1" fontId="28" fillId="0" borderId="28" xfId="0" applyNumberFormat="1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</cellXfs>
  <cellStyles count="157">
    <cellStyle name="20 % - Akzent1" xfId="19" builtinId="30" customBuiltin="1"/>
    <cellStyle name="20 % - Akzent1 2" xfId="87" xr:uid="{00000000-0005-0000-0000-000001000000}"/>
    <cellStyle name="20 % - Akzent2" xfId="23" builtinId="34" customBuiltin="1"/>
    <cellStyle name="20 % - Akzent2 2" xfId="67" xr:uid="{00000000-0005-0000-0000-000003000000}"/>
    <cellStyle name="20 % - Akzent3" xfId="27" builtinId="38" customBuiltin="1"/>
    <cellStyle name="20 % - Akzent3 2" xfId="62" xr:uid="{00000000-0005-0000-0000-000005000000}"/>
    <cellStyle name="20 % - Akzent4" xfId="31" builtinId="42" customBuiltin="1"/>
    <cellStyle name="20 % - Akzent4 2" xfId="64" xr:uid="{00000000-0005-0000-0000-000007000000}"/>
    <cellStyle name="20 % - Akzent5" xfId="35" builtinId="46" customBuiltin="1"/>
    <cellStyle name="20 % - Akzent5 2" xfId="86" xr:uid="{00000000-0005-0000-0000-000009000000}"/>
    <cellStyle name="20 % - Akzent6" xfId="39" builtinId="50" customBuiltin="1"/>
    <cellStyle name="20 % - Akzent6 2" xfId="65" xr:uid="{00000000-0005-0000-0000-00000B000000}"/>
    <cellStyle name="40 % - Akzent1" xfId="20" builtinId="31" customBuiltin="1"/>
    <cellStyle name="40 % - Akzent1 2" xfId="82" xr:uid="{00000000-0005-0000-0000-00000D000000}"/>
    <cellStyle name="40 % - Akzent2" xfId="24" builtinId="35" customBuiltin="1"/>
    <cellStyle name="40 % - Akzent2 2" xfId="69" xr:uid="{00000000-0005-0000-0000-00000F000000}"/>
    <cellStyle name="40 % - Akzent3" xfId="28" builtinId="39" customBuiltin="1"/>
    <cellStyle name="40 % - Akzent3 2" xfId="75" xr:uid="{00000000-0005-0000-0000-000011000000}"/>
    <cellStyle name="40 % - Akzent4" xfId="32" builtinId="43" customBuiltin="1"/>
    <cellStyle name="40 % - Akzent4 2" xfId="78" xr:uid="{00000000-0005-0000-0000-000013000000}"/>
    <cellStyle name="40 % - Akzent5" xfId="36" builtinId="47" customBuiltin="1"/>
    <cellStyle name="40 % - Akzent5 2" xfId="72" xr:uid="{00000000-0005-0000-0000-000015000000}"/>
    <cellStyle name="40 % - Akzent6" xfId="40" builtinId="51" customBuiltin="1"/>
    <cellStyle name="40 % - Akzent6 2" xfId="73" xr:uid="{00000000-0005-0000-0000-000017000000}"/>
    <cellStyle name="60 % - Akzent1" xfId="21" builtinId="32" customBuiltin="1"/>
    <cellStyle name="60 % - Akzent1 2" xfId="71" xr:uid="{00000000-0005-0000-0000-000019000000}"/>
    <cellStyle name="60 % - Akzent2" xfId="25" builtinId="36" customBuiltin="1"/>
    <cellStyle name="60 % - Akzent2 2" xfId="66" xr:uid="{00000000-0005-0000-0000-00001B000000}"/>
    <cellStyle name="60 % - Akzent3" xfId="29" builtinId="40" customBuiltin="1"/>
    <cellStyle name="60 % - Akzent3 2" xfId="80" xr:uid="{00000000-0005-0000-0000-00001D000000}"/>
    <cellStyle name="60 % - Akzent4" xfId="33" builtinId="44" customBuiltin="1"/>
    <cellStyle name="60 % - Akzent4 2" xfId="81" xr:uid="{00000000-0005-0000-0000-00001F000000}"/>
    <cellStyle name="60 % - Akzent5" xfId="37" builtinId="48" customBuiltin="1"/>
    <cellStyle name="60 % - Akzent5 2" xfId="76" xr:uid="{00000000-0005-0000-0000-000021000000}"/>
    <cellStyle name="60 % - Akzent6" xfId="41" builtinId="52" customBuiltin="1"/>
    <cellStyle name="60 % - Akzent6 2" xfId="84" xr:uid="{00000000-0005-0000-0000-000023000000}"/>
    <cellStyle name="Akzent1" xfId="18" builtinId="29" customBuiltin="1"/>
    <cellStyle name="Akzent1 2" xfId="77" xr:uid="{00000000-0005-0000-0000-000025000000}"/>
    <cellStyle name="Akzent2" xfId="22" builtinId="33" customBuiltin="1"/>
    <cellStyle name="Akzent2 2" xfId="68" xr:uid="{00000000-0005-0000-0000-000027000000}"/>
    <cellStyle name="Akzent3" xfId="26" builtinId="37" customBuiltin="1"/>
    <cellStyle name="Akzent3 2" xfId="79" xr:uid="{00000000-0005-0000-0000-000029000000}"/>
    <cellStyle name="Akzent4" xfId="30" builtinId="41" customBuiltin="1"/>
    <cellStyle name="Akzent4 2" xfId="83" xr:uid="{00000000-0005-0000-0000-00002B000000}"/>
    <cellStyle name="Akzent5" xfId="34" builtinId="45" customBuiltin="1"/>
    <cellStyle name="Akzent5 2" xfId="74" xr:uid="{00000000-0005-0000-0000-00002D000000}"/>
    <cellStyle name="Akzent6" xfId="38" builtinId="49" customBuiltin="1"/>
    <cellStyle name="Akzent6 2" xfId="85" xr:uid="{00000000-0005-0000-0000-00002F000000}"/>
    <cellStyle name="Ausgabe" xfId="10" builtinId="21" customBuiltin="1"/>
    <cellStyle name="Ausgabe 2" xfId="52" xr:uid="{00000000-0005-0000-0000-000031000000}"/>
    <cellStyle name="Berechnung" xfId="11" builtinId="22" customBuiltin="1"/>
    <cellStyle name="Berechnung 2" xfId="55" xr:uid="{00000000-0005-0000-0000-000033000000}"/>
    <cellStyle name="Besuchter Hyperlink 2" xfId="141" xr:uid="{00000000-0005-0000-0000-000034000000}"/>
    <cellStyle name="Besuchter Hyperlink 3" xfId="142" xr:uid="{00000000-0005-0000-0000-000035000000}"/>
    <cellStyle name="Dezimal 2" xfId="95" xr:uid="{00000000-0005-0000-0000-000036000000}"/>
    <cellStyle name="Dezimal 2 2" xfId="96" xr:uid="{00000000-0005-0000-0000-000037000000}"/>
    <cellStyle name="Dezimal 2 2 2" xfId="127" xr:uid="{00000000-0005-0000-0000-000038000000}"/>
    <cellStyle name="Dezimal 2 3" xfId="126" xr:uid="{00000000-0005-0000-0000-000039000000}"/>
    <cellStyle name="Dezimal 3" xfId="97" xr:uid="{00000000-0005-0000-0000-00003A000000}"/>
    <cellStyle name="Dezimal 3 2" xfId="128" xr:uid="{00000000-0005-0000-0000-00003B000000}"/>
    <cellStyle name="Dezimal 4" xfId="98" xr:uid="{00000000-0005-0000-0000-00003C000000}"/>
    <cellStyle name="Dezimal 4 2" xfId="129" xr:uid="{00000000-0005-0000-0000-00003D000000}"/>
    <cellStyle name="Eingabe" xfId="9" builtinId="20" customBuiltin="1"/>
    <cellStyle name="Eingabe 2" xfId="49" xr:uid="{00000000-0005-0000-0000-00003F000000}"/>
    <cellStyle name="Ergebnis" xfId="17" builtinId="25" customBuiltin="1"/>
    <cellStyle name="Ergebnis 2" xfId="58" xr:uid="{00000000-0005-0000-0000-000041000000}"/>
    <cellStyle name="Erklärender Text" xfId="16" builtinId="53" customBuiltin="1"/>
    <cellStyle name="Erklärender Text 2" xfId="50" xr:uid="{00000000-0005-0000-0000-000043000000}"/>
    <cellStyle name="Euro" xfId="99" xr:uid="{00000000-0005-0000-0000-000044000000}"/>
    <cellStyle name="Euro 2" xfId="130" xr:uid="{00000000-0005-0000-0000-000045000000}"/>
    <cellStyle name="Gut" xfId="6" builtinId="26" customBuiltin="1"/>
    <cellStyle name="Gut 2" xfId="43" xr:uid="{00000000-0005-0000-0000-000047000000}"/>
    <cellStyle name="Gut 3" xfId="45" xr:uid="{00000000-0005-0000-0000-000048000000}"/>
    <cellStyle name="Gut 4" xfId="60" xr:uid="{00000000-0005-0000-0000-000049000000}"/>
    <cellStyle name="Hyperlink 2" xfId="144" xr:uid="{00000000-0005-0000-0000-00004A000000}"/>
    <cellStyle name="Hyperlink 3" xfId="143" xr:uid="{00000000-0005-0000-0000-00004B000000}"/>
    <cellStyle name="Komma 2" xfId="89" xr:uid="{00000000-0005-0000-0000-00004C000000}"/>
    <cellStyle name="Neutral" xfId="8" builtinId="28" customBuiltin="1"/>
    <cellStyle name="Neutral 2" xfId="70" xr:uid="{00000000-0005-0000-0000-00004E000000}"/>
    <cellStyle name="Notiz" xfId="15" builtinId="10" customBuiltin="1"/>
    <cellStyle name="Notiz 2" xfId="47" xr:uid="{00000000-0005-0000-0000-000050000000}"/>
    <cellStyle name="Notiz 2 2" xfId="100" xr:uid="{00000000-0005-0000-0000-000051000000}"/>
    <cellStyle name="Notiz 2 3" xfId="137" xr:uid="{00000000-0005-0000-0000-000052000000}"/>
    <cellStyle name="Schlecht" xfId="7" builtinId="27" customBuiltin="1"/>
    <cellStyle name="Schlecht 2" xfId="44" xr:uid="{00000000-0005-0000-0000-000054000000}"/>
    <cellStyle name="Schlecht 3" xfId="63" xr:uid="{00000000-0005-0000-0000-000055000000}"/>
    <cellStyle name="Standard" xfId="0" builtinId="0"/>
    <cellStyle name="Standard 2" xfId="42" xr:uid="{00000000-0005-0000-0000-000057000000}"/>
    <cellStyle name="Standard 2 2" xfId="102" xr:uid="{00000000-0005-0000-0000-000058000000}"/>
    <cellStyle name="Standard 2 2 2" xfId="146" xr:uid="{00000000-0005-0000-0000-000059000000}"/>
    <cellStyle name="Standard 2 3" xfId="101" xr:uid="{00000000-0005-0000-0000-00005A000000}"/>
    <cellStyle name="Standard 2 3 2" xfId="147" xr:uid="{00000000-0005-0000-0000-00005B000000}"/>
    <cellStyle name="Standard 2 4" xfId="145" xr:uid="{00000000-0005-0000-0000-00005C000000}"/>
    <cellStyle name="Standard 3" xfId="46" xr:uid="{00000000-0005-0000-0000-00005D000000}"/>
    <cellStyle name="Standard 3 2" xfId="104" xr:uid="{00000000-0005-0000-0000-00005E000000}"/>
    <cellStyle name="Standard 3 2 2" xfId="149" xr:uid="{00000000-0005-0000-0000-00005F000000}"/>
    <cellStyle name="Standard 3 3" xfId="103" xr:uid="{00000000-0005-0000-0000-000060000000}"/>
    <cellStyle name="Standard 3 3 2" xfId="131" xr:uid="{00000000-0005-0000-0000-000061000000}"/>
    <cellStyle name="Standard 3 4" xfId="91" xr:uid="{00000000-0005-0000-0000-000062000000}"/>
    <cellStyle name="Standard 3 5" xfId="148" xr:uid="{00000000-0005-0000-0000-000063000000}"/>
    <cellStyle name="Standard 4" xfId="54" xr:uid="{00000000-0005-0000-0000-000064000000}"/>
    <cellStyle name="Standard 4 2" xfId="105" xr:uid="{00000000-0005-0000-0000-000065000000}"/>
    <cellStyle name="Standard 4 2 2" xfId="139" xr:uid="{00000000-0005-0000-0000-000066000000}"/>
    <cellStyle name="Standard 4 3" xfId="132" xr:uid="{00000000-0005-0000-0000-000067000000}"/>
    <cellStyle name="Standard 4 4" xfId="138" xr:uid="{00000000-0005-0000-0000-000068000000}"/>
    <cellStyle name="Standard 5" xfId="106" xr:uid="{00000000-0005-0000-0000-000069000000}"/>
    <cellStyle name="Standard 5 2" xfId="150" xr:uid="{00000000-0005-0000-0000-00006A000000}"/>
    <cellStyle name="Standard 6" xfId="107" xr:uid="{00000000-0005-0000-0000-00006B000000}"/>
    <cellStyle name="Standard 6 2" xfId="151" xr:uid="{00000000-0005-0000-0000-00006C000000}"/>
    <cellStyle name="Standard 7" xfId="152" xr:uid="{00000000-0005-0000-0000-00006D000000}"/>
    <cellStyle name="Standard 7 2" xfId="154" xr:uid="{00000000-0005-0000-0000-00006E000000}"/>
    <cellStyle name="Standard 7 2 2" xfId="156" xr:uid="{00000000-0005-0000-0000-00006F000000}"/>
    <cellStyle name="Standard 8" xfId="153" xr:uid="{00000000-0005-0000-0000-000070000000}"/>
    <cellStyle name="Standard 9" xfId="140" xr:uid="{00000000-0005-0000-0000-000071000000}"/>
    <cellStyle name="Standard 9 2" xfId="155" xr:uid="{00000000-0005-0000-0000-000072000000}"/>
    <cellStyle name="Überschrift" xfId="1" builtinId="15" customBuiltin="1"/>
    <cellStyle name="Überschrift 1" xfId="2" builtinId="16" customBuiltin="1"/>
    <cellStyle name="Überschrift 1 2" xfId="48" xr:uid="{00000000-0005-0000-0000-000075000000}"/>
    <cellStyle name="Überschrift 2" xfId="3" builtinId="17" customBuiltin="1"/>
    <cellStyle name="Überschrift 2 2" xfId="53" xr:uid="{00000000-0005-0000-0000-000077000000}"/>
    <cellStyle name="Überschrift 3" xfId="4" builtinId="18" customBuiltin="1"/>
    <cellStyle name="Überschrift 3 2" xfId="57" xr:uid="{00000000-0005-0000-0000-000079000000}"/>
    <cellStyle name="Überschrift 4" xfId="5" builtinId="19" customBuiltin="1"/>
    <cellStyle name="Überschrift 4 2" xfId="51" xr:uid="{00000000-0005-0000-0000-00007B000000}"/>
    <cellStyle name="Überschrift 5" xfId="88" xr:uid="{00000000-0005-0000-0000-00007C000000}"/>
    <cellStyle name="Überschrift 5 2" xfId="93" xr:uid="{00000000-0005-0000-0000-00007D000000}"/>
    <cellStyle name="Verknüpfte Zelle" xfId="12" builtinId="24" customBuiltin="1"/>
    <cellStyle name="Verknüpfte Zelle 2" xfId="61" xr:uid="{00000000-0005-0000-0000-00007F000000}"/>
    <cellStyle name="Währung [0] 2" xfId="108" xr:uid="{00000000-0005-0000-0000-000080000000}"/>
    <cellStyle name="Währung 10" xfId="109" xr:uid="{00000000-0005-0000-0000-000081000000}"/>
    <cellStyle name="Währung 11" xfId="110" xr:uid="{00000000-0005-0000-0000-000082000000}"/>
    <cellStyle name="Währung 12" xfId="111" xr:uid="{00000000-0005-0000-0000-000083000000}"/>
    <cellStyle name="Währung 13" xfId="112" xr:uid="{00000000-0005-0000-0000-000084000000}"/>
    <cellStyle name="Währung 14" xfId="113" xr:uid="{00000000-0005-0000-0000-000085000000}"/>
    <cellStyle name="Währung 15" xfId="123" xr:uid="{00000000-0005-0000-0000-000086000000}"/>
    <cellStyle name="Währung 16" xfId="125" xr:uid="{00000000-0005-0000-0000-000087000000}"/>
    <cellStyle name="Währung 17" xfId="124" xr:uid="{00000000-0005-0000-0000-000088000000}"/>
    <cellStyle name="Währung 18" xfId="94" xr:uid="{00000000-0005-0000-0000-000089000000}"/>
    <cellStyle name="Währung 19" xfId="92" xr:uid="{00000000-0005-0000-0000-00008A000000}"/>
    <cellStyle name="Währung 2" xfId="90" xr:uid="{00000000-0005-0000-0000-00008B000000}"/>
    <cellStyle name="Währung 2 2" xfId="115" xr:uid="{00000000-0005-0000-0000-00008C000000}"/>
    <cellStyle name="Währung 2 2 2" xfId="134" xr:uid="{00000000-0005-0000-0000-00008D000000}"/>
    <cellStyle name="Währung 2 3" xfId="114" xr:uid="{00000000-0005-0000-0000-00008E000000}"/>
    <cellStyle name="Währung 2 3 2" xfId="133" xr:uid="{00000000-0005-0000-0000-00008F000000}"/>
    <cellStyle name="Währung 3" xfId="116" xr:uid="{00000000-0005-0000-0000-000090000000}"/>
    <cellStyle name="Währung 3 2" xfId="135" xr:uid="{00000000-0005-0000-0000-000091000000}"/>
    <cellStyle name="Währung 4" xfId="117" xr:uid="{00000000-0005-0000-0000-000092000000}"/>
    <cellStyle name="Währung 4 2" xfId="136" xr:uid="{00000000-0005-0000-0000-000093000000}"/>
    <cellStyle name="Währung 5" xfId="118" xr:uid="{00000000-0005-0000-0000-000094000000}"/>
    <cellStyle name="Währung 6" xfId="119" xr:uid="{00000000-0005-0000-0000-000095000000}"/>
    <cellStyle name="Währung 7" xfId="120" xr:uid="{00000000-0005-0000-0000-000096000000}"/>
    <cellStyle name="Währung 8" xfId="121" xr:uid="{00000000-0005-0000-0000-000097000000}"/>
    <cellStyle name="Währung 9" xfId="122" xr:uid="{00000000-0005-0000-0000-000098000000}"/>
    <cellStyle name="Warnender Text" xfId="14" builtinId="11" customBuiltin="1"/>
    <cellStyle name="Warnender Text 2" xfId="56" xr:uid="{00000000-0005-0000-0000-00009A000000}"/>
    <cellStyle name="Zelle überprüfen" xfId="13" builtinId="23" customBuiltin="1"/>
    <cellStyle name="Zelle überprüfen 2" xfId="59" xr:uid="{00000000-0005-0000-0000-00009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8"/>
  <sheetViews>
    <sheetView tabSelected="1" workbookViewId="0">
      <pane xSplit="3" ySplit="5" topLeftCell="V6" activePane="bottomRight" state="frozen"/>
      <selection pane="topRight" activeCell="D1" sqref="D1"/>
      <selection pane="bottomLeft" activeCell="A6" sqref="A6"/>
      <selection pane="bottomRight"/>
    </sheetView>
  </sheetViews>
  <sheetFormatPr baseColWidth="10" defaultRowHeight="16.5"/>
  <cols>
    <col min="1" max="1" width="10" style="43" customWidth="1"/>
    <col min="2" max="2" width="6.140625" style="43" customWidth="1"/>
    <col min="3" max="3" width="22.7109375" style="43" bestFit="1" customWidth="1"/>
    <col min="4" max="4" width="16.5703125" style="43" customWidth="1"/>
    <col min="5" max="5" width="11.7109375" style="43" customWidth="1"/>
    <col min="6" max="6" width="11.42578125" style="43" customWidth="1"/>
    <col min="7" max="8" width="16.5703125" style="43" customWidth="1"/>
    <col min="9" max="9" width="11.7109375" style="43" customWidth="1"/>
    <col min="10" max="10" width="11.42578125" style="43" customWidth="1"/>
    <col min="11" max="12" width="16.5703125" style="43" customWidth="1"/>
    <col min="13" max="13" width="12" style="43" customWidth="1"/>
    <col min="14" max="14" width="11.42578125" style="43" bestFit="1" customWidth="1"/>
    <col min="15" max="15" width="16.5703125" style="43" bestFit="1" customWidth="1"/>
    <col min="16" max="16" width="16.5703125" style="43" customWidth="1"/>
    <col min="17" max="17" width="12" style="43" customWidth="1"/>
    <col min="18" max="18" width="11.42578125" style="43" customWidth="1"/>
    <col min="19" max="29" width="16.5703125" style="43" customWidth="1"/>
    <col min="30" max="30" width="22.42578125" style="43" customWidth="1"/>
    <col min="31" max="31" width="15.7109375" style="43" bestFit="1" customWidth="1"/>
    <col min="32" max="32" width="15.7109375" style="43" customWidth="1"/>
    <col min="33" max="33" width="15.7109375" style="270" customWidth="1"/>
    <col min="34" max="34" width="16.5703125" style="43" customWidth="1"/>
    <col min="35" max="16384" width="11.42578125" style="43"/>
  </cols>
  <sheetData>
    <row r="1" spans="1:34">
      <c r="A1" s="271" t="s">
        <v>197</v>
      </c>
    </row>
    <row r="2" spans="1:34" ht="17.25" thickBot="1">
      <c r="A2" s="329" t="s">
        <v>179</v>
      </c>
    </row>
    <row r="3" spans="1:34" ht="17.25" thickBot="1">
      <c r="A3" s="343" t="s">
        <v>0</v>
      </c>
      <c r="B3" s="345" t="s">
        <v>1</v>
      </c>
      <c r="C3" s="347" t="s">
        <v>7</v>
      </c>
      <c r="D3" s="332" t="s">
        <v>5</v>
      </c>
      <c r="E3" s="333"/>
      <c r="F3" s="333"/>
      <c r="G3" s="334"/>
      <c r="H3" s="335" t="s">
        <v>6</v>
      </c>
      <c r="I3" s="336"/>
      <c r="J3" s="336"/>
      <c r="K3" s="337"/>
      <c r="L3" s="335" t="s">
        <v>116</v>
      </c>
      <c r="M3" s="336"/>
      <c r="N3" s="336"/>
      <c r="O3" s="337"/>
      <c r="P3" s="339" t="s">
        <v>150</v>
      </c>
      <c r="Q3" s="336"/>
      <c r="R3" s="336"/>
      <c r="S3" s="337"/>
      <c r="T3" s="340" t="s">
        <v>170</v>
      </c>
      <c r="U3" s="341"/>
      <c r="V3" s="336"/>
      <c r="W3" s="336"/>
      <c r="X3" s="337"/>
      <c r="Y3" s="342" t="s">
        <v>185</v>
      </c>
      <c r="Z3" s="341"/>
      <c r="AA3" s="336"/>
      <c r="AB3" s="336"/>
      <c r="AC3" s="337"/>
      <c r="AD3" s="338" t="s">
        <v>184</v>
      </c>
      <c r="AE3" s="333"/>
      <c r="AF3" s="333"/>
      <c r="AG3" s="333"/>
      <c r="AH3" s="334"/>
    </row>
    <row r="4" spans="1:34" ht="69" customHeight="1" thickBot="1">
      <c r="A4" s="344"/>
      <c r="B4" s="346"/>
      <c r="C4" s="348"/>
      <c r="D4" s="79" t="s">
        <v>130</v>
      </c>
      <c r="E4" s="80" t="s">
        <v>131</v>
      </c>
      <c r="F4" s="80" t="s">
        <v>132</v>
      </c>
      <c r="G4" s="81" t="s">
        <v>133</v>
      </c>
      <c r="H4" s="79" t="s">
        <v>130</v>
      </c>
      <c r="I4" s="80" t="s">
        <v>131</v>
      </c>
      <c r="J4" s="80" t="s">
        <v>153</v>
      </c>
      <c r="K4" s="81" t="s">
        <v>133</v>
      </c>
      <c r="L4" s="79" t="s">
        <v>130</v>
      </c>
      <c r="M4" s="80" t="s">
        <v>131</v>
      </c>
      <c r="N4" s="80" t="s">
        <v>152</v>
      </c>
      <c r="O4" s="81" t="s">
        <v>133</v>
      </c>
      <c r="P4" s="79" t="s">
        <v>130</v>
      </c>
      <c r="Q4" s="80" t="s">
        <v>131</v>
      </c>
      <c r="R4" s="80" t="s">
        <v>151</v>
      </c>
      <c r="S4" s="81" t="s">
        <v>133</v>
      </c>
      <c r="T4" s="79" t="s">
        <v>187</v>
      </c>
      <c r="U4" s="291" t="s">
        <v>177</v>
      </c>
      <c r="V4" s="80" t="s">
        <v>131</v>
      </c>
      <c r="W4" s="80" t="s">
        <v>176</v>
      </c>
      <c r="X4" s="293" t="s">
        <v>133</v>
      </c>
      <c r="Y4" s="79" t="s">
        <v>188</v>
      </c>
      <c r="Z4" s="291" t="s">
        <v>186</v>
      </c>
      <c r="AA4" s="80" t="s">
        <v>131</v>
      </c>
      <c r="AB4" s="80" t="s">
        <v>180</v>
      </c>
      <c r="AC4" s="219" t="s">
        <v>133</v>
      </c>
      <c r="AD4" s="326" t="s">
        <v>192</v>
      </c>
      <c r="AE4" s="327" t="s">
        <v>181</v>
      </c>
      <c r="AF4" s="327" t="s">
        <v>182</v>
      </c>
      <c r="AG4" s="327" t="s">
        <v>134</v>
      </c>
      <c r="AH4" s="328" t="s">
        <v>183</v>
      </c>
    </row>
    <row r="5" spans="1:34" ht="17.25" thickBot="1">
      <c r="A5" s="230">
        <v>1</v>
      </c>
      <c r="B5" s="82">
        <v>2</v>
      </c>
      <c r="C5" s="63">
        <v>3</v>
      </c>
      <c r="D5" s="83">
        <v>4</v>
      </c>
      <c r="E5" s="84">
        <v>5</v>
      </c>
      <c r="F5" s="85">
        <v>6</v>
      </c>
      <c r="G5" s="86">
        <v>7</v>
      </c>
      <c r="H5" s="82">
        <v>8</v>
      </c>
      <c r="I5" s="85">
        <v>9</v>
      </c>
      <c r="J5" s="87">
        <v>10</v>
      </c>
      <c r="K5" s="88">
        <v>11</v>
      </c>
      <c r="L5" s="146">
        <v>12</v>
      </c>
      <c r="M5" s="87">
        <v>13</v>
      </c>
      <c r="N5" s="84">
        <v>14</v>
      </c>
      <c r="O5" s="63">
        <v>15</v>
      </c>
      <c r="P5" s="146">
        <v>16</v>
      </c>
      <c r="Q5" s="87">
        <v>17</v>
      </c>
      <c r="R5" s="84">
        <v>18</v>
      </c>
      <c r="S5" s="63">
        <v>19</v>
      </c>
      <c r="T5" s="82">
        <v>20</v>
      </c>
      <c r="U5" s="292">
        <v>21</v>
      </c>
      <c r="V5" s="85">
        <v>22</v>
      </c>
      <c r="W5" s="84">
        <v>23</v>
      </c>
      <c r="X5" s="220">
        <v>24</v>
      </c>
      <c r="Y5" s="82">
        <v>25</v>
      </c>
      <c r="Z5" s="292">
        <v>26</v>
      </c>
      <c r="AA5" s="85">
        <v>27</v>
      </c>
      <c r="AB5" s="84">
        <v>28</v>
      </c>
      <c r="AC5" s="220">
        <v>29</v>
      </c>
      <c r="AD5" s="323">
        <v>30</v>
      </c>
      <c r="AE5" s="85">
        <v>31</v>
      </c>
      <c r="AF5" s="292">
        <v>32</v>
      </c>
      <c r="AG5" s="85">
        <v>33</v>
      </c>
      <c r="AH5" s="292">
        <v>34</v>
      </c>
    </row>
    <row r="6" spans="1:34" ht="17.25">
      <c r="A6" s="232">
        <v>13073088</v>
      </c>
      <c r="B6" s="226">
        <v>301</v>
      </c>
      <c r="C6" s="28" t="s">
        <v>10</v>
      </c>
      <c r="D6" s="90">
        <f>'IST-Steuer-Einnahmen Vorvorjahr'!D5</f>
        <v>37487171</v>
      </c>
      <c r="E6" s="46">
        <f>'SZW Gemeinden'!F6-Finanzausgleichsumlage!F5+'§ 22 FAG M-V üWk'!F8+'§ 24 FAG M-V Übergangszuw.'!F7+FLA!G5</f>
        <v>32806865.970000003</v>
      </c>
      <c r="F6" s="46">
        <f t="shared" ref="F6:F37" si="0">D6+E6</f>
        <v>70294036.969999999</v>
      </c>
      <c r="G6" s="64">
        <f>F6-Kreisumlage!D7</f>
        <v>46243905.456643999</v>
      </c>
      <c r="H6" s="90">
        <f>'IST-Steuer-Einnahmen Vorvorjahr'!E5</f>
        <v>40909312</v>
      </c>
      <c r="I6" s="46">
        <f>'SZW Gemeinden'!G6-Finanzausgleichsumlage!G5+'§ 22 FAG M-V üWk'!G8+'§ 24 FAG M-V Übergangszuw.'!G7+FLA!H5</f>
        <v>35600538.100000001</v>
      </c>
      <c r="J6" s="46">
        <f t="shared" ref="J6:J37" si="1">H6+I6</f>
        <v>76509850.099999994</v>
      </c>
      <c r="K6" s="64">
        <f>J6-Kreisumlage!E7</f>
        <v>51382262.789344996</v>
      </c>
      <c r="L6" s="90">
        <f>'IST-Steuer-Einnahmen Vorvorjahr'!G5</f>
        <v>44539143</v>
      </c>
      <c r="M6" s="46">
        <f>'SZW Gemeinden'!I6-Finanzausgleichsumlage!H5+'§ 22 FAG M-V üWk'!H8+'§ 24 FAG M-V Übergangszuw.'!H7+Infrastrukturpauschale!D5</f>
        <v>41656551.950000003</v>
      </c>
      <c r="N6" s="46">
        <f t="shared" ref="N6:N37" si="2">L6+M6</f>
        <v>86195694.950000003</v>
      </c>
      <c r="O6" s="64">
        <f>N6-Kreisumlage!F7</f>
        <v>59695320.969999999</v>
      </c>
      <c r="P6" s="96">
        <f>'IST-Steuer-Einnahmen Vorvorjahr'!I5</f>
        <v>45279053</v>
      </c>
      <c r="Q6" s="46">
        <f>'SZW Gemeinden'!K6-Finanzausgleichsumlage!J5+'§ 22 FAG M-V üWk'!I8+'§ 24 FAG M-V Übergangszuw.'!I7+Infrastrukturpauschale!E5</f>
        <v>41470660.140000001</v>
      </c>
      <c r="R6" s="46">
        <f t="shared" ref="R6:R37" si="3">P6+Q6</f>
        <v>86749713.140000001</v>
      </c>
      <c r="S6" s="64">
        <f>R6-Kreisumlage!G7</f>
        <v>58481986.116991997</v>
      </c>
      <c r="T6" s="90">
        <f>'IST-Steuer-Einnahmen Vorvorjahr'!K5</f>
        <v>43506004</v>
      </c>
      <c r="U6" s="96">
        <v>3728458</v>
      </c>
      <c r="V6" s="46">
        <f>'SZW Gemeinden'!M6-Finanzausgleichsumlage!J5+'§ 22 FAG M-V üWk'!J8+'§ 24 FAG M-V Übergangszuw.'!J7+Infrastrukturpauschale!F5</f>
        <v>42143822.059999995</v>
      </c>
      <c r="W6" s="46">
        <f t="shared" ref="W6:W37" si="4">T6+U6+V6</f>
        <v>89378284.060000002</v>
      </c>
      <c r="X6" s="294">
        <f>W6-Kreisumlage!H7</f>
        <v>59202785.139420003</v>
      </c>
      <c r="Y6" s="90">
        <f>'IST-Steuer-Einnahmen Vorvorjahr'!M5</f>
        <v>49050941</v>
      </c>
      <c r="Z6" s="96">
        <v>2018800</v>
      </c>
      <c r="AA6" s="46">
        <f>'SZW Gemeinden'!O6-Finanzausgleichsumlage!L5+'§ 22 FAG M-V üWk'!K8+'§ 24 FAG M-V Übergangszuw.'!K7+Infrastrukturpauschale!G5</f>
        <v>40972416.619999997</v>
      </c>
      <c r="AB6" s="46">
        <f>Y6+Z6+AA6</f>
        <v>92042157.620000005</v>
      </c>
      <c r="AC6" s="214">
        <f>AB6-Kreisumlage!I7</f>
        <v>60956322.055040002</v>
      </c>
      <c r="AD6" s="217">
        <f>Y6+Z6-(T6+U6)</f>
        <v>3835279</v>
      </c>
      <c r="AE6" s="275">
        <f>AA6-V6</f>
        <v>-1171405.4399999976</v>
      </c>
      <c r="AF6" s="216">
        <f>AD6+AE6</f>
        <v>2663873.5600000024</v>
      </c>
      <c r="AG6" s="216">
        <f>Kreisumlage!J7</f>
        <v>910336.64438000321</v>
      </c>
      <c r="AH6" s="218">
        <f>AC6-X6</f>
        <v>1753536.9156199992</v>
      </c>
    </row>
    <row r="7" spans="1:34">
      <c r="A7" s="233">
        <v>13073011</v>
      </c>
      <c r="B7" s="227">
        <v>311</v>
      </c>
      <c r="C7" s="31" t="s">
        <v>11</v>
      </c>
      <c r="D7" s="90">
        <f>'IST-Steuer-Einnahmen Vorvorjahr'!D6</f>
        <v>6784064</v>
      </c>
      <c r="E7" s="46">
        <f>'SZW Gemeinden'!F7-Finanzausgleichsumlage!F6+'§ 22 FAG M-V üWk'!F9+'§ 24 FAG M-V Übergangszuw.'!F8+FLA!G6</f>
        <v>641874.4</v>
      </c>
      <c r="F7" s="46">
        <f t="shared" si="0"/>
        <v>7425938.4000000004</v>
      </c>
      <c r="G7" s="64">
        <f>F7-Kreisumlage!D8</f>
        <v>4440038.3361780001</v>
      </c>
      <c r="H7" s="90">
        <f>'IST-Steuer-Einnahmen Vorvorjahr'!E6</f>
        <v>7865564</v>
      </c>
      <c r="I7" s="46">
        <f>'SZW Gemeinden'!G7-Finanzausgleichsumlage!G6+'§ 22 FAG M-V üWk'!G9+'§ 24 FAG M-V Übergangszuw.'!G8+FLA!H6</f>
        <v>360608.5</v>
      </c>
      <c r="J7" s="46">
        <f t="shared" si="1"/>
        <v>8226172.5</v>
      </c>
      <c r="K7" s="64">
        <f>J7-Kreisumlage!E8</f>
        <v>5094450.4145999998</v>
      </c>
      <c r="L7" s="90">
        <f>'IST-Steuer-Einnahmen Vorvorjahr'!G6</f>
        <v>7234663</v>
      </c>
      <c r="M7" s="46">
        <f>'SZW Gemeinden'!I7-Finanzausgleichsumlage!H6+'§ 22 FAG M-V üWk'!H9+'§ 24 FAG M-V Übergangszuw.'!H8+Infrastrukturpauschale!D6</f>
        <v>480612.86</v>
      </c>
      <c r="N7" s="46">
        <f t="shared" si="2"/>
        <v>7715275.8600000003</v>
      </c>
      <c r="O7" s="64">
        <f>N7-Kreisumlage!F8</f>
        <v>5070509.8900000006</v>
      </c>
      <c r="P7" s="96">
        <f>'IST-Steuer-Einnahmen Vorvorjahr'!I6</f>
        <v>8186071</v>
      </c>
      <c r="Q7" s="46">
        <f>'SZW Gemeinden'!K7-Finanzausgleichsumlage!J6+'§ 22 FAG M-V üWk'!I9+'§ 24 FAG M-V Übergangszuw.'!I8+Infrastrukturpauschale!E6</f>
        <v>490975.73</v>
      </c>
      <c r="R7" s="46">
        <f t="shared" si="3"/>
        <v>8677046.7300000004</v>
      </c>
      <c r="S7" s="64">
        <f>R7-Kreisumlage!G8</f>
        <v>5643984.046968</v>
      </c>
      <c r="T7" s="90">
        <f>'IST-Steuer-Einnahmen Vorvorjahr'!K6</f>
        <v>6215368</v>
      </c>
      <c r="U7" s="96">
        <v>1203352</v>
      </c>
      <c r="V7" s="46">
        <f>'SZW Gemeinden'!M7-Finanzausgleichsumlage!J6+'§ 22 FAG M-V üWk'!J9+'§ 24 FAG M-V Übergangszuw.'!J8+Infrastrukturpauschale!F6</f>
        <v>537935.68000000005</v>
      </c>
      <c r="W7" s="46">
        <f t="shared" si="4"/>
        <v>7956655.6799999997</v>
      </c>
      <c r="X7" s="294">
        <f>W7-Kreisumlage!H8</f>
        <v>4985186.0092079993</v>
      </c>
      <c r="Y7" s="90">
        <f>'IST-Steuer-Einnahmen Vorvorjahr'!M6</f>
        <v>9565346</v>
      </c>
      <c r="Z7" s="96">
        <v>1420000</v>
      </c>
      <c r="AA7" s="46">
        <f>'SZW Gemeinden'!O7-Finanzausgleichsumlage!L6+'§ 22 FAG M-V üWk'!K9+'§ 24 FAG M-V Übergangszuw.'!K8+Infrastrukturpauschale!G6</f>
        <v>-567466.63000000012</v>
      </c>
      <c r="AB7" s="46">
        <f t="shared" ref="AB7:AB70" si="5">Y7+Z7+AA7</f>
        <v>10417879.369999999</v>
      </c>
      <c r="AC7" s="214">
        <f>AB7-Kreisumlage!I8</f>
        <v>6453506.5043599997</v>
      </c>
      <c r="AD7" s="217">
        <f t="shared" ref="AD7:AD70" si="6">Y7+Z7-(T7+U7)</f>
        <v>3566626</v>
      </c>
      <c r="AE7" s="275">
        <f t="shared" ref="AE7:AE70" si="7">AA7-V7</f>
        <v>-1105402.31</v>
      </c>
      <c r="AF7" s="216">
        <f t="shared" ref="AF7:AF70" si="8">AD7+AE7</f>
        <v>2461223.69</v>
      </c>
      <c r="AG7" s="216">
        <f>Kreisumlage!J8</f>
        <v>992903.19484800007</v>
      </c>
      <c r="AH7" s="218">
        <f t="shared" ref="AH7:AH70" si="9">AC7-X7</f>
        <v>1468320.4951520003</v>
      </c>
    </row>
    <row r="8" spans="1:34">
      <c r="A8" s="233">
        <v>13073035</v>
      </c>
      <c r="B8" s="227">
        <v>312</v>
      </c>
      <c r="C8" s="31" t="s">
        <v>12</v>
      </c>
      <c r="D8" s="90">
        <f>'IST-Steuer-Einnahmen Vorvorjahr'!D7</f>
        <v>4799495</v>
      </c>
      <c r="E8" s="46">
        <f>'SZW Gemeinden'!F8-Finanzausgleichsumlage!F7+'§ 22 FAG M-V üWk'!F10+'§ 24 FAG M-V Übergangszuw.'!F9+FLA!G7</f>
        <v>5139974.21</v>
      </c>
      <c r="F8" s="46">
        <f t="shared" si="0"/>
        <v>9939469.2100000009</v>
      </c>
      <c r="G8" s="64">
        <f>F8-Kreisumlage!D9</f>
        <v>6190862.6863900013</v>
      </c>
      <c r="H8" s="90">
        <f>'IST-Steuer-Einnahmen Vorvorjahr'!E7</f>
        <v>5885434</v>
      </c>
      <c r="I8" s="46">
        <f>'SZW Gemeinden'!G8-Finanzausgleichsumlage!G7+'§ 22 FAG M-V üWk'!G10+'§ 24 FAG M-V Übergangszuw.'!G9+FLA!H7</f>
        <v>4774201.3499999996</v>
      </c>
      <c r="J8" s="46">
        <f t="shared" si="1"/>
        <v>10659635.35</v>
      </c>
      <c r="K8" s="64">
        <f>J8-Kreisumlage!E9</f>
        <v>6795862.2827799991</v>
      </c>
      <c r="L8" s="90">
        <f>'IST-Steuer-Einnahmen Vorvorjahr'!G7</f>
        <v>5639592</v>
      </c>
      <c r="M8" s="46">
        <f>'SZW Gemeinden'!I8-Finanzausgleichsumlage!H7+'§ 22 FAG M-V üWk'!H10+'§ 24 FAG M-V Übergangszuw.'!H9+Infrastrukturpauschale!D7</f>
        <v>6238364.04</v>
      </c>
      <c r="N8" s="46">
        <f t="shared" si="2"/>
        <v>11877956.039999999</v>
      </c>
      <c r="O8" s="64">
        <f>N8-Kreisumlage!F9</f>
        <v>7909778.1799999997</v>
      </c>
      <c r="P8" s="96">
        <f>'IST-Steuer-Einnahmen Vorvorjahr'!I7</f>
        <v>5696853</v>
      </c>
      <c r="Q8" s="46">
        <f>'SZW Gemeinden'!K8-Finanzausgleichsumlage!J7+'§ 22 FAG M-V üWk'!I10+'§ 24 FAG M-V Übergangszuw.'!I9+Infrastrukturpauschale!E7</f>
        <v>6134638.5800000001</v>
      </c>
      <c r="R8" s="46">
        <f t="shared" si="3"/>
        <v>11831491.58</v>
      </c>
      <c r="S8" s="64">
        <f>R8-Kreisumlage!G9</f>
        <v>7644298.3485360006</v>
      </c>
      <c r="T8" s="90">
        <f>'IST-Steuer-Einnahmen Vorvorjahr'!K7</f>
        <v>5821541</v>
      </c>
      <c r="U8" s="96">
        <v>501523</v>
      </c>
      <c r="V8" s="46">
        <f>'SZW Gemeinden'!M8-Finanzausgleichsumlage!J7+'§ 22 FAG M-V üWk'!J10+'§ 24 FAG M-V Übergangszuw.'!J9+Infrastrukturpauschale!F7</f>
        <v>5774225.8300000001</v>
      </c>
      <c r="W8" s="46">
        <f t="shared" si="4"/>
        <v>12097289.83</v>
      </c>
      <c r="X8" s="294">
        <f>W8-Kreisumlage!H9</f>
        <v>7599927.7047280008</v>
      </c>
      <c r="Y8" s="90">
        <f>'IST-Steuer-Einnahmen Vorvorjahr'!M7</f>
        <v>6481986</v>
      </c>
      <c r="Z8" s="96">
        <v>45000</v>
      </c>
      <c r="AA8" s="46">
        <f>'SZW Gemeinden'!O8-Finanzausgleichsumlage!L7+'§ 22 FAG M-V üWk'!K10+'§ 24 FAG M-V Übergangszuw.'!K9+Infrastrukturpauschale!G7</f>
        <v>5654419.5000000009</v>
      </c>
      <c r="AB8" s="46">
        <f t="shared" si="5"/>
        <v>12181405.5</v>
      </c>
      <c r="AC8" s="214">
        <f>AB8-Kreisumlage!I9</f>
        <v>7591375.1113200001</v>
      </c>
      <c r="AD8" s="217">
        <f t="shared" si="6"/>
        <v>203922</v>
      </c>
      <c r="AE8" s="275">
        <f t="shared" si="7"/>
        <v>-119806.32999999914</v>
      </c>
      <c r="AF8" s="216">
        <f t="shared" si="8"/>
        <v>84115.670000000857</v>
      </c>
      <c r="AG8" s="216">
        <f>Kreisumlage!J9</f>
        <v>92668.263408000581</v>
      </c>
      <c r="AH8" s="278">
        <f t="shared" si="9"/>
        <v>-8552.5934080006555</v>
      </c>
    </row>
    <row r="9" spans="1:34">
      <c r="A9" s="233">
        <v>13073055</v>
      </c>
      <c r="B9" s="227">
        <v>313</v>
      </c>
      <c r="C9" s="31" t="s">
        <v>13</v>
      </c>
      <c r="D9" s="90">
        <f>'IST-Steuer-Einnahmen Vorvorjahr'!D8</f>
        <v>4565284</v>
      </c>
      <c r="E9" s="46">
        <f>'SZW Gemeinden'!F9-Finanzausgleichsumlage!F8+'§ 22 FAG M-V üWk'!F11+'§ 24 FAG M-V Übergangszuw.'!F10+FLA!G8</f>
        <v>842048.32</v>
      </c>
      <c r="F9" s="46">
        <f t="shared" si="0"/>
        <v>5407332.3200000003</v>
      </c>
      <c r="G9" s="64">
        <f>F9-Kreisumlage!D10</f>
        <v>2965844.0931080002</v>
      </c>
      <c r="H9" s="90">
        <f>'IST-Steuer-Einnahmen Vorvorjahr'!E8</f>
        <v>4212262</v>
      </c>
      <c r="I9" s="46">
        <f>'SZW Gemeinden'!G9-Finanzausgleichsumlage!G8+'§ 22 FAG M-V üWk'!G11+'§ 24 FAG M-V Übergangszuw.'!G10+FLA!H8</f>
        <v>701715.73</v>
      </c>
      <c r="J9" s="46">
        <f t="shared" si="1"/>
        <v>4913977.7300000004</v>
      </c>
      <c r="K9" s="64">
        <f>J9-Kreisumlage!E10</f>
        <v>2845378.8172550006</v>
      </c>
      <c r="L9" s="90">
        <f>'IST-Steuer-Einnahmen Vorvorjahr'!G8</f>
        <v>5018638</v>
      </c>
      <c r="M9" s="46">
        <f>'SZW Gemeinden'!I9-Finanzausgleichsumlage!H8+'§ 22 FAG M-V üWk'!H11+'§ 24 FAG M-V Übergangszuw.'!H10+Infrastrukturpauschale!D8</f>
        <v>565169.64</v>
      </c>
      <c r="N9" s="46">
        <f t="shared" si="2"/>
        <v>5583807.6399999997</v>
      </c>
      <c r="O9" s="64">
        <f>N9-Kreisumlage!F10</f>
        <v>3486282.7699999996</v>
      </c>
      <c r="P9" s="96">
        <f>'IST-Steuer-Einnahmen Vorvorjahr'!I8</f>
        <v>5029944</v>
      </c>
      <c r="Q9" s="46">
        <f>'SZW Gemeinden'!K9-Finanzausgleichsumlage!J8+'§ 22 FAG M-V üWk'!I11+'§ 24 FAG M-V Übergangszuw.'!I10+Infrastrukturpauschale!E8</f>
        <v>546539.04</v>
      </c>
      <c r="R9" s="46">
        <f t="shared" si="3"/>
        <v>5576483.04</v>
      </c>
      <c r="S9" s="64">
        <f>R9-Kreisumlage!G10</f>
        <v>3439602.508008</v>
      </c>
      <c r="T9" s="90">
        <f>'IST-Steuer-Einnahmen Vorvorjahr'!K8</f>
        <v>3910745</v>
      </c>
      <c r="U9" s="96">
        <v>684157</v>
      </c>
      <c r="V9" s="46">
        <f>'SZW Gemeinden'!M9-Finanzausgleichsumlage!J8+'§ 22 FAG M-V üWk'!J11+'§ 24 FAG M-V Übergangszuw.'!J10+Infrastrukturpauschale!F8</f>
        <v>920344.72</v>
      </c>
      <c r="W9" s="46">
        <f t="shared" si="4"/>
        <v>5515246.7199999997</v>
      </c>
      <c r="X9" s="294">
        <f>W9-Kreisumlage!H10</f>
        <v>3369112.8475359995</v>
      </c>
      <c r="Y9" s="90">
        <f>'IST-Steuer-Einnahmen Vorvorjahr'!M8</f>
        <v>5656988</v>
      </c>
      <c r="Z9" s="96">
        <v>742800</v>
      </c>
      <c r="AA9" s="46">
        <f>'SZW Gemeinden'!O9-Finanzausgleichsumlage!L8+'§ 22 FAG M-V üWk'!K11+'§ 24 FAG M-V Übergangszuw.'!K10+Infrastrukturpauschale!G8</f>
        <v>339012.38</v>
      </c>
      <c r="AB9" s="46">
        <f t="shared" si="5"/>
        <v>6738800.3799999999</v>
      </c>
      <c r="AC9" s="214">
        <f>AB9-Kreisumlage!I10</f>
        <v>3954702.77404</v>
      </c>
      <c r="AD9" s="217">
        <f t="shared" si="6"/>
        <v>1804886</v>
      </c>
      <c r="AE9" s="275">
        <f t="shared" si="7"/>
        <v>-581332.34</v>
      </c>
      <c r="AF9" s="216">
        <f t="shared" si="8"/>
        <v>1223553.6600000001</v>
      </c>
      <c r="AG9" s="216">
        <f>Kreisumlage!J10</f>
        <v>637963.73349599959</v>
      </c>
      <c r="AH9" s="218">
        <f t="shared" si="9"/>
        <v>585589.92650400056</v>
      </c>
    </row>
    <row r="10" spans="1:34">
      <c r="A10" s="233">
        <v>13073070</v>
      </c>
      <c r="B10" s="227">
        <v>314</v>
      </c>
      <c r="C10" s="31" t="s">
        <v>14</v>
      </c>
      <c r="D10" s="90">
        <f>'IST-Steuer-Einnahmen Vorvorjahr'!D9</f>
        <v>2037845</v>
      </c>
      <c r="E10" s="46">
        <f>'SZW Gemeinden'!F10-Finanzausgleichsumlage!F9+'§ 22 FAG M-V üWk'!F12+'§ 24 FAG M-V Übergangszuw.'!F11+FLA!G9</f>
        <v>2076582.7100000002</v>
      </c>
      <c r="F10" s="46">
        <f t="shared" si="0"/>
        <v>4114427.71</v>
      </c>
      <c r="G10" s="64">
        <f>F10-Kreisumlage!D11</f>
        <v>2464476.8654319998</v>
      </c>
      <c r="H10" s="90">
        <f>'IST-Steuer-Einnahmen Vorvorjahr'!E9</f>
        <v>2193710</v>
      </c>
      <c r="I10" s="46">
        <f>'SZW Gemeinden'!G10-Finanzausgleichsumlage!G9+'§ 22 FAG M-V üWk'!G12+'§ 24 FAG M-V Übergangszuw.'!G11+FLA!H9</f>
        <v>2207450.04</v>
      </c>
      <c r="J10" s="46">
        <f t="shared" si="1"/>
        <v>4401160.04</v>
      </c>
      <c r="K10" s="64">
        <f>J10-Kreisumlage!E11</f>
        <v>2729046.7644349998</v>
      </c>
      <c r="L10" s="90">
        <f>'IST-Steuer-Einnahmen Vorvorjahr'!G9</f>
        <v>2304305</v>
      </c>
      <c r="M10" s="46">
        <f>'SZW Gemeinden'!I10-Finanzausgleichsumlage!H9+'§ 22 FAG M-V üWk'!H12+'§ 24 FAG M-V Übergangszuw.'!H11+Infrastrukturpauschale!D9</f>
        <v>2813570.1099999994</v>
      </c>
      <c r="N10" s="46">
        <f t="shared" si="2"/>
        <v>5117875.1099999994</v>
      </c>
      <c r="O10" s="64">
        <f>N10-Kreisumlage!F11</f>
        <v>3502950.3399999994</v>
      </c>
      <c r="P10" s="96">
        <f>'IST-Steuer-Einnahmen Vorvorjahr'!I9</f>
        <v>2885263</v>
      </c>
      <c r="Q10" s="46">
        <f>'SZW Gemeinden'!K10-Finanzausgleichsumlage!J9+'§ 22 FAG M-V üWk'!I12+'§ 24 FAG M-V Übergangszuw.'!I11+Infrastrukturpauschale!E9</f>
        <v>2400576.91</v>
      </c>
      <c r="R10" s="46">
        <f t="shared" si="3"/>
        <v>5285839.91</v>
      </c>
      <c r="S10" s="64">
        <f>R10-Kreisumlage!G11</f>
        <v>3523514.3125440003</v>
      </c>
      <c r="T10" s="90">
        <f>'IST-Steuer-Einnahmen Vorvorjahr'!K9</f>
        <v>2890389</v>
      </c>
      <c r="U10" s="96">
        <v>123281</v>
      </c>
      <c r="V10" s="46">
        <f>'SZW Gemeinden'!M10-Finanzausgleichsumlage!J9+'§ 22 FAG M-V üWk'!J12+'§ 24 FAG M-V Übergangszuw.'!J11+Infrastrukturpauschale!F9</f>
        <v>2526143.52</v>
      </c>
      <c r="W10" s="46">
        <f t="shared" si="4"/>
        <v>5539813.5199999996</v>
      </c>
      <c r="X10" s="294">
        <f>W10-Kreisumlage!H11</f>
        <v>3613333.7933839997</v>
      </c>
      <c r="Y10" s="90">
        <f>'IST-Steuer-Einnahmen Vorvorjahr'!M9</f>
        <v>2937285</v>
      </c>
      <c r="Z10" s="96">
        <v>0</v>
      </c>
      <c r="AA10" s="46">
        <f>'SZW Gemeinden'!O10-Finanzausgleichsumlage!L9+'§ 22 FAG M-V üWk'!K12+'§ 24 FAG M-V Übergangszuw.'!K11+Infrastrukturpauschale!G9</f>
        <v>2765358.6500000004</v>
      </c>
      <c r="AB10" s="46">
        <f t="shared" si="5"/>
        <v>5702643.6500000004</v>
      </c>
      <c r="AC10" s="214">
        <f>AB10-Kreisumlage!I11</f>
        <v>3713288.4470000006</v>
      </c>
      <c r="AD10" s="217">
        <f t="shared" si="6"/>
        <v>-76385</v>
      </c>
      <c r="AE10" s="216">
        <f t="shared" si="7"/>
        <v>239215.13000000035</v>
      </c>
      <c r="AF10" s="216">
        <f t="shared" si="8"/>
        <v>162830.13000000035</v>
      </c>
      <c r="AG10" s="216">
        <f>Kreisumlage!J11</f>
        <v>62875.476384000154</v>
      </c>
      <c r="AH10" s="218">
        <f t="shared" si="9"/>
        <v>99954.653616000898</v>
      </c>
    </row>
    <row r="11" spans="1:34">
      <c r="A11" s="233">
        <v>13073080</v>
      </c>
      <c r="B11" s="227">
        <v>315</v>
      </c>
      <c r="C11" s="31" t="s">
        <v>15</v>
      </c>
      <c r="D11" s="90">
        <f>'IST-Steuer-Einnahmen Vorvorjahr'!D10</f>
        <v>10108458</v>
      </c>
      <c r="E11" s="46">
        <f>'SZW Gemeinden'!F11-Finanzausgleichsumlage!F10+'§ 22 FAG M-V üWk'!F13+'§ 24 FAG M-V Übergangszuw.'!F12+FLA!G10</f>
        <v>2273018.36</v>
      </c>
      <c r="F11" s="46">
        <f t="shared" si="0"/>
        <v>12381476.359999999</v>
      </c>
      <c r="G11" s="64">
        <f>F11-Kreisumlage!D12</f>
        <v>7336957.2486019991</v>
      </c>
      <c r="H11" s="90">
        <f>'IST-Steuer-Einnahmen Vorvorjahr'!E10</f>
        <v>8980655</v>
      </c>
      <c r="I11" s="46">
        <f>'SZW Gemeinden'!G11-Finanzausgleichsumlage!G10+'§ 22 FAG M-V üWk'!G13+'§ 24 FAG M-V Übergangszuw.'!G12+FLA!H10</f>
        <v>1831075.93</v>
      </c>
      <c r="J11" s="46">
        <f t="shared" si="1"/>
        <v>10811730.93</v>
      </c>
      <c r="K11" s="64">
        <f>J11-Kreisumlage!E12</f>
        <v>6694504.3974899994</v>
      </c>
      <c r="L11" s="90">
        <f>'IST-Steuer-Einnahmen Vorvorjahr'!G10</f>
        <v>9862335</v>
      </c>
      <c r="M11" s="46">
        <f>'SZW Gemeinden'!I11-Finanzausgleichsumlage!H10+'§ 22 FAG M-V üWk'!H13+'§ 24 FAG M-V Übergangszuw.'!H12+Infrastrukturpauschale!D10</f>
        <v>1602068.81</v>
      </c>
      <c r="N11" s="46">
        <f t="shared" si="2"/>
        <v>11464403.810000001</v>
      </c>
      <c r="O11" s="64">
        <f>N11-Kreisumlage!F12</f>
        <v>7598799.2200000007</v>
      </c>
      <c r="P11" s="96">
        <f>'IST-Steuer-Einnahmen Vorvorjahr'!I10</f>
        <v>10713780</v>
      </c>
      <c r="Q11" s="46">
        <f>'SZW Gemeinden'!K11-Finanzausgleichsumlage!J10+'§ 22 FAG M-V üWk'!I13+'§ 24 FAG M-V Übergangszuw.'!I12+Infrastrukturpauschale!E10</f>
        <v>-474187.75000000017</v>
      </c>
      <c r="R11" s="46">
        <f t="shared" si="3"/>
        <v>10239592.25</v>
      </c>
      <c r="S11" s="64">
        <f>R11-Kreisumlage!G12</f>
        <v>5995420.2550440002</v>
      </c>
      <c r="T11" s="90">
        <f>'IST-Steuer-Einnahmen Vorvorjahr'!K10</f>
        <v>16167772</v>
      </c>
      <c r="U11" s="96">
        <v>1322070</v>
      </c>
      <c r="V11" s="46">
        <f>'SZW Gemeinden'!M11-Finanzausgleichsumlage!J10+'§ 22 FAG M-V üWk'!J13+'§ 24 FAG M-V Übergangszuw.'!J12+Infrastrukturpauschale!F10</f>
        <v>-618798.96</v>
      </c>
      <c r="W11" s="46">
        <f t="shared" si="4"/>
        <v>16871043.039999999</v>
      </c>
      <c r="X11" s="294">
        <f>W11-Kreisumlage!H12</f>
        <v>10309167.843979999</v>
      </c>
      <c r="Y11" s="90">
        <f>'IST-Steuer-Einnahmen Vorvorjahr'!M10</f>
        <v>13720361</v>
      </c>
      <c r="Z11" s="96">
        <v>0</v>
      </c>
      <c r="AA11" s="46">
        <f>'SZW Gemeinden'!O11-Finanzausgleichsumlage!L10+'§ 22 FAG M-V üWk'!K13+'§ 24 FAG M-V Übergangszuw.'!K12+Infrastrukturpauschale!G10</f>
        <v>504995.72</v>
      </c>
      <c r="AB11" s="46">
        <f t="shared" si="5"/>
        <v>14225356.720000001</v>
      </c>
      <c r="AC11" s="214">
        <f>AB11-Kreisumlage!I12</f>
        <v>8762206.8599200007</v>
      </c>
      <c r="AD11" s="217">
        <f t="shared" si="6"/>
        <v>-3769481</v>
      </c>
      <c r="AE11" s="216">
        <f t="shared" si="7"/>
        <v>1123794.68</v>
      </c>
      <c r="AF11" s="276">
        <f t="shared" si="8"/>
        <v>-2645686.3200000003</v>
      </c>
      <c r="AG11" s="277">
        <f>Kreisumlage!J12</f>
        <v>-1098725.3359399997</v>
      </c>
      <c r="AH11" s="278">
        <f t="shared" si="9"/>
        <v>-1546960.9840599988</v>
      </c>
    </row>
    <row r="12" spans="1:34">
      <c r="A12" s="233">
        <v>13073089</v>
      </c>
      <c r="B12" s="227">
        <v>316</v>
      </c>
      <c r="C12" s="31" t="s">
        <v>16</v>
      </c>
      <c r="D12" s="90">
        <f>'IST-Steuer-Einnahmen Vorvorjahr'!D11</f>
        <v>1675992</v>
      </c>
      <c r="E12" s="46">
        <f>'SZW Gemeinden'!F12-Finanzausgleichsumlage!F11+'§ 22 FAG M-V üWk'!F14+'§ 24 FAG M-V Übergangszuw.'!F13+FLA!G11</f>
        <v>1392726.6600000001</v>
      </c>
      <c r="F12" s="46">
        <f t="shared" si="0"/>
        <v>3068718.66</v>
      </c>
      <c r="G12" s="64">
        <f>F12-Kreisumlage!D13</f>
        <v>1586689.2086040003</v>
      </c>
      <c r="H12" s="90">
        <f>'IST-Steuer-Einnahmen Vorvorjahr'!E11</f>
        <v>2338806</v>
      </c>
      <c r="I12" s="46">
        <f>'SZW Gemeinden'!G12-Finanzausgleichsumlage!G11+'§ 22 FAG M-V üWk'!G14+'§ 24 FAG M-V Übergangszuw.'!G13+FLA!H11</f>
        <v>1208821.6499999999</v>
      </c>
      <c r="J12" s="46">
        <f t="shared" si="1"/>
        <v>3547627.65</v>
      </c>
      <c r="K12" s="64">
        <f>J12-Kreisumlage!E13</f>
        <v>1923535.77477</v>
      </c>
      <c r="L12" s="90">
        <f>'IST-Steuer-Einnahmen Vorvorjahr'!G11</f>
        <v>2170010</v>
      </c>
      <c r="M12" s="46">
        <f>'SZW Gemeinden'!I12-Finanzausgleichsumlage!H11+'§ 22 FAG M-V üWk'!H14+'§ 24 FAG M-V Übergangszuw.'!H13+Infrastrukturpauschale!D11</f>
        <v>1938206.2</v>
      </c>
      <c r="N12" s="46">
        <f t="shared" si="2"/>
        <v>4108216.2</v>
      </c>
      <c r="O12" s="64">
        <f>N12-Kreisumlage!F13</f>
        <v>2626037.89</v>
      </c>
      <c r="P12" s="96">
        <f>'IST-Steuer-Einnahmen Vorvorjahr'!I11</f>
        <v>2502797</v>
      </c>
      <c r="Q12" s="46">
        <f>'SZW Gemeinden'!K12-Finanzausgleichsumlage!J11+'§ 22 FAG M-V üWk'!I14+'§ 24 FAG M-V Übergangszuw.'!I13+Infrastrukturpauschale!E11</f>
        <v>1629187.26</v>
      </c>
      <c r="R12" s="46">
        <f t="shared" si="3"/>
        <v>4131984.26</v>
      </c>
      <c r="S12" s="64">
        <f>R12-Kreisumlage!G13</f>
        <v>2521154.9820079999</v>
      </c>
      <c r="T12" s="90">
        <f>'IST-Steuer-Einnahmen Vorvorjahr'!K11</f>
        <v>2307285</v>
      </c>
      <c r="U12" s="96">
        <v>139253</v>
      </c>
      <c r="V12" s="46">
        <f>'SZW Gemeinden'!M12-Finanzausgleichsumlage!J11+'§ 22 FAG M-V üWk'!J14+'§ 24 FAG M-V Übergangszuw.'!J13+Infrastrukturpauschale!F11</f>
        <v>1929234.59</v>
      </c>
      <c r="W12" s="46">
        <f t="shared" si="4"/>
        <v>4375772.59</v>
      </c>
      <c r="X12" s="294">
        <f>W12-Kreisumlage!H13</f>
        <v>2630795.7037760001</v>
      </c>
      <c r="Y12" s="90">
        <f>'IST-Steuer-Einnahmen Vorvorjahr'!M11</f>
        <v>2951274</v>
      </c>
      <c r="Z12" s="96">
        <v>81900</v>
      </c>
      <c r="AA12" s="46">
        <f>'SZW Gemeinden'!O12-Finanzausgleichsumlage!L11+'§ 22 FAG M-V üWk'!K14+'§ 24 FAG M-V Übergangszuw.'!K13+Infrastrukturpauschale!G11</f>
        <v>1194138.8599999999</v>
      </c>
      <c r="AB12" s="46">
        <f t="shared" si="5"/>
        <v>4227312.8599999994</v>
      </c>
      <c r="AC12" s="214">
        <f>AB12-Kreisumlage!I13</f>
        <v>2412260.9298799997</v>
      </c>
      <c r="AD12" s="217">
        <f t="shared" si="6"/>
        <v>586636</v>
      </c>
      <c r="AE12" s="275">
        <f t="shared" si="7"/>
        <v>-735095.73000000021</v>
      </c>
      <c r="AF12" s="276">
        <f t="shared" si="8"/>
        <v>-148459.73000000021</v>
      </c>
      <c r="AG12" s="216">
        <f>Kreisumlage!J13</f>
        <v>70075.043896000134</v>
      </c>
      <c r="AH12" s="278">
        <f t="shared" si="9"/>
        <v>-218534.77389600035</v>
      </c>
    </row>
    <row r="13" spans="1:34">
      <c r="A13" s="233">
        <v>13073105</v>
      </c>
      <c r="B13" s="227">
        <v>317</v>
      </c>
      <c r="C13" s="31" t="s">
        <v>17</v>
      </c>
      <c r="D13" s="90">
        <f>'IST-Steuer-Einnahmen Vorvorjahr'!D12</f>
        <v>2873024</v>
      </c>
      <c r="E13" s="46">
        <f>'SZW Gemeinden'!F13-Finanzausgleichsumlage!F12+'§ 22 FAG M-V üWk'!F15+'§ 24 FAG M-V Übergangszuw.'!F14+FLA!G12</f>
        <v>845029.38</v>
      </c>
      <c r="F13" s="46">
        <f t="shared" si="0"/>
        <v>3718053.38</v>
      </c>
      <c r="G13" s="64">
        <f>F13-Kreisumlage!D14</f>
        <v>2307246.6803599996</v>
      </c>
      <c r="H13" s="90">
        <f>'IST-Steuer-Einnahmen Vorvorjahr'!E12</f>
        <v>3383672</v>
      </c>
      <c r="I13" s="46">
        <f>'SZW Gemeinden'!G13-Finanzausgleichsumlage!G12+'§ 22 FAG M-V üWk'!G15+'§ 24 FAG M-V Übergangszuw.'!G14+FLA!H12</f>
        <v>649967.76</v>
      </c>
      <c r="J13" s="46">
        <f t="shared" si="1"/>
        <v>4033639.76</v>
      </c>
      <c r="K13" s="64">
        <f>J13-Kreisumlage!E14</f>
        <v>2589362.5186549998</v>
      </c>
      <c r="L13" s="90">
        <f>'IST-Steuer-Einnahmen Vorvorjahr'!G12</f>
        <v>3836459</v>
      </c>
      <c r="M13" s="46">
        <f>'SZW Gemeinden'!I13-Finanzausgleichsumlage!H12+'§ 22 FAG M-V üWk'!H15+'§ 24 FAG M-V Übergangszuw.'!H14+Infrastrukturpauschale!D12</f>
        <v>479618.82999999996</v>
      </c>
      <c r="N13" s="46">
        <f t="shared" si="2"/>
        <v>4316077.83</v>
      </c>
      <c r="O13" s="64">
        <f>N13-Kreisumlage!F14</f>
        <v>2893058.9000000004</v>
      </c>
      <c r="P13" s="96">
        <f>'IST-Steuer-Einnahmen Vorvorjahr'!I12</f>
        <v>3785136</v>
      </c>
      <c r="Q13" s="46">
        <f>'SZW Gemeinden'!K13-Finanzausgleichsumlage!J12+'§ 22 FAG M-V üWk'!I15+'§ 24 FAG M-V Übergangszuw.'!I14+Infrastrukturpauschale!E12</f>
        <v>430720.15</v>
      </c>
      <c r="R13" s="46">
        <f t="shared" si="3"/>
        <v>4215856.1500000004</v>
      </c>
      <c r="S13" s="64">
        <f>R13-Kreisumlage!G14</f>
        <v>2749954.5502560004</v>
      </c>
      <c r="T13" s="90">
        <f>'IST-Steuer-Einnahmen Vorvorjahr'!K12</f>
        <v>3968952</v>
      </c>
      <c r="U13" s="96">
        <v>395229</v>
      </c>
      <c r="V13" s="46">
        <f>'SZW Gemeinden'!M13-Finanzausgleichsumlage!J12+'§ 22 FAG M-V üWk'!J15+'§ 24 FAG M-V Übergangszuw.'!J14+Infrastrukturpauschale!F12</f>
        <v>394180.26</v>
      </c>
      <c r="W13" s="46">
        <f t="shared" si="4"/>
        <v>4758361.26</v>
      </c>
      <c r="X13" s="294">
        <f>W13-Kreisumlage!H14</f>
        <v>3008866.1028800001</v>
      </c>
      <c r="Y13" s="90">
        <f>'IST-Steuer-Einnahmen Vorvorjahr'!M12</f>
        <v>4516192</v>
      </c>
      <c r="Z13" s="96">
        <v>0</v>
      </c>
      <c r="AA13" s="46">
        <f>'SZW Gemeinden'!O13-Finanzausgleichsumlage!L12+'§ 22 FAG M-V üWk'!K15+'§ 24 FAG M-V Übergangszuw.'!K14+Infrastrukturpauschale!G12</f>
        <v>341015.18</v>
      </c>
      <c r="AB13" s="46">
        <f t="shared" si="5"/>
        <v>4857207.18</v>
      </c>
      <c r="AC13" s="214">
        <f>AB13-Kreisumlage!I14</f>
        <v>3057642.0257999995</v>
      </c>
      <c r="AD13" s="217">
        <f t="shared" si="6"/>
        <v>152011</v>
      </c>
      <c r="AE13" s="275">
        <f t="shared" si="7"/>
        <v>-53165.080000000016</v>
      </c>
      <c r="AF13" s="216">
        <f t="shared" si="8"/>
        <v>98845.919999999984</v>
      </c>
      <c r="AG13" s="216">
        <f>Kreisumlage!J14</f>
        <v>50069.99708000035</v>
      </c>
      <c r="AH13" s="218">
        <f t="shared" si="9"/>
        <v>48775.922919999342</v>
      </c>
    </row>
    <row r="14" spans="1:34">
      <c r="A14" s="233">
        <v>13073005</v>
      </c>
      <c r="B14" s="227">
        <v>5351</v>
      </c>
      <c r="C14" s="31" t="s">
        <v>18</v>
      </c>
      <c r="D14" s="90">
        <f>'IST-Steuer-Einnahmen Vorvorjahr'!D13</f>
        <v>316628</v>
      </c>
      <c r="E14" s="46">
        <f>'SZW Gemeinden'!F14-Finanzausgleichsumlage!F13+'§ 22 FAG M-V üWk'!F16+'§ 24 FAG M-V Übergangszuw.'!F15+FLA!G13</f>
        <v>453129.25999999995</v>
      </c>
      <c r="F14" s="46">
        <f t="shared" si="0"/>
        <v>769757.26</v>
      </c>
      <c r="G14" s="64">
        <f>F14-Kreisumlage!D15</f>
        <v>425239.16982399998</v>
      </c>
      <c r="H14" s="90">
        <f>'IST-Steuer-Einnahmen Vorvorjahr'!E13</f>
        <v>374024</v>
      </c>
      <c r="I14" s="46">
        <f>'SZW Gemeinden'!G14-Finanzausgleichsumlage!G13+'§ 22 FAG M-V üWk'!G16+'§ 24 FAG M-V Übergangszuw.'!G15+FLA!H13</f>
        <v>464743.9</v>
      </c>
      <c r="J14" s="46">
        <f t="shared" si="1"/>
        <v>838767.9</v>
      </c>
      <c r="K14" s="64">
        <f>J14-Kreisumlage!E15</f>
        <v>488428.06905000005</v>
      </c>
      <c r="L14" s="90">
        <f>'IST-Steuer-Einnahmen Vorvorjahr'!G13</f>
        <v>370483</v>
      </c>
      <c r="M14" s="46">
        <f>'SZW Gemeinden'!I14-Finanzausgleichsumlage!H13+'§ 22 FAG M-V üWk'!H16+'§ 24 FAG M-V Übergangszuw.'!H15+Infrastrukturpauschale!D13</f>
        <v>651936.72000000009</v>
      </c>
      <c r="N14" s="46">
        <f t="shared" si="2"/>
        <v>1022419.7200000001</v>
      </c>
      <c r="O14" s="64">
        <f>N14-Kreisumlage!F15</f>
        <v>669557.56000000006</v>
      </c>
      <c r="P14" s="96">
        <f>'IST-Steuer-Einnahmen Vorvorjahr'!I13</f>
        <v>409977</v>
      </c>
      <c r="Q14" s="46">
        <f>'SZW Gemeinden'!K14-Finanzausgleichsumlage!J13+'§ 22 FAG M-V üWk'!I16+'§ 24 FAG M-V Übergangszuw.'!I15+Infrastrukturpauschale!E13</f>
        <v>677077.74</v>
      </c>
      <c r="R14" s="46">
        <f t="shared" si="3"/>
        <v>1087054.74</v>
      </c>
      <c r="S14" s="64">
        <f>R14-Kreisumlage!G15</f>
        <v>695488.73023600003</v>
      </c>
      <c r="T14" s="90">
        <f>'IST-Steuer-Einnahmen Vorvorjahr'!K13</f>
        <v>399341</v>
      </c>
      <c r="U14" s="96">
        <v>10395</v>
      </c>
      <c r="V14" s="46">
        <f>'SZW Gemeinden'!M14-Finanzausgleichsumlage!J13+'§ 22 FAG M-V üWk'!J16+'§ 24 FAG M-V Übergangszuw.'!J15+Infrastrukturpauschale!F13</f>
        <v>728600.34</v>
      </c>
      <c r="W14" s="46">
        <f t="shared" si="4"/>
        <v>1138336.3399999999</v>
      </c>
      <c r="X14" s="294">
        <f>W14-Kreisumlage!H15</f>
        <v>711847.95594399981</v>
      </c>
      <c r="Y14" s="90">
        <f>'IST-Steuer-Einnahmen Vorvorjahr'!M13</f>
        <v>428966</v>
      </c>
      <c r="Z14" s="96">
        <v>0</v>
      </c>
      <c r="AA14" s="46">
        <f>'SZW Gemeinden'!O14-Finanzausgleichsumlage!L13+'§ 22 FAG M-V üWk'!K16+'§ 24 FAG M-V Übergangszuw.'!K15+Infrastrukturpauschale!G13</f>
        <v>741689.67999999993</v>
      </c>
      <c r="AB14" s="46">
        <f t="shared" si="5"/>
        <v>1170655.68</v>
      </c>
      <c r="AC14" s="214">
        <f>AB14-Kreisumlage!I15</f>
        <v>732815.75747999991</v>
      </c>
      <c r="AD14" s="217">
        <f t="shared" si="6"/>
        <v>19230</v>
      </c>
      <c r="AE14" s="216">
        <f t="shared" si="7"/>
        <v>13089.339999999967</v>
      </c>
      <c r="AF14" s="216">
        <f t="shared" si="8"/>
        <v>32319.339999999967</v>
      </c>
      <c r="AG14" s="216">
        <f>Kreisumlage!J15</f>
        <v>11351.538464000099</v>
      </c>
      <c r="AH14" s="218">
        <f t="shared" si="9"/>
        <v>20967.801536000101</v>
      </c>
    </row>
    <row r="15" spans="1:34">
      <c r="A15" s="233">
        <v>13073037</v>
      </c>
      <c r="B15" s="227">
        <v>5351</v>
      </c>
      <c r="C15" s="31" t="s">
        <v>19</v>
      </c>
      <c r="D15" s="90">
        <f>'IST-Steuer-Einnahmen Vorvorjahr'!D14</f>
        <v>366563</v>
      </c>
      <c r="E15" s="46">
        <f>'SZW Gemeinden'!F15-Finanzausgleichsumlage!F14+'§ 22 FAG M-V üWk'!F17+'§ 24 FAG M-V Übergangszuw.'!F16+FLA!G14</f>
        <v>266523.93</v>
      </c>
      <c r="F15" s="46">
        <f t="shared" si="0"/>
        <v>633086.92999999993</v>
      </c>
      <c r="G15" s="64">
        <f>F15-Kreisumlage!D16</f>
        <v>343296.57855199993</v>
      </c>
      <c r="H15" s="90">
        <f>'IST-Steuer-Einnahmen Vorvorjahr'!E14</f>
        <v>387076</v>
      </c>
      <c r="I15" s="46">
        <f>'SZW Gemeinden'!G15-Finanzausgleichsumlage!G14+'§ 22 FAG M-V üWk'!G17+'§ 24 FAG M-V Übergangszuw.'!G16+FLA!H14</f>
        <v>289035.34000000003</v>
      </c>
      <c r="J15" s="46">
        <f t="shared" si="1"/>
        <v>676111.34000000008</v>
      </c>
      <c r="K15" s="64">
        <f>J15-Kreisumlage!E16</f>
        <v>385980.7618850001</v>
      </c>
      <c r="L15" s="90">
        <f>'IST-Steuer-Einnahmen Vorvorjahr'!G14</f>
        <v>413169</v>
      </c>
      <c r="M15" s="46">
        <f>'SZW Gemeinden'!I15-Finanzausgleichsumlage!H14+'§ 22 FAG M-V üWk'!H17+'§ 24 FAG M-V Übergangszuw.'!H16+Infrastrukturpauschale!D14</f>
        <v>371561.72</v>
      </c>
      <c r="N15" s="46">
        <f t="shared" si="2"/>
        <v>784730.72</v>
      </c>
      <c r="O15" s="64">
        <f>N15-Kreisumlage!F16</f>
        <v>510251.69999999995</v>
      </c>
      <c r="P15" s="96">
        <f>'IST-Steuer-Einnahmen Vorvorjahr'!I14</f>
        <v>470239</v>
      </c>
      <c r="Q15" s="46">
        <f>'SZW Gemeinden'!K15-Finanzausgleichsumlage!J14+'§ 22 FAG M-V üWk'!I17+'§ 24 FAG M-V Übergangszuw.'!I16+Infrastrukturpauschale!E14</f>
        <v>340090.22</v>
      </c>
      <c r="R15" s="46">
        <f t="shared" si="3"/>
        <v>810329.22</v>
      </c>
      <c r="S15" s="64">
        <f>R15-Kreisumlage!G16</f>
        <v>513927.93727999995</v>
      </c>
      <c r="T15" s="90">
        <f>'IST-Steuer-Einnahmen Vorvorjahr'!K14</f>
        <v>437617</v>
      </c>
      <c r="U15" s="96">
        <v>21923</v>
      </c>
      <c r="V15" s="46">
        <f>'SZW Gemeinden'!M15-Finanzausgleichsumlage!J14+'§ 22 FAG M-V üWk'!J17+'§ 24 FAG M-V Übergangszuw.'!J16+Infrastrukturpauschale!F14</f>
        <v>400354.68</v>
      </c>
      <c r="W15" s="46">
        <f t="shared" si="4"/>
        <v>859894.67999999993</v>
      </c>
      <c r="X15" s="294">
        <f>W15-Kreisumlage!H16</f>
        <v>533979.05100800004</v>
      </c>
      <c r="Y15" s="90">
        <f>'IST-Steuer-Einnahmen Vorvorjahr'!M14</f>
        <v>560382</v>
      </c>
      <c r="Z15" s="96">
        <v>0</v>
      </c>
      <c r="AA15" s="46">
        <f>'SZW Gemeinden'!O15-Finanzausgleichsumlage!L14+'§ 22 FAG M-V üWk'!K17+'§ 24 FAG M-V Übergangszuw.'!K16+Infrastrukturpauschale!G14</f>
        <v>331216.49</v>
      </c>
      <c r="AB15" s="46">
        <f t="shared" si="5"/>
        <v>891598.49</v>
      </c>
      <c r="AC15" s="214">
        <f>AB15-Kreisumlage!I16</f>
        <v>550753.27099999995</v>
      </c>
      <c r="AD15" s="217">
        <f t="shared" si="6"/>
        <v>100842</v>
      </c>
      <c r="AE15" s="275">
        <f t="shared" si="7"/>
        <v>-69138.19</v>
      </c>
      <c r="AF15" s="216">
        <f t="shared" si="8"/>
        <v>31703.809999999998</v>
      </c>
      <c r="AG15" s="216">
        <f>Kreisumlage!J16</f>
        <v>14929.590008000087</v>
      </c>
      <c r="AH15" s="218">
        <f t="shared" si="9"/>
        <v>16774.219991999911</v>
      </c>
    </row>
    <row r="16" spans="1:34">
      <c r="A16" s="233">
        <v>13073044</v>
      </c>
      <c r="B16" s="227">
        <v>5351</v>
      </c>
      <c r="C16" s="31" t="s">
        <v>20</v>
      </c>
      <c r="D16" s="90">
        <f>'IST-Steuer-Einnahmen Vorvorjahr'!D15</f>
        <v>415567</v>
      </c>
      <c r="E16" s="46">
        <f>'SZW Gemeinden'!F16-Finanzausgleichsumlage!F15+'§ 22 FAG M-V üWk'!F18+'§ 24 FAG M-V Übergangszuw.'!F17+FLA!G15</f>
        <v>201673.56</v>
      </c>
      <c r="F16" s="46">
        <f t="shared" si="0"/>
        <v>617240.56000000006</v>
      </c>
      <c r="G16" s="64">
        <f>F16-Kreisumlage!D17</f>
        <v>334821.08008600009</v>
      </c>
      <c r="H16" s="90">
        <f>'IST-Steuer-Einnahmen Vorvorjahr'!E15</f>
        <v>540800</v>
      </c>
      <c r="I16" s="46">
        <f>'SZW Gemeinden'!G16-Finanzausgleichsumlage!G15+'§ 22 FAG M-V üWk'!G18+'§ 24 FAG M-V Übergangszuw.'!G17+FLA!H15</f>
        <v>120099.67</v>
      </c>
      <c r="J16" s="46">
        <f t="shared" si="1"/>
        <v>660899.67000000004</v>
      </c>
      <c r="K16" s="64">
        <f>J16-Kreisumlage!E17</f>
        <v>378555.44982000004</v>
      </c>
      <c r="L16" s="90">
        <f>'IST-Steuer-Einnahmen Vorvorjahr'!G15</f>
        <v>602678</v>
      </c>
      <c r="M16" s="46">
        <f>'SZW Gemeinden'!I16-Finanzausgleichsumlage!H15+'§ 22 FAG M-V üWk'!H18+'§ 24 FAG M-V Übergangszuw.'!H17+Infrastrukturpauschale!D15</f>
        <v>119317.45999999999</v>
      </c>
      <c r="N16" s="46">
        <f t="shared" si="2"/>
        <v>721995.46</v>
      </c>
      <c r="O16" s="64">
        <f>N16-Kreisumlage!F17</f>
        <v>463612.85</v>
      </c>
      <c r="P16" s="96">
        <f>'IST-Steuer-Einnahmen Vorvorjahr'!I15</f>
        <v>666434</v>
      </c>
      <c r="Q16" s="46">
        <f>'SZW Gemeinden'!K16-Finanzausgleichsumlage!J15+'§ 22 FAG M-V üWk'!I18+'§ 24 FAG M-V Übergangszuw.'!I17+Infrastrukturpauschale!E15</f>
        <v>85133.72</v>
      </c>
      <c r="R16" s="46">
        <f t="shared" si="3"/>
        <v>751567.72</v>
      </c>
      <c r="S16" s="64">
        <f>R16-Kreisumlage!G17</f>
        <v>469343.289384</v>
      </c>
      <c r="T16" s="90">
        <f>'IST-Steuer-Einnahmen Vorvorjahr'!K15</f>
        <v>448841</v>
      </c>
      <c r="U16" s="96">
        <v>95592</v>
      </c>
      <c r="V16" s="46">
        <f>'SZW Gemeinden'!M16-Finanzausgleichsumlage!J15+'§ 22 FAG M-V üWk'!J18+'§ 24 FAG M-V Übergangszuw.'!J17+Infrastrukturpauschale!F15</f>
        <v>237833.33</v>
      </c>
      <c r="W16" s="46">
        <f t="shared" si="4"/>
        <v>782266.33</v>
      </c>
      <c r="X16" s="294">
        <f>W16-Kreisumlage!H17</f>
        <v>483453.831084</v>
      </c>
      <c r="Y16" s="90">
        <f>'IST-Steuer-Einnahmen Vorvorjahr'!M15</f>
        <v>470683</v>
      </c>
      <c r="Z16" s="96">
        <v>143300</v>
      </c>
      <c r="AA16" s="46">
        <f>'SZW Gemeinden'!O16-Finanzausgleichsumlage!L15+'§ 22 FAG M-V üWk'!K18+'§ 24 FAG M-V Übergangszuw.'!K17+Infrastrukturpauschale!G15</f>
        <v>184544.59</v>
      </c>
      <c r="AB16" s="46">
        <f t="shared" si="5"/>
        <v>798527.59</v>
      </c>
      <c r="AC16" s="214">
        <f>AB16-Kreisumlage!I17</f>
        <v>492839.94795999996</v>
      </c>
      <c r="AD16" s="217">
        <f t="shared" si="6"/>
        <v>69550</v>
      </c>
      <c r="AE16" s="275">
        <f t="shared" si="7"/>
        <v>-53288.739999999991</v>
      </c>
      <c r="AF16" s="216">
        <f t="shared" si="8"/>
        <v>16261.260000000009</v>
      </c>
      <c r="AG16" s="216">
        <f>Kreisumlage!J17</f>
        <v>6875.1431240000529</v>
      </c>
      <c r="AH16" s="218">
        <f t="shared" si="9"/>
        <v>9386.1168759999564</v>
      </c>
    </row>
    <row r="17" spans="1:34">
      <c r="A17" s="233">
        <v>13073046</v>
      </c>
      <c r="B17" s="227">
        <v>5351</v>
      </c>
      <c r="C17" s="31" t="s">
        <v>21</v>
      </c>
      <c r="D17" s="90">
        <f>'IST-Steuer-Einnahmen Vorvorjahr'!D16</f>
        <v>1561753</v>
      </c>
      <c r="E17" s="46">
        <f>'SZW Gemeinden'!F17-Finanzausgleichsumlage!F16+'§ 22 FAG M-V üWk'!F19+'§ 24 FAG M-V Übergangszuw.'!F18+FLA!G16</f>
        <v>307490.83999999997</v>
      </c>
      <c r="F17" s="46">
        <f t="shared" si="0"/>
        <v>1869243.8399999999</v>
      </c>
      <c r="G17" s="64">
        <f>F17-Kreisumlage!D18</f>
        <v>1012464.7734539999</v>
      </c>
      <c r="H17" s="90">
        <f>'IST-Steuer-Einnahmen Vorvorjahr'!E16</f>
        <v>1788656</v>
      </c>
      <c r="I17" s="46">
        <f>'SZW Gemeinden'!G17-Finanzausgleichsumlage!G16+'§ 22 FAG M-V üWk'!G19+'§ 24 FAG M-V Übergangszuw.'!G18+FLA!H16</f>
        <v>154325.58000000002</v>
      </c>
      <c r="J17" s="46">
        <f t="shared" si="1"/>
        <v>1942981.58</v>
      </c>
      <c r="K17" s="64">
        <f>J17-Kreisumlage!E18</f>
        <v>1110139.5159499999</v>
      </c>
      <c r="L17" s="90">
        <f>'IST-Steuer-Einnahmen Vorvorjahr'!G16</f>
        <v>1725132</v>
      </c>
      <c r="M17" s="46">
        <f>'SZW Gemeinden'!I17-Finanzausgleichsumlage!H16+'§ 22 FAG M-V üWk'!H19+'§ 24 FAG M-V Übergangszuw.'!H18+Infrastrukturpauschale!D16</f>
        <v>307162.89</v>
      </c>
      <c r="N17" s="46">
        <f t="shared" si="2"/>
        <v>2032294.8900000001</v>
      </c>
      <c r="O17" s="64">
        <f>N17-Kreisumlage!F18</f>
        <v>1311242.4700000002</v>
      </c>
      <c r="P17" s="96">
        <f>'IST-Steuer-Einnahmen Vorvorjahr'!I16</f>
        <v>1958205</v>
      </c>
      <c r="Q17" s="46">
        <f>'SZW Gemeinden'!K17-Finanzausgleichsumlage!J16+'§ 22 FAG M-V üWk'!I19+'§ 24 FAG M-V Übergangszuw.'!I18+Infrastrukturpauschale!E16</f>
        <v>184069.26</v>
      </c>
      <c r="R17" s="46">
        <f t="shared" si="3"/>
        <v>2142274.2599999998</v>
      </c>
      <c r="S17" s="64">
        <f>R17-Kreisumlage!G18</f>
        <v>1344150.5931919999</v>
      </c>
      <c r="T17" s="90">
        <f>'IST-Steuer-Einnahmen Vorvorjahr'!K16</f>
        <v>1327135</v>
      </c>
      <c r="U17" s="96">
        <v>233794</v>
      </c>
      <c r="V17" s="46">
        <f>'SZW Gemeinden'!M17-Finanzausgleichsumlage!J16+'§ 22 FAG M-V üWk'!J19+'§ 24 FAG M-V Übergangszuw.'!J18+Infrastrukturpauschale!F16</f>
        <v>571324.86</v>
      </c>
      <c r="W17" s="46">
        <f t="shared" si="4"/>
        <v>2132253.86</v>
      </c>
      <c r="X17" s="294">
        <f>W17-Kreisumlage!H18</f>
        <v>1313829.5145119997</v>
      </c>
      <c r="Y17" s="90">
        <f>'IST-Steuer-Einnahmen Vorvorjahr'!M16</f>
        <v>1909064</v>
      </c>
      <c r="Z17" s="96">
        <v>409100</v>
      </c>
      <c r="AA17" s="46">
        <f>'SZW Gemeinden'!O17-Finanzausgleichsumlage!L16+'§ 22 FAG M-V üWk'!K19+'§ 24 FAG M-V Übergangszuw.'!K18+Infrastrukturpauschale!G16</f>
        <v>110080.99</v>
      </c>
      <c r="AB17" s="46">
        <f t="shared" si="5"/>
        <v>2428244.9900000002</v>
      </c>
      <c r="AC17" s="214">
        <f>AB17-Kreisumlage!I18</f>
        <v>1484654.3446400003</v>
      </c>
      <c r="AD17" s="217">
        <f t="shared" si="6"/>
        <v>757235</v>
      </c>
      <c r="AE17" s="275">
        <f t="shared" si="7"/>
        <v>-461243.87</v>
      </c>
      <c r="AF17" s="216">
        <f t="shared" si="8"/>
        <v>295991.13</v>
      </c>
      <c r="AG17" s="216">
        <f>Kreisumlage!J18</f>
        <v>125166.299872</v>
      </c>
      <c r="AH17" s="218">
        <f t="shared" si="9"/>
        <v>170824.83012800058</v>
      </c>
    </row>
    <row r="18" spans="1:34">
      <c r="A18" s="233">
        <v>13073066</v>
      </c>
      <c r="B18" s="227">
        <v>5351</v>
      </c>
      <c r="C18" s="31" t="s">
        <v>22</v>
      </c>
      <c r="D18" s="90">
        <f>'IST-Steuer-Einnahmen Vorvorjahr'!D17</f>
        <v>448562</v>
      </c>
      <c r="E18" s="46">
        <f>'SZW Gemeinden'!F18-Finanzausgleichsumlage!F17+'§ 22 FAG M-V üWk'!F20+'§ 24 FAG M-V Übergangszuw.'!F19+FLA!G17</f>
        <v>399772.21</v>
      </c>
      <c r="F18" s="46">
        <f t="shared" si="0"/>
        <v>848334.21</v>
      </c>
      <c r="G18" s="64">
        <f>F18-Kreisumlage!D19</f>
        <v>454879.26177599997</v>
      </c>
      <c r="H18" s="90">
        <f>'IST-Steuer-Einnahmen Vorvorjahr'!E17</f>
        <v>520292</v>
      </c>
      <c r="I18" s="46">
        <f>'SZW Gemeinden'!G18-Finanzausgleichsumlage!G17+'§ 22 FAG M-V üWk'!G20+'§ 24 FAG M-V Übergangszuw.'!G19+FLA!H17</f>
        <v>408773.31</v>
      </c>
      <c r="J18" s="46">
        <f t="shared" si="1"/>
        <v>929065.31</v>
      </c>
      <c r="K18" s="64">
        <f>J18-Kreisumlage!E19</f>
        <v>529192.98875000002</v>
      </c>
      <c r="L18" s="90">
        <f>'IST-Steuer-Einnahmen Vorvorjahr'!G17</f>
        <v>597710</v>
      </c>
      <c r="M18" s="46">
        <f>'SZW Gemeinden'!I18-Finanzausgleichsumlage!H17+'§ 22 FAG M-V üWk'!H20+'§ 24 FAG M-V Übergangszuw.'!H19+Infrastrukturpauschale!D17</f>
        <v>530333.80000000005</v>
      </c>
      <c r="N18" s="46">
        <f t="shared" si="2"/>
        <v>1128043.8</v>
      </c>
      <c r="O18" s="64">
        <f>N18-Kreisumlage!F19</f>
        <v>734999.75</v>
      </c>
      <c r="P18" s="96">
        <f>'IST-Steuer-Einnahmen Vorvorjahr'!I17</f>
        <v>1008341</v>
      </c>
      <c r="Q18" s="46">
        <f>'SZW Gemeinden'!K18-Finanzausgleichsumlage!J17+'§ 22 FAG M-V üWk'!I20+'§ 24 FAG M-V Übergangszuw.'!I19+Infrastrukturpauschale!E17</f>
        <v>191409.18</v>
      </c>
      <c r="R18" s="46">
        <f t="shared" si="3"/>
        <v>1199750.18</v>
      </c>
      <c r="S18" s="64">
        <f>R18-Kreisumlage!G19</f>
        <v>762610.55556400004</v>
      </c>
      <c r="T18" s="90">
        <f>'IST-Steuer-Einnahmen Vorvorjahr'!K17</f>
        <v>545110</v>
      </c>
      <c r="U18" s="96">
        <v>63537</v>
      </c>
      <c r="V18" s="46">
        <f>'SZW Gemeinden'!M18-Finanzausgleichsumlage!J17+'§ 22 FAG M-V üWk'!J20+'§ 24 FAG M-V Übergangszuw.'!J19+Infrastrukturpauschale!F17</f>
        <v>550307.42999999993</v>
      </c>
      <c r="W18" s="46">
        <f t="shared" si="4"/>
        <v>1158954.43</v>
      </c>
      <c r="X18" s="294">
        <f>W18-Kreisumlage!H19</f>
        <v>723065.18174399994</v>
      </c>
      <c r="Y18" s="90">
        <f>'IST-Steuer-Einnahmen Vorvorjahr'!M17</f>
        <v>846658</v>
      </c>
      <c r="Z18" s="96">
        <v>150500</v>
      </c>
      <c r="AA18" s="46">
        <f>'SZW Gemeinden'!O18-Finanzausgleichsumlage!L17+'§ 22 FAG M-V üWk'!K20+'§ 24 FAG M-V Übergangszuw.'!K19+Infrastrukturpauschale!G17</f>
        <v>233977.33000000002</v>
      </c>
      <c r="AB18" s="46">
        <f t="shared" si="5"/>
        <v>1231135.33</v>
      </c>
      <c r="AC18" s="214">
        <f>AB18-Kreisumlage!I19</f>
        <v>766869.07215999998</v>
      </c>
      <c r="AD18" s="217">
        <f t="shared" si="6"/>
        <v>388511</v>
      </c>
      <c r="AE18" s="275">
        <f t="shared" si="7"/>
        <v>-316330.09999999992</v>
      </c>
      <c r="AF18" s="216">
        <f t="shared" si="8"/>
        <v>72180.900000000081</v>
      </c>
      <c r="AG18" s="216">
        <f>Kreisumlage!J19</f>
        <v>28377.009584000043</v>
      </c>
      <c r="AH18" s="218">
        <f t="shared" si="9"/>
        <v>43803.890416000038</v>
      </c>
    </row>
    <row r="19" spans="1:34">
      <c r="A19" s="233">
        <v>13073068</v>
      </c>
      <c r="B19" s="227">
        <v>5351</v>
      </c>
      <c r="C19" s="31" t="s">
        <v>23</v>
      </c>
      <c r="D19" s="90">
        <f>'IST-Steuer-Einnahmen Vorvorjahr'!D18</f>
        <v>945302</v>
      </c>
      <c r="E19" s="46">
        <f>'SZW Gemeinden'!F19-Finanzausgleichsumlage!F18+'§ 22 FAG M-V üWk'!F21+'§ 24 FAG M-V Übergangszuw.'!F20+FLA!G18</f>
        <v>780256.49999999988</v>
      </c>
      <c r="F19" s="46">
        <f t="shared" si="0"/>
        <v>1725558.5</v>
      </c>
      <c r="G19" s="64">
        <f>F19-Kreisumlage!D20</f>
        <v>940919.99888600002</v>
      </c>
      <c r="H19" s="90">
        <f>'IST-Steuer-Einnahmen Vorvorjahr'!E18</f>
        <v>984965</v>
      </c>
      <c r="I19" s="46">
        <f>'SZW Gemeinden'!G19-Finanzausgleichsumlage!G18+'§ 22 FAG M-V üWk'!G21+'§ 24 FAG M-V Übergangszuw.'!G20+FLA!H18</f>
        <v>835180.95</v>
      </c>
      <c r="J19" s="46">
        <f t="shared" si="1"/>
        <v>1820145.95</v>
      </c>
      <c r="K19" s="64">
        <f>J19-Kreisumlage!E20</f>
        <v>1038880.879295</v>
      </c>
      <c r="L19" s="90">
        <f>'IST-Steuer-Einnahmen Vorvorjahr'!G18</f>
        <v>1054639</v>
      </c>
      <c r="M19" s="46">
        <f>'SZW Gemeinden'!I19-Finanzausgleichsumlage!H18+'§ 22 FAG M-V üWk'!H21+'§ 24 FAG M-V Übergangszuw.'!H20+Infrastrukturpauschale!D18</f>
        <v>1198224.1300000001</v>
      </c>
      <c r="N19" s="46">
        <f t="shared" si="2"/>
        <v>2252863.13</v>
      </c>
      <c r="O19" s="64">
        <f>N19-Kreisumlage!F20</f>
        <v>1476411.4699999997</v>
      </c>
      <c r="P19" s="96">
        <f>'IST-Steuer-Einnahmen Vorvorjahr'!I18</f>
        <v>1228191</v>
      </c>
      <c r="Q19" s="46">
        <f>'SZW Gemeinden'!K19-Finanzausgleichsumlage!J18+'§ 22 FAG M-V üWk'!I21+'§ 24 FAG M-V Übergangszuw.'!I20+Infrastrukturpauschale!E18</f>
        <v>1130763.3</v>
      </c>
      <c r="R19" s="46">
        <f t="shared" si="3"/>
        <v>2358954.2999999998</v>
      </c>
      <c r="S19" s="64">
        <f>R19-Kreisumlage!G20</f>
        <v>1509215.1894359998</v>
      </c>
      <c r="T19" s="90">
        <f>'IST-Steuer-Einnahmen Vorvorjahr'!K18</f>
        <v>1061213</v>
      </c>
      <c r="U19" s="96">
        <v>53361</v>
      </c>
      <c r="V19" s="46">
        <f>'SZW Gemeinden'!M19-Finanzausgleichsumlage!J18+'§ 22 FAG M-V üWk'!J21+'§ 24 FAG M-V Übergangszuw.'!J20+Infrastrukturpauschale!F18</f>
        <v>1353083.74</v>
      </c>
      <c r="W19" s="46">
        <f t="shared" si="4"/>
        <v>2467657.7400000002</v>
      </c>
      <c r="X19" s="294">
        <f>W19-Kreisumlage!H20</f>
        <v>1543338.9762360002</v>
      </c>
      <c r="Y19" s="90">
        <f>'IST-Steuer-Einnahmen Vorvorjahr'!M18</f>
        <v>1102778</v>
      </c>
      <c r="Z19" s="96">
        <v>72000</v>
      </c>
      <c r="AA19" s="46">
        <f>'SZW Gemeinden'!O19-Finanzausgleichsumlage!L18+'§ 22 FAG M-V üWk'!K21+'§ 24 FAG M-V Übergangszuw.'!K20+Infrastrukturpauschale!G18</f>
        <v>1355577.76</v>
      </c>
      <c r="AB19" s="46">
        <f t="shared" si="5"/>
        <v>2530355.7599999998</v>
      </c>
      <c r="AC19" s="214">
        <f>AB19-Kreisumlage!I20</f>
        <v>1585370.1254399996</v>
      </c>
      <c r="AD19" s="217">
        <f t="shared" si="6"/>
        <v>60204</v>
      </c>
      <c r="AE19" s="216">
        <f t="shared" si="7"/>
        <v>2494.0200000000186</v>
      </c>
      <c r="AF19" s="216">
        <f t="shared" si="8"/>
        <v>62698.020000000019</v>
      </c>
      <c r="AG19" s="216">
        <f>Kreisumlage!J20</f>
        <v>20666.870796000119</v>
      </c>
      <c r="AH19" s="218">
        <f t="shared" si="9"/>
        <v>42031.149203999434</v>
      </c>
    </row>
    <row r="20" spans="1:34">
      <c r="A20" s="269">
        <v>13073009</v>
      </c>
      <c r="B20" s="268">
        <v>5352</v>
      </c>
      <c r="C20" s="176" t="s">
        <v>24</v>
      </c>
      <c r="D20" s="165">
        <f>'IST-Steuer-Einnahmen Vorvorjahr'!D19</f>
        <v>4075868</v>
      </c>
      <c r="E20" s="166">
        <f>'SZW Gemeinden'!F20-Finanzausgleichsumlage!F19+'§ 22 FAG M-V üWk'!F22+'§ 24 FAG M-V Übergangszuw.'!F21+FLA!G19</f>
        <v>3970984.7699999996</v>
      </c>
      <c r="F20" s="166">
        <f t="shared" si="0"/>
        <v>8046852.7699999996</v>
      </c>
      <c r="G20" s="167">
        <f>F20-Kreisumlage!D21</f>
        <v>4713339.1359259989</v>
      </c>
      <c r="H20" s="165">
        <f>'IST-Steuer-Einnahmen Vorvorjahr'!E19</f>
        <v>4279625</v>
      </c>
      <c r="I20" s="166">
        <f>'SZW Gemeinden'!G20-Finanzausgleichsumlage!G19+'§ 22 FAG M-V üWk'!G22+'§ 24 FAG M-V Übergangszuw.'!G21+FLA!H19</f>
        <v>4123072.5100000002</v>
      </c>
      <c r="J20" s="166">
        <f t="shared" si="1"/>
        <v>8402697.5099999998</v>
      </c>
      <c r="K20" s="167">
        <f>J20-Kreisumlage!E21</f>
        <v>5106374.3648399999</v>
      </c>
      <c r="L20" s="165">
        <f>'IST-Steuer-Einnahmen Vorvorjahr'!G19</f>
        <v>4694377</v>
      </c>
      <c r="M20" s="166">
        <f>'SZW Gemeinden'!I20-Finanzausgleichsumlage!H19+'§ 22 FAG M-V üWk'!H22+'§ 24 FAG M-V Übergangszuw.'!H21+Infrastrukturpauschale!D19</f>
        <v>4676708.09</v>
      </c>
      <c r="N20" s="166">
        <f t="shared" si="2"/>
        <v>9371085.0899999999</v>
      </c>
      <c r="O20" s="64">
        <f>N20-Kreisumlage!F21</f>
        <v>6153134</v>
      </c>
      <c r="P20" s="168">
        <f>'IST-Steuer-Einnahmen Vorvorjahr'!I19</f>
        <v>4438645</v>
      </c>
      <c r="Q20" s="166">
        <f>'SZW Gemeinden'!K20-Finanzausgleichsumlage!J19+'§ 22 FAG M-V üWk'!I22+'§ 24 FAG M-V Übergangszuw.'!I21+Infrastrukturpauschale!E19</f>
        <v>4988385.25</v>
      </c>
      <c r="R20" s="166">
        <f t="shared" si="3"/>
        <v>9427030.25</v>
      </c>
      <c r="S20" s="64">
        <f>R20-Kreisumlage!G21</f>
        <v>6017722.0728639998</v>
      </c>
      <c r="T20" s="90">
        <f>'IST-Steuer-Einnahmen Vorvorjahr'!K19</f>
        <v>4777358</v>
      </c>
      <c r="U20" s="96">
        <v>372652</v>
      </c>
      <c r="V20" s="46">
        <f>'SZW Gemeinden'!M20-Finanzausgleichsumlage!J19+'§ 22 FAG M-V üWk'!J22+'§ 24 FAG M-V Übergangszuw.'!J21+Infrastrukturpauschale!F19</f>
        <v>4573841.3100000005</v>
      </c>
      <c r="W20" s="46">
        <f t="shared" si="4"/>
        <v>9723851.3100000005</v>
      </c>
      <c r="X20" s="294">
        <f>W20-Kreisumlage!H21</f>
        <v>6021267.1823040005</v>
      </c>
      <c r="Y20" s="90">
        <f>'IST-Steuer-Einnahmen Vorvorjahr'!M19</f>
        <v>4953843</v>
      </c>
      <c r="Z20" s="96">
        <v>18000</v>
      </c>
      <c r="AA20" s="46">
        <f>'SZW Gemeinden'!O20-Finanzausgleichsumlage!L19+'§ 22 FAG M-V üWk'!K22+'§ 24 FAG M-V Übergangszuw.'!K21+Infrastrukturpauschale!G19</f>
        <v>5100722.41</v>
      </c>
      <c r="AB20" s="46">
        <f t="shared" si="5"/>
        <v>10072565.41</v>
      </c>
      <c r="AC20" s="214">
        <f>AB20-Kreisumlage!I21</f>
        <v>6222580.0708000008</v>
      </c>
      <c r="AD20" s="217">
        <f t="shared" si="6"/>
        <v>-178167</v>
      </c>
      <c r="AE20" s="216">
        <f t="shared" si="7"/>
        <v>526881.09999999963</v>
      </c>
      <c r="AF20" s="216">
        <f t="shared" si="8"/>
        <v>348714.09999999963</v>
      </c>
      <c r="AG20" s="216">
        <f>Kreisumlage!J21</f>
        <v>147401.21150400024</v>
      </c>
      <c r="AH20" s="218">
        <f t="shared" si="9"/>
        <v>201312.88849600032</v>
      </c>
    </row>
    <row r="21" spans="1:34">
      <c r="A21" s="233">
        <v>13073018</v>
      </c>
      <c r="B21" s="227">
        <v>5352</v>
      </c>
      <c r="C21" s="31" t="s">
        <v>25</v>
      </c>
      <c r="D21" s="90">
        <f>'IST-Steuer-Einnahmen Vorvorjahr'!D20</f>
        <v>215277</v>
      </c>
      <c r="E21" s="46">
        <f>'SZW Gemeinden'!F21-Finanzausgleichsumlage!F20+'§ 22 FAG M-V üWk'!F23+'§ 24 FAG M-V Übergangszuw.'!F22+FLA!G20</f>
        <v>178137.78</v>
      </c>
      <c r="F21" s="46">
        <f t="shared" si="0"/>
        <v>393414.78</v>
      </c>
      <c r="G21" s="64">
        <f>F21-Kreisumlage!D22</f>
        <v>212461.48924800003</v>
      </c>
      <c r="H21" s="90">
        <f>'IST-Steuer-Einnahmen Vorvorjahr'!E20</f>
        <v>183596</v>
      </c>
      <c r="I21" s="46">
        <f>'SZW Gemeinden'!G21-Finanzausgleichsumlage!G20+'§ 22 FAG M-V üWk'!G23+'§ 24 FAG M-V Übergangszuw.'!G22+FLA!H20</f>
        <v>199565.21000000002</v>
      </c>
      <c r="J21" s="46">
        <f t="shared" si="1"/>
        <v>383161.21</v>
      </c>
      <c r="K21" s="64">
        <f>J21-Kreisumlage!E22</f>
        <v>218216.80957000001</v>
      </c>
      <c r="L21" s="90">
        <f>'IST-Steuer-Einnahmen Vorvorjahr'!G20</f>
        <v>149345</v>
      </c>
      <c r="M21" s="46">
        <f>'SZW Gemeinden'!I21-Finanzausgleichsumlage!H20+'§ 22 FAG M-V üWk'!H23+'§ 24 FAG M-V Übergangszuw.'!H22+Infrastrukturpauschale!D20</f>
        <v>320144.17</v>
      </c>
      <c r="N21" s="46">
        <f t="shared" si="2"/>
        <v>469489.17</v>
      </c>
      <c r="O21" s="64">
        <f>N21-Kreisumlage!F22</f>
        <v>304840.18</v>
      </c>
      <c r="P21" s="96">
        <f>'IST-Steuer-Einnahmen Vorvorjahr'!I20</f>
        <v>181505</v>
      </c>
      <c r="Q21" s="46">
        <f>'SZW Gemeinden'!K21-Finanzausgleichsumlage!J20+'§ 22 FAG M-V üWk'!I23+'§ 24 FAG M-V Übergangszuw.'!I22+Infrastrukturpauschale!E20</f>
        <v>312517.93</v>
      </c>
      <c r="R21" s="46">
        <f t="shared" si="3"/>
        <v>494022.93</v>
      </c>
      <c r="S21" s="64">
        <f>R21-Kreisumlage!G22</f>
        <v>312099.49521999998</v>
      </c>
      <c r="T21" s="90">
        <f>'IST-Steuer-Einnahmen Vorvorjahr'!K20</f>
        <v>249301</v>
      </c>
      <c r="U21" s="96">
        <v>9842</v>
      </c>
      <c r="V21" s="46">
        <f>'SZW Gemeinden'!M21-Finanzausgleichsumlage!J20+'§ 22 FAG M-V üWk'!J23+'§ 24 FAG M-V Übergangszuw.'!J22+Infrastrukturpauschale!F20</f>
        <v>257756.49</v>
      </c>
      <c r="W21" s="46">
        <f t="shared" si="4"/>
        <v>516899.49</v>
      </c>
      <c r="X21" s="294">
        <f>W21-Kreisumlage!H22</f>
        <v>323666.09656800004</v>
      </c>
      <c r="Y21" s="90">
        <f>'IST-Steuer-Einnahmen Vorvorjahr'!M20</f>
        <v>227645</v>
      </c>
      <c r="Z21" s="96">
        <v>0</v>
      </c>
      <c r="AA21" s="46">
        <f>'SZW Gemeinden'!O21-Finanzausgleichsumlage!L20+'§ 22 FAG M-V üWk'!K23+'§ 24 FAG M-V Übergangszuw.'!K22+Infrastrukturpauschale!G20</f>
        <v>313888.91000000003</v>
      </c>
      <c r="AB21" s="46">
        <f t="shared" si="5"/>
        <v>541533.91</v>
      </c>
      <c r="AC21" s="214">
        <f>AB21-Kreisumlage!I22</f>
        <v>340301.75800000003</v>
      </c>
      <c r="AD21" s="217">
        <f t="shared" si="6"/>
        <v>-31498</v>
      </c>
      <c r="AE21" s="216">
        <f t="shared" si="7"/>
        <v>56132.420000000042</v>
      </c>
      <c r="AF21" s="216">
        <f t="shared" si="8"/>
        <v>24634.420000000042</v>
      </c>
      <c r="AG21" s="216">
        <f>Kreisumlage!J22</f>
        <v>7998.7585680000193</v>
      </c>
      <c r="AH21" s="218">
        <f t="shared" si="9"/>
        <v>16635.661431999994</v>
      </c>
    </row>
    <row r="22" spans="1:34">
      <c r="A22" s="233">
        <v>13073025</v>
      </c>
      <c r="B22" s="227">
        <v>5352</v>
      </c>
      <c r="C22" s="31" t="s">
        <v>26</v>
      </c>
      <c r="D22" s="90">
        <f>'IST-Steuer-Einnahmen Vorvorjahr'!D21</f>
        <v>292230</v>
      </c>
      <c r="E22" s="46">
        <f>'SZW Gemeinden'!F22-Finanzausgleichsumlage!F21+'§ 22 FAG M-V üWk'!F24+'§ 24 FAG M-V Übergangszuw.'!F23+FLA!G21</f>
        <v>340790.31</v>
      </c>
      <c r="F22" s="46">
        <f t="shared" si="0"/>
        <v>633020.31000000006</v>
      </c>
      <c r="G22" s="64">
        <f>F22-Kreisumlage!D23</f>
        <v>341247.75289800006</v>
      </c>
      <c r="H22" s="90">
        <f>'IST-Steuer-Einnahmen Vorvorjahr'!E21</f>
        <v>311021</v>
      </c>
      <c r="I22" s="46">
        <f>'SZW Gemeinden'!G22-Finanzausgleichsumlage!G21+'§ 22 FAG M-V üWk'!G24+'§ 24 FAG M-V Übergangszuw.'!G23+FLA!H21</f>
        <v>370742.24</v>
      </c>
      <c r="J22" s="46">
        <f t="shared" si="1"/>
        <v>681763.24</v>
      </c>
      <c r="K22" s="64">
        <f>J22-Kreisumlage!E23</f>
        <v>385344.518965</v>
      </c>
      <c r="L22" s="90">
        <f>'IST-Steuer-Einnahmen Vorvorjahr'!G21</f>
        <v>380020</v>
      </c>
      <c r="M22" s="46">
        <f>'SZW Gemeinden'!I22-Finanzausgleichsumlage!H21+'§ 22 FAG M-V üWk'!H24+'§ 24 FAG M-V Übergangszuw.'!H23+Infrastrukturpauschale!D21</f>
        <v>476600.31</v>
      </c>
      <c r="N22" s="46">
        <f t="shared" si="2"/>
        <v>856620.31</v>
      </c>
      <c r="O22" s="64">
        <f>N22-Kreisumlage!F23</f>
        <v>558381.63000000012</v>
      </c>
      <c r="P22" s="96">
        <f>'IST-Steuer-Einnahmen Vorvorjahr'!I21</f>
        <v>396207</v>
      </c>
      <c r="Q22" s="46">
        <f>'SZW Gemeinden'!K22-Finanzausgleichsumlage!J21+'§ 22 FAG M-V üWk'!I24+'§ 24 FAG M-V Übergangszuw.'!I23+Infrastrukturpauschale!E21</f>
        <v>481158.32</v>
      </c>
      <c r="R22" s="46">
        <f t="shared" si="3"/>
        <v>877365.32000000007</v>
      </c>
      <c r="S22" s="64">
        <f>R22-Kreisumlage!G23</f>
        <v>558191.63920000009</v>
      </c>
      <c r="T22" s="90">
        <f>'IST-Steuer-Einnahmen Vorvorjahr'!K21</f>
        <v>459437</v>
      </c>
      <c r="U22" s="96">
        <v>16639</v>
      </c>
      <c r="V22" s="46">
        <f>'SZW Gemeinden'!M22-Finanzausgleichsumlage!J21+'§ 22 FAG M-V üWk'!J24+'§ 24 FAG M-V Übergangszuw.'!J23+Infrastrukturpauschale!F21</f>
        <v>443838.91</v>
      </c>
      <c r="W22" s="46">
        <f t="shared" si="4"/>
        <v>919914.90999999992</v>
      </c>
      <c r="X22" s="294">
        <f>W22-Kreisumlage!H23</f>
        <v>569349.9515519999</v>
      </c>
      <c r="Y22" s="90">
        <f>'IST-Steuer-Einnahmen Vorvorjahr'!M21</f>
        <v>450487</v>
      </c>
      <c r="Z22" s="96">
        <v>0</v>
      </c>
      <c r="AA22" s="46">
        <f>'SZW Gemeinden'!O22-Finanzausgleichsumlage!L21+'§ 22 FAG M-V üWk'!K24+'§ 24 FAG M-V Übergangszuw.'!K23+Infrastrukturpauschale!G21</f>
        <v>503980.78</v>
      </c>
      <c r="AB22" s="46">
        <f t="shared" si="5"/>
        <v>954467.78</v>
      </c>
      <c r="AC22" s="214">
        <f>AB22-Kreisumlage!I23</f>
        <v>593384.91368</v>
      </c>
      <c r="AD22" s="217">
        <f t="shared" si="6"/>
        <v>-25589</v>
      </c>
      <c r="AE22" s="216">
        <f t="shared" si="7"/>
        <v>60141.870000000054</v>
      </c>
      <c r="AF22" s="216">
        <f t="shared" si="8"/>
        <v>34552.870000000054</v>
      </c>
      <c r="AG22" s="216">
        <f>Kreisumlage!J23</f>
        <v>10517.907872000011</v>
      </c>
      <c r="AH22" s="218">
        <f t="shared" si="9"/>
        <v>24034.962128000101</v>
      </c>
    </row>
    <row r="23" spans="1:34">
      <c r="A23" s="233">
        <v>13073042</v>
      </c>
      <c r="B23" s="227">
        <v>5352</v>
      </c>
      <c r="C23" s="31" t="s">
        <v>27</v>
      </c>
      <c r="D23" s="90">
        <f>'IST-Steuer-Einnahmen Vorvorjahr'!D22</f>
        <v>142245</v>
      </c>
      <c r="E23" s="46">
        <f>'SZW Gemeinden'!F23-Finanzausgleichsumlage!F22+'§ 22 FAG M-V üWk'!F25+'§ 24 FAG M-V Übergangszuw.'!F24+FLA!G22</f>
        <v>52457.53</v>
      </c>
      <c r="F23" s="46">
        <f t="shared" si="0"/>
        <v>194702.53</v>
      </c>
      <c r="G23" s="64">
        <f>F23-Kreisumlage!D24</f>
        <v>103530.025408</v>
      </c>
      <c r="H23" s="90">
        <f>'IST-Steuer-Einnahmen Vorvorjahr'!E22</f>
        <v>165495</v>
      </c>
      <c r="I23" s="46">
        <f>'SZW Gemeinden'!G23-Finanzausgleichsumlage!G22+'§ 22 FAG M-V üWk'!G25+'§ 24 FAG M-V Übergangszuw.'!G24+FLA!H22</f>
        <v>29306.649999999998</v>
      </c>
      <c r="J23" s="46">
        <f t="shared" si="1"/>
        <v>194801.65</v>
      </c>
      <c r="K23" s="64">
        <f>J23-Kreisumlage!E24</f>
        <v>108785.61329499999</v>
      </c>
      <c r="L23" s="90">
        <f>'IST-Steuer-Einnahmen Vorvorjahr'!G22</f>
        <v>198355</v>
      </c>
      <c r="M23" s="46">
        <f>'SZW Gemeinden'!I23-Finanzausgleichsumlage!H22+'§ 22 FAG M-V üWk'!H25+'§ 24 FAG M-V Übergangszuw.'!H24+Infrastrukturpauschale!D22</f>
        <v>31624.879999999997</v>
      </c>
      <c r="N23" s="46">
        <f t="shared" si="2"/>
        <v>229979.88</v>
      </c>
      <c r="O23" s="64">
        <f>N23-Kreisumlage!F24</f>
        <v>146209.62</v>
      </c>
      <c r="P23" s="96">
        <f>'IST-Steuer-Einnahmen Vorvorjahr'!I22</f>
        <v>182166</v>
      </c>
      <c r="Q23" s="46">
        <f>'SZW Gemeinden'!K23-Finanzausgleichsumlage!J22+'§ 22 FAG M-V üWk'!I25+'§ 24 FAG M-V Übergangszuw.'!I24+Infrastrukturpauschale!E22</f>
        <v>46163.990000000005</v>
      </c>
      <c r="R23" s="46">
        <f t="shared" si="3"/>
        <v>228329.99</v>
      </c>
      <c r="S23" s="64">
        <f>R23-Kreisumlage!G24</f>
        <v>142335.70277999999</v>
      </c>
      <c r="T23" s="90">
        <f>'IST-Steuer-Einnahmen Vorvorjahr'!K22</f>
        <v>173511</v>
      </c>
      <c r="U23" s="96">
        <v>19045</v>
      </c>
      <c r="V23" s="46">
        <f>'SZW Gemeinden'!M23-Finanzausgleichsumlage!J22+'§ 22 FAG M-V üWk'!J25+'§ 24 FAG M-V Übergangszuw.'!J24+Infrastrukturpauschale!F22</f>
        <v>41452.58</v>
      </c>
      <c r="W23" s="46">
        <f t="shared" si="4"/>
        <v>234008.58000000002</v>
      </c>
      <c r="X23" s="294">
        <f>W23-Kreisumlage!H24</f>
        <v>142213.09909600002</v>
      </c>
      <c r="Y23" s="90">
        <f>'IST-Steuer-Einnahmen Vorvorjahr'!M22</f>
        <v>159981</v>
      </c>
      <c r="Z23" s="96">
        <v>9300</v>
      </c>
      <c r="AA23" s="46">
        <f>'SZW Gemeinden'!O23-Finanzausgleichsumlage!L22+'§ 22 FAG M-V üWk'!K25+'§ 24 FAG M-V Übergangszuw.'!K24+Infrastrukturpauschale!G22</f>
        <v>73629.320000000007</v>
      </c>
      <c r="AB23" s="46">
        <f t="shared" si="5"/>
        <v>242910.32</v>
      </c>
      <c r="AC23" s="214">
        <f>AB23-Kreisumlage!I24</f>
        <v>149147.31703999999</v>
      </c>
      <c r="AD23" s="217">
        <f t="shared" si="6"/>
        <v>-23275</v>
      </c>
      <c r="AE23" s="216">
        <f t="shared" si="7"/>
        <v>32176.740000000005</v>
      </c>
      <c r="AF23" s="216">
        <f t="shared" si="8"/>
        <v>8901.7400000000052</v>
      </c>
      <c r="AG23" s="216">
        <f>Kreisumlage!J24</f>
        <v>1967.5220560000162</v>
      </c>
      <c r="AH23" s="218">
        <f t="shared" si="9"/>
        <v>6934.2179439999745</v>
      </c>
    </row>
    <row r="24" spans="1:34">
      <c r="A24" s="233">
        <v>13073043</v>
      </c>
      <c r="B24" s="227">
        <v>5352</v>
      </c>
      <c r="C24" s="31" t="s">
        <v>28</v>
      </c>
      <c r="D24" s="90">
        <f>'IST-Steuer-Einnahmen Vorvorjahr'!D23</f>
        <v>175827</v>
      </c>
      <c r="E24" s="46">
        <f>'SZW Gemeinden'!F24-Finanzausgleichsumlage!F23+'§ 22 FAG M-V üWk'!F26+'§ 24 FAG M-V Übergangszuw.'!F25+FLA!G23</f>
        <v>190939.78</v>
      </c>
      <c r="F24" s="46">
        <f t="shared" si="0"/>
        <v>366766.78</v>
      </c>
      <c r="G24" s="64">
        <f>F24-Kreisumlage!D25</f>
        <v>197997.07715800003</v>
      </c>
      <c r="H24" s="90">
        <f>'IST-Steuer-Einnahmen Vorvorjahr'!E23</f>
        <v>205574</v>
      </c>
      <c r="I24" s="46">
        <f>'SZW Gemeinden'!G24-Finanzausgleichsumlage!G23+'§ 22 FAG M-V üWk'!G26+'§ 24 FAG M-V Übergangszuw.'!G25+FLA!H23</f>
        <v>246053.15</v>
      </c>
      <c r="J24" s="46">
        <f t="shared" si="1"/>
        <v>451627.15</v>
      </c>
      <c r="K24" s="64">
        <f>J24-Kreisumlage!E25</f>
        <v>256400.02618000004</v>
      </c>
      <c r="L24" s="90">
        <f>'IST-Steuer-Einnahmen Vorvorjahr'!G23</f>
        <v>218289</v>
      </c>
      <c r="M24" s="46">
        <f>'SZW Gemeinden'!I24-Finanzausgleichsumlage!H23+'§ 22 FAG M-V üWk'!H26+'§ 24 FAG M-V Übergangszuw.'!H25+Infrastrukturpauschale!D23</f>
        <v>328554.44</v>
      </c>
      <c r="N24" s="46">
        <f t="shared" si="2"/>
        <v>546843.43999999994</v>
      </c>
      <c r="O24" s="64">
        <f>N24-Kreisumlage!F25</f>
        <v>353733.62999999995</v>
      </c>
      <c r="P24" s="96">
        <f>'IST-Steuer-Einnahmen Vorvorjahr'!I23</f>
        <v>229145</v>
      </c>
      <c r="Q24" s="46">
        <f>'SZW Gemeinden'!K24-Finanzausgleichsumlage!J23+'§ 22 FAG M-V üWk'!I26+'§ 24 FAG M-V Übergangszuw.'!I25+Infrastrukturpauschale!E23</f>
        <v>343091.23</v>
      </c>
      <c r="R24" s="46">
        <f t="shared" si="3"/>
        <v>572236.23</v>
      </c>
      <c r="S24" s="64">
        <f>R24-Kreisumlage!G25</f>
        <v>361441.38879599998</v>
      </c>
      <c r="T24" s="90">
        <f>'IST-Steuer-Einnahmen Vorvorjahr'!K23</f>
        <v>219366</v>
      </c>
      <c r="U24" s="96">
        <v>8888</v>
      </c>
      <c r="V24" s="46">
        <f>'SZW Gemeinden'!M24-Finanzausgleichsumlage!J23+'§ 22 FAG M-V üWk'!J26+'§ 24 FAG M-V Übergangszuw.'!J25+Infrastrukturpauschale!F23</f>
        <v>368676.39</v>
      </c>
      <c r="W24" s="46">
        <f t="shared" si="4"/>
        <v>596930.39</v>
      </c>
      <c r="X24" s="294">
        <f>W24-Kreisumlage!H25</f>
        <v>369694.24953200005</v>
      </c>
      <c r="Y24" s="90">
        <f>'IST-Steuer-Einnahmen Vorvorjahr'!M23</f>
        <v>236218</v>
      </c>
      <c r="Z24" s="96">
        <v>7700</v>
      </c>
      <c r="AA24" s="46">
        <f>'SZW Gemeinden'!O24-Finanzausgleichsumlage!L23+'§ 22 FAG M-V üWk'!K26+'§ 24 FAG M-V Übergangszuw.'!K25+Infrastrukturpauschale!G23</f>
        <v>364157.87</v>
      </c>
      <c r="AB24" s="46">
        <f t="shared" si="5"/>
        <v>608075.87</v>
      </c>
      <c r="AC24" s="214">
        <f>AB24-Kreisumlage!I25</f>
        <v>377481.63271999999</v>
      </c>
      <c r="AD24" s="217">
        <f t="shared" si="6"/>
        <v>15664</v>
      </c>
      <c r="AE24" s="275">
        <f t="shared" si="7"/>
        <v>-4518.5200000000186</v>
      </c>
      <c r="AF24" s="216">
        <f t="shared" si="8"/>
        <v>11145.479999999981</v>
      </c>
      <c r="AG24" s="216">
        <f>Kreisumlage!J25</f>
        <v>3358.0968120000616</v>
      </c>
      <c r="AH24" s="218">
        <f t="shared" si="9"/>
        <v>7787.3831879999489</v>
      </c>
    </row>
    <row r="25" spans="1:34">
      <c r="A25" s="233">
        <v>13073051</v>
      </c>
      <c r="B25" s="227">
        <v>5352</v>
      </c>
      <c r="C25" s="31" t="s">
        <v>29</v>
      </c>
      <c r="D25" s="90">
        <f>'IST-Steuer-Einnahmen Vorvorjahr'!D24</f>
        <v>292864</v>
      </c>
      <c r="E25" s="46">
        <f>'SZW Gemeinden'!F25-Finanzausgleichsumlage!F24+'§ 22 FAG M-V üWk'!F27+'§ 24 FAG M-V Übergangszuw.'!F26+FLA!G24</f>
        <v>205567.28999999998</v>
      </c>
      <c r="F25" s="46">
        <f t="shared" si="0"/>
        <v>498431.29</v>
      </c>
      <c r="G25" s="64">
        <f>F25-Kreisumlage!D26</f>
        <v>269243.20391199994</v>
      </c>
      <c r="H25" s="90">
        <f>'IST-Steuer-Einnahmen Vorvorjahr'!E24</f>
        <v>340394</v>
      </c>
      <c r="I25" s="46">
        <f>'SZW Gemeinden'!G25-Finanzausgleichsumlage!G24+'§ 22 FAG M-V üWk'!G27+'§ 24 FAG M-V Übergangszuw.'!G26+FLA!H24</f>
        <v>201421.47999999998</v>
      </c>
      <c r="J25" s="46">
        <f t="shared" si="1"/>
        <v>541815.48</v>
      </c>
      <c r="K25" s="64">
        <f>J25-Kreisumlage!E26</f>
        <v>312062.50878000003</v>
      </c>
      <c r="L25" s="90">
        <f>'IST-Steuer-Einnahmen Vorvorjahr'!G24</f>
        <v>253212</v>
      </c>
      <c r="M25" s="46">
        <f>'SZW Gemeinden'!I25-Finanzausgleichsumlage!H24+'§ 22 FAG M-V üWk'!H27+'§ 24 FAG M-V Übergangszuw.'!H26+Infrastrukturpauschale!D24</f>
        <v>392056.36</v>
      </c>
      <c r="N25" s="46">
        <f t="shared" si="2"/>
        <v>645268.36</v>
      </c>
      <c r="O25" s="64">
        <f>N25-Kreisumlage!F26</f>
        <v>423880.75</v>
      </c>
      <c r="P25" s="96">
        <f>'IST-Steuer-Einnahmen Vorvorjahr'!I24</f>
        <v>290368</v>
      </c>
      <c r="Q25" s="46">
        <f>'SZW Gemeinden'!K25-Finanzausgleichsumlage!J24+'§ 22 FAG M-V üWk'!I27+'§ 24 FAG M-V Übergangszuw.'!I26+Infrastrukturpauschale!E24</f>
        <v>351995.59</v>
      </c>
      <c r="R25" s="46">
        <f t="shared" si="3"/>
        <v>642363.59000000008</v>
      </c>
      <c r="S25" s="64">
        <f>R25-Kreisumlage!G26</f>
        <v>412005.28460400004</v>
      </c>
      <c r="T25" s="90">
        <f>'IST-Steuer-Einnahmen Vorvorjahr'!K24</f>
        <v>294493</v>
      </c>
      <c r="U25" s="96">
        <v>18968</v>
      </c>
      <c r="V25" s="46">
        <f>'SZW Gemeinden'!M25-Finanzausgleichsumlage!J24+'§ 22 FAG M-V üWk'!J27+'§ 24 FAG M-V Übergangszuw.'!J26+Infrastrukturpauschale!F24</f>
        <v>341555.29</v>
      </c>
      <c r="W25" s="46">
        <f t="shared" si="4"/>
        <v>655016.29</v>
      </c>
      <c r="X25" s="294">
        <f>W25-Kreisumlage!H26</f>
        <v>410100.49554800009</v>
      </c>
      <c r="Y25" s="90">
        <f>'IST-Steuer-Einnahmen Vorvorjahr'!M24</f>
        <v>322579</v>
      </c>
      <c r="Z25" s="96">
        <v>2100</v>
      </c>
      <c r="AA25" s="46">
        <f>'SZW Gemeinden'!O25-Finanzausgleichsumlage!L24+'§ 22 FAG M-V üWk'!K27+'§ 24 FAG M-V Übergangszuw.'!K26+Infrastrukturpauschale!G24</f>
        <v>371133.27</v>
      </c>
      <c r="AB25" s="46">
        <f t="shared" si="5"/>
        <v>695812.27</v>
      </c>
      <c r="AC25" s="214">
        <f>AB25-Kreisumlage!I26</f>
        <v>436656.33867999999</v>
      </c>
      <c r="AD25" s="217">
        <f t="shared" si="6"/>
        <v>11218</v>
      </c>
      <c r="AE25" s="216">
        <f t="shared" si="7"/>
        <v>29577.98000000004</v>
      </c>
      <c r="AF25" s="216">
        <f t="shared" si="8"/>
        <v>40795.98000000004</v>
      </c>
      <c r="AG25" s="216">
        <f>Kreisumlage!J26</f>
        <v>14240.13686800006</v>
      </c>
      <c r="AH25" s="218">
        <f t="shared" si="9"/>
        <v>26555.843131999893</v>
      </c>
    </row>
    <row r="26" spans="1:34">
      <c r="A26" s="233">
        <v>13073053</v>
      </c>
      <c r="B26" s="227">
        <v>5352</v>
      </c>
      <c r="C26" s="31" t="s">
        <v>30</v>
      </c>
      <c r="D26" s="90">
        <f>'IST-Steuer-Einnahmen Vorvorjahr'!D25</f>
        <v>222911</v>
      </c>
      <c r="E26" s="46">
        <f>'SZW Gemeinden'!F26-Finanzausgleichsumlage!F25+'§ 22 FAG M-V üWk'!F28+'§ 24 FAG M-V Übergangszuw.'!F27+FLA!G25</f>
        <v>243664.11</v>
      </c>
      <c r="F26" s="46">
        <f t="shared" si="0"/>
        <v>466575.11</v>
      </c>
      <c r="G26" s="64">
        <f>F26-Kreisumlage!D27</f>
        <v>252986.36808799999</v>
      </c>
      <c r="H26" s="90">
        <f>'IST-Steuer-Einnahmen Vorvorjahr'!E25</f>
        <v>257897</v>
      </c>
      <c r="I26" s="46">
        <f>'SZW Gemeinden'!G26-Finanzausgleichsumlage!G25+'§ 22 FAG M-V üWk'!G28+'§ 24 FAG M-V Übergangszuw.'!G27+FLA!H25</f>
        <v>226974.93</v>
      </c>
      <c r="J26" s="46">
        <f t="shared" si="1"/>
        <v>484871.93</v>
      </c>
      <c r="K26" s="64">
        <f>J26-Kreisumlage!E27</f>
        <v>275076.19769</v>
      </c>
      <c r="L26" s="90">
        <f>'IST-Steuer-Einnahmen Vorvorjahr'!G25</f>
        <v>232145</v>
      </c>
      <c r="M26" s="46">
        <f>'SZW Gemeinden'!I26-Finanzausgleichsumlage!H25+'§ 22 FAG M-V üWk'!H28+'§ 24 FAG M-V Übergangszuw.'!H27+Infrastrukturpauschale!D25</f>
        <v>345801.23</v>
      </c>
      <c r="N26" s="46">
        <f t="shared" si="2"/>
        <v>577946.23</v>
      </c>
      <c r="O26" s="64">
        <f>N26-Kreisumlage!F27</f>
        <v>374199.77</v>
      </c>
      <c r="P26" s="96">
        <f>'IST-Steuer-Einnahmen Vorvorjahr'!I25</f>
        <v>328887</v>
      </c>
      <c r="Q26" s="46">
        <f>'SZW Gemeinden'!K26-Finanzausgleichsumlage!J25+'§ 22 FAG M-V üWk'!I28+'§ 24 FAG M-V Übergangszuw.'!I27+Infrastrukturpauschale!E25</f>
        <v>247767.81</v>
      </c>
      <c r="R26" s="46">
        <f t="shared" si="3"/>
        <v>576654.81000000006</v>
      </c>
      <c r="S26" s="64">
        <f>R26-Kreisumlage!G27</f>
        <v>360931.36402400007</v>
      </c>
      <c r="T26" s="90">
        <f>'IST-Steuer-Einnahmen Vorvorjahr'!K25</f>
        <v>228543</v>
      </c>
      <c r="U26" s="96">
        <v>24768</v>
      </c>
      <c r="V26" s="46">
        <f>'SZW Gemeinden'!M26-Finanzausgleichsumlage!J25+'§ 22 FAG M-V üWk'!J28+'§ 24 FAG M-V Übergangszuw.'!J27+Infrastrukturpauschale!F25</f>
        <v>380558.19</v>
      </c>
      <c r="W26" s="46">
        <f t="shared" si="4"/>
        <v>633869.18999999994</v>
      </c>
      <c r="X26" s="294">
        <f>W26-Kreisumlage!H27</f>
        <v>393461.98741599993</v>
      </c>
      <c r="Y26" s="90">
        <f>'IST-Steuer-Einnahmen Vorvorjahr'!M25</f>
        <v>267087</v>
      </c>
      <c r="Z26" s="96">
        <v>75600</v>
      </c>
      <c r="AA26" s="46">
        <f>'SZW Gemeinden'!O26-Finanzausgleichsumlage!L25+'§ 22 FAG M-V üWk'!K28+'§ 24 FAG M-V Übergangszuw.'!K27+Infrastrukturpauschale!G25</f>
        <v>327536.51</v>
      </c>
      <c r="AB26" s="46">
        <f t="shared" si="5"/>
        <v>670223.51</v>
      </c>
      <c r="AC26" s="214">
        <f>AB26-Kreisumlage!I27</f>
        <v>413297.36755999998</v>
      </c>
      <c r="AD26" s="217">
        <f t="shared" si="6"/>
        <v>89376</v>
      </c>
      <c r="AE26" s="275">
        <f t="shared" si="7"/>
        <v>-53021.679999999993</v>
      </c>
      <c r="AF26" s="216">
        <f t="shared" si="8"/>
        <v>36354.320000000007</v>
      </c>
      <c r="AG26" s="216">
        <f>Kreisumlage!J27</f>
        <v>16518.939856000012</v>
      </c>
      <c r="AH26" s="218">
        <f t="shared" si="9"/>
        <v>19835.380144000053</v>
      </c>
    </row>
    <row r="27" spans="1:34">
      <c r="A27" s="233">
        <v>13073069</v>
      </c>
      <c r="B27" s="227">
        <v>5352</v>
      </c>
      <c r="C27" s="31" t="s">
        <v>31</v>
      </c>
      <c r="D27" s="90">
        <f>'IST-Steuer-Einnahmen Vorvorjahr'!D26</f>
        <v>296027</v>
      </c>
      <c r="E27" s="46">
        <f>'SZW Gemeinden'!F27-Finanzausgleichsumlage!F26+'§ 22 FAG M-V üWk'!F29+'§ 24 FAG M-V Übergangszuw.'!F28+FLA!G26</f>
        <v>269056.05000000005</v>
      </c>
      <c r="F27" s="46">
        <f t="shared" si="0"/>
        <v>565083.05000000005</v>
      </c>
      <c r="G27" s="64">
        <f>F27-Kreisumlage!D28</f>
        <v>301678.32077600004</v>
      </c>
      <c r="H27" s="90">
        <f>'IST-Steuer-Einnahmen Vorvorjahr'!E26</f>
        <v>386831</v>
      </c>
      <c r="I27" s="46">
        <f>'SZW Gemeinden'!G27-Finanzausgleichsumlage!G26+'§ 22 FAG M-V üWk'!G29+'§ 24 FAG M-V Übergangszuw.'!G28+FLA!H26</f>
        <v>234990</v>
      </c>
      <c r="J27" s="46">
        <f t="shared" si="1"/>
        <v>621821</v>
      </c>
      <c r="K27" s="64">
        <f>J27-Kreisumlage!E28</f>
        <v>347258.66836999997</v>
      </c>
      <c r="L27" s="90">
        <f>'IST-Steuer-Einnahmen Vorvorjahr'!G26</f>
        <v>396084</v>
      </c>
      <c r="M27" s="46">
        <f>'SZW Gemeinden'!I27-Finanzausgleichsumlage!H26+'§ 22 FAG M-V üWk'!H29+'§ 24 FAG M-V Übergangszuw.'!H28+Infrastrukturpauschale!D26</f>
        <v>339900.87</v>
      </c>
      <c r="N27" s="46">
        <f t="shared" si="2"/>
        <v>735984.87</v>
      </c>
      <c r="O27" s="64">
        <f>N27-Kreisumlage!F28</f>
        <v>473580.56</v>
      </c>
      <c r="P27" s="96">
        <f>'IST-Steuer-Einnahmen Vorvorjahr'!I26</f>
        <v>415271</v>
      </c>
      <c r="Q27" s="46">
        <f>'SZW Gemeinden'!K27-Finanzausgleichsumlage!J26+'§ 22 FAG M-V üWk'!I29+'§ 24 FAG M-V Übergangszuw.'!I28+Infrastrukturpauschale!E26</f>
        <v>339276.91</v>
      </c>
      <c r="R27" s="46">
        <f t="shared" si="3"/>
        <v>754547.90999999992</v>
      </c>
      <c r="S27" s="64">
        <f>R27-Kreisumlage!G28</f>
        <v>473493.93244399992</v>
      </c>
      <c r="T27" s="90">
        <f>'IST-Steuer-Einnahmen Vorvorjahr'!K26</f>
        <v>446068</v>
      </c>
      <c r="U27" s="96">
        <v>16737</v>
      </c>
      <c r="V27" s="46">
        <f>'SZW Gemeinden'!M27-Finanzausgleichsumlage!J26+'§ 22 FAG M-V üWk'!J29+'§ 24 FAG M-V Übergangszuw.'!J28+Infrastrukturpauschale!F26</f>
        <v>323247.02999999997</v>
      </c>
      <c r="W27" s="46">
        <f t="shared" si="4"/>
        <v>786052.03</v>
      </c>
      <c r="X27" s="294">
        <f>W27-Kreisumlage!H28</f>
        <v>479580.95790800004</v>
      </c>
      <c r="Y27" s="90">
        <f>'IST-Steuer-Einnahmen Vorvorjahr'!M26</f>
        <v>472525</v>
      </c>
      <c r="Z27" s="96">
        <v>0</v>
      </c>
      <c r="AA27" s="46">
        <f>'SZW Gemeinden'!O27-Finanzausgleichsumlage!L26+'§ 22 FAG M-V üWk'!K29+'§ 24 FAG M-V Übergangszuw.'!K28+Infrastrukturpauschale!G26</f>
        <v>360329.57999999996</v>
      </c>
      <c r="AB27" s="46">
        <f t="shared" si="5"/>
        <v>832854.58</v>
      </c>
      <c r="AC27" s="214">
        <f>AB27-Kreisumlage!I28</f>
        <v>508488.90891999996</v>
      </c>
      <c r="AD27" s="217">
        <f t="shared" si="6"/>
        <v>9720</v>
      </c>
      <c r="AE27" s="216">
        <f t="shared" si="7"/>
        <v>37082.549999999988</v>
      </c>
      <c r="AF27" s="216">
        <f t="shared" si="8"/>
        <v>46802.549999999988</v>
      </c>
      <c r="AG27" s="216">
        <f>Kreisumlage!J28</f>
        <v>17894.598988000012</v>
      </c>
      <c r="AH27" s="218">
        <f t="shared" si="9"/>
        <v>28907.951011999918</v>
      </c>
    </row>
    <row r="28" spans="1:34">
      <c r="A28" s="233">
        <v>13073077</v>
      </c>
      <c r="B28" s="227">
        <v>5352</v>
      </c>
      <c r="C28" s="31" t="s">
        <v>32</v>
      </c>
      <c r="D28" s="90">
        <f>'IST-Steuer-Einnahmen Vorvorjahr'!D27</f>
        <v>567222</v>
      </c>
      <c r="E28" s="46">
        <f>'SZW Gemeinden'!F28-Finanzausgleichsumlage!F27+'§ 22 FAG M-V üWk'!F30+'§ 24 FAG M-V Übergangszuw.'!F29+FLA!G27</f>
        <v>579845.26</v>
      </c>
      <c r="F28" s="46">
        <f t="shared" si="0"/>
        <v>1147067.26</v>
      </c>
      <c r="G28" s="64">
        <f>F28-Kreisumlage!D29</f>
        <v>609496.87592200004</v>
      </c>
      <c r="H28" s="90">
        <f>'IST-Steuer-Einnahmen Vorvorjahr'!E27</f>
        <v>617525</v>
      </c>
      <c r="I28" s="46">
        <f>'SZW Gemeinden'!G28-Finanzausgleichsumlage!G27+'§ 22 FAG M-V üWk'!G30+'§ 24 FAG M-V Übergangszuw.'!G29+FLA!H27</f>
        <v>614522.11</v>
      </c>
      <c r="J28" s="46">
        <f t="shared" si="1"/>
        <v>1232047.1099999999</v>
      </c>
      <c r="K28" s="64">
        <f>J28-Kreisumlage!E29</f>
        <v>698674.8136799999</v>
      </c>
      <c r="L28" s="90">
        <f>'IST-Steuer-Einnahmen Vorvorjahr'!G27</f>
        <v>559704</v>
      </c>
      <c r="M28" s="46">
        <f>'SZW Gemeinden'!I28-Finanzausgleichsumlage!H27+'§ 22 FAG M-V üWk'!H30+'§ 24 FAG M-V Übergangszuw.'!H29+Infrastrukturpauschale!D27</f>
        <v>952116.72</v>
      </c>
      <c r="N28" s="46">
        <f t="shared" si="2"/>
        <v>1511820.72</v>
      </c>
      <c r="O28" s="64">
        <f>N28-Kreisumlage!F29</f>
        <v>987389.21</v>
      </c>
      <c r="P28" s="96">
        <f>'IST-Steuer-Einnahmen Vorvorjahr'!I27</f>
        <v>617304</v>
      </c>
      <c r="Q28" s="46">
        <f>'SZW Gemeinden'!K28-Finanzausgleichsumlage!J27+'§ 22 FAG M-V üWk'!I30+'§ 24 FAG M-V Übergangszuw.'!I29+Infrastrukturpauschale!E27</f>
        <v>937385.63</v>
      </c>
      <c r="R28" s="46">
        <f t="shared" si="3"/>
        <v>1554689.63</v>
      </c>
      <c r="S28" s="64">
        <f>R28-Kreisumlage!G29</f>
        <v>990927.98387999984</v>
      </c>
      <c r="T28" s="90">
        <f>'IST-Steuer-Einnahmen Vorvorjahr'!K27</f>
        <v>674637</v>
      </c>
      <c r="U28" s="96">
        <v>22806</v>
      </c>
      <c r="V28" s="46">
        <f>'SZW Gemeinden'!M28-Finanzausgleichsumlage!J27+'§ 22 FAG M-V üWk'!J30+'§ 24 FAG M-V Übergangszuw.'!J29+Infrastrukturpauschale!F27</f>
        <v>889938.83</v>
      </c>
      <c r="W28" s="46">
        <f t="shared" si="4"/>
        <v>1587381.83</v>
      </c>
      <c r="X28" s="294">
        <f>W28-Kreisumlage!H29</f>
        <v>984864.83202000009</v>
      </c>
      <c r="Y28" s="90">
        <f>'IST-Steuer-Einnahmen Vorvorjahr'!M27</f>
        <v>653774</v>
      </c>
      <c r="Z28" s="96">
        <v>0</v>
      </c>
      <c r="AA28" s="46">
        <f>'SZW Gemeinden'!O28-Finanzausgleichsumlage!L27+'§ 22 FAG M-V üWk'!K30+'§ 24 FAG M-V Übergangszuw.'!K29+Infrastrukturpauschale!G27</f>
        <v>1014385.61</v>
      </c>
      <c r="AB28" s="46">
        <f t="shared" si="5"/>
        <v>1668159.6099999999</v>
      </c>
      <c r="AC28" s="214">
        <f>AB28-Kreisumlage!I29</f>
        <v>1045377.2291199998</v>
      </c>
      <c r="AD28" s="217">
        <f t="shared" si="6"/>
        <v>-43669</v>
      </c>
      <c r="AE28" s="216">
        <f t="shared" si="7"/>
        <v>124446.78000000003</v>
      </c>
      <c r="AF28" s="216">
        <f t="shared" si="8"/>
        <v>80777.780000000028</v>
      </c>
      <c r="AG28" s="216">
        <f>Kreisumlage!J29</f>
        <v>20265.382900000084</v>
      </c>
      <c r="AH28" s="218">
        <f t="shared" si="9"/>
        <v>60512.397099999711</v>
      </c>
    </row>
    <row r="29" spans="1:34">
      <c r="A29" s="233">
        <v>13073094</v>
      </c>
      <c r="B29" s="227">
        <v>5352</v>
      </c>
      <c r="C29" s="31" t="s">
        <v>33</v>
      </c>
      <c r="D29" s="90">
        <f>'IST-Steuer-Einnahmen Vorvorjahr'!D28</f>
        <v>464711</v>
      </c>
      <c r="E29" s="46">
        <f>'SZW Gemeinden'!F29-Finanzausgleichsumlage!F28+'§ 22 FAG M-V üWk'!F31+'§ 24 FAG M-V Übergangszuw.'!F30+FLA!G28</f>
        <v>478403.13</v>
      </c>
      <c r="F29" s="46">
        <f t="shared" si="0"/>
        <v>943114.13</v>
      </c>
      <c r="G29" s="64">
        <f>F29-Kreisumlage!D30</f>
        <v>519195.51105800003</v>
      </c>
      <c r="H29" s="90">
        <f>'IST-Steuer-Einnahmen Vorvorjahr'!E28</f>
        <v>704918</v>
      </c>
      <c r="I29" s="46">
        <f>'SZW Gemeinden'!G29-Finanzausgleichsumlage!G28+'§ 22 FAG M-V üWk'!G31+'§ 24 FAG M-V Übergangszuw.'!G30+FLA!H28</f>
        <v>354747.84</v>
      </c>
      <c r="J29" s="46">
        <f t="shared" si="1"/>
        <v>1059665.8400000001</v>
      </c>
      <c r="K29" s="64">
        <f>J29-Kreisumlage!E30</f>
        <v>611471.43848000001</v>
      </c>
      <c r="L29" s="90">
        <f>'IST-Steuer-Einnahmen Vorvorjahr'!G28</f>
        <v>703592</v>
      </c>
      <c r="M29" s="46">
        <f>'SZW Gemeinden'!I29-Finanzausgleichsumlage!H28+'§ 22 FAG M-V üWk'!H31+'§ 24 FAG M-V Übergangszuw.'!H30+Infrastrukturpauschale!D28</f>
        <v>510945.85</v>
      </c>
      <c r="N29" s="46">
        <f t="shared" si="2"/>
        <v>1214537.8500000001</v>
      </c>
      <c r="O29" s="64">
        <f>N29-Kreisumlage!F30</f>
        <v>785472.00000000012</v>
      </c>
      <c r="P29" s="96">
        <f>'IST-Steuer-Einnahmen Vorvorjahr'!I28</f>
        <v>709200</v>
      </c>
      <c r="Q29" s="46">
        <f>'SZW Gemeinden'!K29-Finanzausgleichsumlage!J28+'§ 22 FAG M-V üWk'!I31+'§ 24 FAG M-V Übergangszuw.'!I30+Infrastrukturpauschale!E28</f>
        <v>523159.52999999997</v>
      </c>
      <c r="R29" s="46">
        <f t="shared" si="3"/>
        <v>1232359.53</v>
      </c>
      <c r="S29" s="64">
        <f>R29-Kreisumlage!G30</f>
        <v>777937.904156</v>
      </c>
      <c r="T29" s="90">
        <f>'IST-Steuer-Einnahmen Vorvorjahr'!K28</f>
        <v>610773</v>
      </c>
      <c r="U29" s="96">
        <v>75156</v>
      </c>
      <c r="V29" s="46">
        <f>'SZW Gemeinden'!M29-Finanzausgleichsumlage!J28+'§ 22 FAG M-V üWk'!J31+'§ 24 FAG M-V Übergangszuw.'!J30+Infrastrukturpauschale!F28</f>
        <v>598663.05000000005</v>
      </c>
      <c r="W29" s="46">
        <f t="shared" si="4"/>
        <v>1284592.05</v>
      </c>
      <c r="X29" s="294">
        <f>W29-Kreisumlage!H30</f>
        <v>793625.92807600007</v>
      </c>
      <c r="Y29" s="90">
        <f>'IST-Steuer-Einnahmen Vorvorjahr'!M28</f>
        <v>750056</v>
      </c>
      <c r="Z29" s="96">
        <v>151000</v>
      </c>
      <c r="AA29" s="46">
        <f>'SZW Gemeinden'!O29-Finanzausgleichsumlage!L28+'§ 22 FAG M-V üWk'!K31+'§ 24 FAG M-V Übergangszuw.'!K30+Infrastrukturpauschale!G28</f>
        <v>485555.75</v>
      </c>
      <c r="AB29" s="46">
        <f t="shared" si="5"/>
        <v>1386611.75</v>
      </c>
      <c r="AC29" s="214">
        <f>AB29-Kreisumlage!I30</f>
        <v>851793.59360000002</v>
      </c>
      <c r="AD29" s="217">
        <f t="shared" si="6"/>
        <v>215127</v>
      </c>
      <c r="AE29" s="275">
        <f t="shared" si="7"/>
        <v>-113107.30000000005</v>
      </c>
      <c r="AF29" s="216">
        <f t="shared" si="8"/>
        <v>102019.69999999995</v>
      </c>
      <c r="AG29" s="216">
        <f>Kreisumlage!J30</f>
        <v>43852.034476000001</v>
      </c>
      <c r="AH29" s="218">
        <f t="shared" si="9"/>
        <v>58167.665523999953</v>
      </c>
    </row>
    <row r="30" spans="1:34">
      <c r="A30" s="233">
        <v>13073010</v>
      </c>
      <c r="B30" s="227">
        <v>5353</v>
      </c>
      <c r="C30" s="31" t="s">
        <v>34</v>
      </c>
      <c r="D30" s="90">
        <f>'IST-Steuer-Einnahmen Vorvorjahr'!D29</f>
        <v>8947430</v>
      </c>
      <c r="E30" s="46">
        <f>'SZW Gemeinden'!F30-Finanzausgleichsumlage!F29+'§ 22 FAG M-V üWk'!F32+'§ 24 FAG M-V Übergangszuw.'!F31+FLA!G29</f>
        <v>5582919.2800000003</v>
      </c>
      <c r="F30" s="46">
        <f t="shared" si="0"/>
        <v>14530349.280000001</v>
      </c>
      <c r="G30" s="64">
        <f>F30-Kreisumlage!D31</f>
        <v>8963422.5783780012</v>
      </c>
      <c r="H30" s="90">
        <f>'IST-Steuer-Einnahmen Vorvorjahr'!E29</f>
        <v>9807153</v>
      </c>
      <c r="I30" s="46">
        <f>'SZW Gemeinden'!G30-Finanzausgleichsumlage!G29+'§ 22 FAG M-V üWk'!G32+'§ 24 FAG M-V Übergangszuw.'!G31+FLA!H29</f>
        <v>5431410.6699999999</v>
      </c>
      <c r="J30" s="46">
        <f t="shared" si="1"/>
        <v>15238563.67</v>
      </c>
      <c r="K30" s="64">
        <f>J30-Kreisumlage!E31</f>
        <v>9716489.9810650013</v>
      </c>
      <c r="L30" s="90">
        <f>'IST-Steuer-Einnahmen Vorvorjahr'!G29</f>
        <v>10293444</v>
      </c>
      <c r="M30" s="46">
        <f>'SZW Gemeinden'!I30-Finanzausgleichsumlage!H29+'§ 22 FAG M-V üWk'!H32+'§ 24 FAG M-V Übergangszuw.'!H31+Infrastrukturpauschale!D29</f>
        <v>8537076.1400000006</v>
      </c>
      <c r="N30" s="46">
        <f t="shared" si="2"/>
        <v>18830520.140000001</v>
      </c>
      <c r="O30" s="64">
        <f>N30-Kreisumlage!F31</f>
        <v>12319253.82</v>
      </c>
      <c r="P30" s="96">
        <f>'IST-Steuer-Einnahmen Vorvorjahr'!I29</f>
        <v>10578150</v>
      </c>
      <c r="Q30" s="46">
        <f>'SZW Gemeinden'!K30-Finanzausgleichsumlage!J29+'§ 22 FAG M-V üWk'!I32+'§ 24 FAG M-V Übergangszuw.'!I31+Infrastrukturpauschale!E29</f>
        <v>8490379.3800000008</v>
      </c>
      <c r="R30" s="46">
        <f t="shared" si="3"/>
        <v>19068529.380000003</v>
      </c>
      <c r="S30" s="64">
        <f>R30-Kreisumlage!G31</f>
        <v>12109380.793284003</v>
      </c>
      <c r="T30" s="90">
        <f>'IST-Steuer-Einnahmen Vorvorjahr'!K29</f>
        <v>10832061</v>
      </c>
      <c r="U30" s="96">
        <v>927945</v>
      </c>
      <c r="V30" s="46">
        <f>'SZW Gemeinden'!M30-Finanzausgleichsumlage!J29+'§ 22 FAG M-V üWk'!J32+'§ 24 FAG M-V Übergangszuw.'!J31+Infrastrukturpauschale!F29</f>
        <v>8153272.1200000001</v>
      </c>
      <c r="W30" s="46">
        <f t="shared" si="4"/>
        <v>19913278.120000001</v>
      </c>
      <c r="X30" s="294">
        <f>W30-Kreisumlage!H31</f>
        <v>12355294.706440002</v>
      </c>
      <c r="Y30" s="90">
        <f>'IST-Steuer-Einnahmen Vorvorjahr'!M29</f>
        <v>11527904</v>
      </c>
      <c r="Z30" s="96">
        <v>0</v>
      </c>
      <c r="AA30" s="46">
        <f>'SZW Gemeinden'!O30-Finanzausgleichsumlage!L29+'§ 22 FAG M-V üWk'!K32+'§ 24 FAG M-V Übergangszuw.'!K31+Infrastrukturpauschale!G29</f>
        <v>8413084.8499999996</v>
      </c>
      <c r="AB30" s="46">
        <f t="shared" si="5"/>
        <v>19940988.850000001</v>
      </c>
      <c r="AC30" s="214">
        <f>AB30-Kreisumlage!I31</f>
        <v>12369495.488920001</v>
      </c>
      <c r="AD30" s="217">
        <f t="shared" si="6"/>
        <v>-232102</v>
      </c>
      <c r="AE30" s="216">
        <f t="shared" si="7"/>
        <v>259812.72999999952</v>
      </c>
      <c r="AF30" s="216">
        <f t="shared" si="8"/>
        <v>27710.729999999516</v>
      </c>
      <c r="AG30" s="216">
        <f>Kreisumlage!J31</f>
        <v>13509.94752000086</v>
      </c>
      <c r="AH30" s="218">
        <f t="shared" si="9"/>
        <v>14200.782479999587</v>
      </c>
    </row>
    <row r="31" spans="1:34">
      <c r="A31" s="233">
        <v>13073014</v>
      </c>
      <c r="B31" s="227">
        <v>5353</v>
      </c>
      <c r="C31" s="31" t="s">
        <v>35</v>
      </c>
      <c r="D31" s="90">
        <f>'IST-Steuer-Einnahmen Vorvorjahr'!D30</f>
        <v>148448</v>
      </c>
      <c r="E31" s="46">
        <f>'SZW Gemeinden'!F31-Finanzausgleichsumlage!F30+'§ 22 FAG M-V üWk'!F33+'§ 24 FAG M-V Übergangszuw.'!F32+FLA!G30</f>
        <v>55908.47</v>
      </c>
      <c r="F31" s="46">
        <f t="shared" si="0"/>
        <v>204356.47</v>
      </c>
      <c r="G31" s="64">
        <f>F31-Kreisumlage!D32</f>
        <v>104618.663182</v>
      </c>
      <c r="H31" s="90">
        <f>'IST-Steuer-Einnahmen Vorvorjahr'!E30</f>
        <v>135081</v>
      </c>
      <c r="I31" s="46">
        <f>'SZW Gemeinden'!G31-Finanzausgleichsumlage!G30+'§ 22 FAG M-V üWk'!G33+'§ 24 FAG M-V Übergangszuw.'!G32+FLA!H30</f>
        <v>83453.19</v>
      </c>
      <c r="J31" s="46">
        <f t="shared" si="1"/>
        <v>218534.19</v>
      </c>
      <c r="K31" s="64">
        <f>J31-Kreisumlage!E32</f>
        <v>120551.021655</v>
      </c>
      <c r="L31" s="90">
        <f>'IST-Steuer-Einnahmen Vorvorjahr'!G30</f>
        <v>176661</v>
      </c>
      <c r="M31" s="46">
        <f>'SZW Gemeinden'!I31-Finanzausgleichsumlage!H30+'§ 22 FAG M-V üWk'!H33+'§ 24 FAG M-V Übergangszuw.'!H32+Infrastrukturpauschale!D30</f>
        <v>66913.8</v>
      </c>
      <c r="N31" s="46">
        <f t="shared" si="2"/>
        <v>243574.8</v>
      </c>
      <c r="O31" s="64">
        <f>N31-Kreisumlage!F32</f>
        <v>152202.26999999999</v>
      </c>
      <c r="P31" s="96">
        <f>'IST-Steuer-Einnahmen Vorvorjahr'!I30</f>
        <v>185400</v>
      </c>
      <c r="Q31" s="46">
        <f>'SZW Gemeinden'!K31-Finanzausgleichsumlage!J30+'§ 22 FAG M-V üWk'!I33+'§ 24 FAG M-V Übergangszuw.'!I32+Infrastrukturpauschale!E30</f>
        <v>77518.720000000001</v>
      </c>
      <c r="R31" s="46">
        <f t="shared" si="3"/>
        <v>262918.71999999997</v>
      </c>
      <c r="S31" s="64">
        <f>R31-Kreisumlage!G32</f>
        <v>159547.59999199997</v>
      </c>
      <c r="T31" s="90">
        <f>'IST-Steuer-Einnahmen Vorvorjahr'!K30</f>
        <v>158099</v>
      </c>
      <c r="U31" s="96">
        <v>13228</v>
      </c>
      <c r="V31" s="46">
        <f>'SZW Gemeinden'!M31-Finanzausgleichsumlage!J30+'§ 22 FAG M-V üWk'!J33+'§ 24 FAG M-V Übergangszuw.'!J32+Infrastrukturpauschale!F30</f>
        <v>100774.93000000001</v>
      </c>
      <c r="W31" s="46">
        <f t="shared" si="4"/>
        <v>272101.93</v>
      </c>
      <c r="X31" s="294">
        <f>W31-Kreisumlage!H32</f>
        <v>163308.70676</v>
      </c>
      <c r="Y31" s="90">
        <f>'IST-Steuer-Einnahmen Vorvorjahr'!M30</f>
        <v>285887</v>
      </c>
      <c r="Z31" s="96">
        <v>21500</v>
      </c>
      <c r="AA31" s="46">
        <f>'SZW Gemeinden'!O31-Finanzausgleichsumlage!L30+'§ 22 FAG M-V üWk'!K33+'§ 24 FAG M-V Übergangszuw.'!K32+Infrastrukturpauschale!G30</f>
        <v>4651.9799999999996</v>
      </c>
      <c r="AB31" s="46">
        <f t="shared" si="5"/>
        <v>312038.98</v>
      </c>
      <c r="AC31" s="214">
        <f>AB31-Kreisumlage!I32</f>
        <v>169477.36827999997</v>
      </c>
      <c r="AD31" s="217">
        <f t="shared" si="6"/>
        <v>136060</v>
      </c>
      <c r="AE31" s="275">
        <f t="shared" si="7"/>
        <v>-96122.950000000012</v>
      </c>
      <c r="AF31" s="216">
        <f t="shared" si="8"/>
        <v>39937.049999999988</v>
      </c>
      <c r="AG31" s="216">
        <f>Kreisumlage!J32</f>
        <v>33768.388480000023</v>
      </c>
      <c r="AH31" s="218">
        <f t="shared" si="9"/>
        <v>6168.6615199999651</v>
      </c>
    </row>
    <row r="32" spans="1:34">
      <c r="A32" s="233">
        <v>13073027</v>
      </c>
      <c r="B32" s="227">
        <v>5353</v>
      </c>
      <c r="C32" s="31" t="s">
        <v>36</v>
      </c>
      <c r="D32" s="90">
        <f>'IST-Steuer-Einnahmen Vorvorjahr'!D31</f>
        <v>972516</v>
      </c>
      <c r="E32" s="46">
        <f>'SZW Gemeinden'!F32-Finanzausgleichsumlage!F31+'§ 22 FAG M-V üWk'!F34+'§ 24 FAG M-V Übergangszuw.'!F33+FLA!G31</f>
        <v>1082974.32</v>
      </c>
      <c r="F32" s="46">
        <f t="shared" si="0"/>
        <v>2055490.32</v>
      </c>
      <c r="G32" s="64">
        <f>F32-Kreisumlage!D33</f>
        <v>1224930.2326560002</v>
      </c>
      <c r="H32" s="90">
        <f>'IST-Steuer-Einnahmen Vorvorjahr'!E31</f>
        <v>1114502</v>
      </c>
      <c r="I32" s="46">
        <f>'SZW Gemeinden'!G32-Finanzausgleichsumlage!G31+'§ 22 FAG M-V üWk'!G34+'§ 24 FAG M-V Übergangszuw.'!G33+FLA!H31</f>
        <v>1082003.8600000001</v>
      </c>
      <c r="J32" s="46">
        <f t="shared" si="1"/>
        <v>2196505.8600000003</v>
      </c>
      <c r="K32" s="64">
        <f>J32-Kreisumlage!E33</f>
        <v>1349916.3188250004</v>
      </c>
      <c r="L32" s="90">
        <f>'IST-Steuer-Einnahmen Vorvorjahr'!G31</f>
        <v>1028628</v>
      </c>
      <c r="M32" s="46">
        <f>'SZW Gemeinden'!I32-Finanzausgleichsumlage!H31+'§ 22 FAG M-V üWk'!H34+'§ 24 FAG M-V Übergangszuw.'!H33+Infrastrukturpauschale!D31</f>
        <v>1376084.7999999998</v>
      </c>
      <c r="N32" s="46">
        <f t="shared" si="2"/>
        <v>2404712.7999999998</v>
      </c>
      <c r="O32" s="64">
        <f>N32-Kreisumlage!F33</f>
        <v>1588702.21</v>
      </c>
      <c r="P32" s="96">
        <f>'IST-Steuer-Einnahmen Vorvorjahr'!I31</f>
        <v>1250506</v>
      </c>
      <c r="Q32" s="46">
        <f>'SZW Gemeinden'!K32-Finanzausgleichsumlage!J31+'§ 22 FAG M-V üWk'!I34+'§ 24 FAG M-V Übergangszuw.'!I33+Infrastrukturpauschale!E31</f>
        <v>1201020.1599999999</v>
      </c>
      <c r="R32" s="46">
        <f t="shared" si="3"/>
        <v>2451526.16</v>
      </c>
      <c r="S32" s="64">
        <f>R32-Kreisumlage!G33</f>
        <v>1579824.7121800003</v>
      </c>
      <c r="T32" s="90">
        <f>'IST-Steuer-Einnahmen Vorvorjahr'!K31</f>
        <v>1196438</v>
      </c>
      <c r="U32" s="96">
        <v>62214</v>
      </c>
      <c r="V32" s="46">
        <f>'SZW Gemeinden'!M32-Finanzausgleichsumlage!J31+'§ 22 FAG M-V üWk'!J34+'§ 24 FAG M-V Übergangszuw.'!J33+Infrastrukturpauschale!F31</f>
        <v>1305611.3599999999</v>
      </c>
      <c r="W32" s="46">
        <f t="shared" si="4"/>
        <v>2564263.36</v>
      </c>
      <c r="X32" s="294">
        <f>W32-Kreisumlage!H33</f>
        <v>1611141.9905039999</v>
      </c>
      <c r="Y32" s="90">
        <f>'IST-Steuer-Einnahmen Vorvorjahr'!M31</f>
        <v>1228933</v>
      </c>
      <c r="Z32" s="96">
        <v>7300</v>
      </c>
      <c r="AA32" s="46">
        <f>'SZW Gemeinden'!O32-Finanzausgleichsumlage!L31+'§ 22 FAG M-V üWk'!K34+'§ 24 FAG M-V Übergangszuw.'!K33+Infrastrukturpauschale!G31</f>
        <v>1433754.5499999998</v>
      </c>
      <c r="AB32" s="46">
        <f t="shared" si="5"/>
        <v>2669987.5499999998</v>
      </c>
      <c r="AC32" s="214">
        <f>AB32-Kreisumlage!I33</f>
        <v>1670953.7445599996</v>
      </c>
      <c r="AD32" s="217">
        <f t="shared" si="6"/>
        <v>-22419</v>
      </c>
      <c r="AE32" s="216">
        <f t="shared" si="7"/>
        <v>128143.18999999994</v>
      </c>
      <c r="AF32" s="216">
        <f t="shared" si="8"/>
        <v>105724.18999999994</v>
      </c>
      <c r="AG32" s="216">
        <f>Kreisumlage!J33</f>
        <v>45912.435944000143</v>
      </c>
      <c r="AH32" s="218">
        <f t="shared" si="9"/>
        <v>59811.754055999685</v>
      </c>
    </row>
    <row r="33" spans="1:34">
      <c r="A33" s="233">
        <v>13073038</v>
      </c>
      <c r="B33" s="227">
        <v>5353</v>
      </c>
      <c r="C33" s="31" t="s">
        <v>37</v>
      </c>
      <c r="D33" s="90">
        <f>'IST-Steuer-Einnahmen Vorvorjahr'!D32</f>
        <v>320518</v>
      </c>
      <c r="E33" s="46">
        <f>'SZW Gemeinden'!F33-Finanzausgleichsumlage!F32+'§ 22 FAG M-V üWk'!F35+'§ 24 FAG M-V Übergangszuw.'!F34+FLA!G32</f>
        <v>125953.26000000001</v>
      </c>
      <c r="F33" s="46">
        <f t="shared" si="0"/>
        <v>446471.26</v>
      </c>
      <c r="G33" s="64">
        <f>F33-Kreisumlage!D34</f>
        <v>233978.16224800001</v>
      </c>
      <c r="H33" s="90">
        <f>'IST-Steuer-Einnahmen Vorvorjahr'!E32</f>
        <v>404900</v>
      </c>
      <c r="I33" s="46">
        <f>'SZW Gemeinden'!G33-Finanzausgleichsumlage!G32+'§ 22 FAG M-V üWk'!G35+'§ 24 FAG M-V Übergangszuw.'!G34+FLA!H32</f>
        <v>126668.26999999999</v>
      </c>
      <c r="J33" s="46">
        <f t="shared" si="1"/>
        <v>531568.27</v>
      </c>
      <c r="K33" s="64">
        <f>J33-Kreisumlage!E34</f>
        <v>290059.676125</v>
      </c>
      <c r="L33" s="90">
        <f>'IST-Steuer-Einnahmen Vorvorjahr'!G32</f>
        <v>366018</v>
      </c>
      <c r="M33" s="46">
        <f>'SZW Gemeinden'!I33-Finanzausgleichsumlage!H32+'§ 22 FAG M-V üWk'!H35+'§ 24 FAG M-V Übergangszuw.'!H34+Infrastrukturpauschale!D32</f>
        <v>217540.86</v>
      </c>
      <c r="N33" s="46">
        <f t="shared" si="2"/>
        <v>583558.86</v>
      </c>
      <c r="O33" s="64">
        <f>N33-Kreisumlage!F34</f>
        <v>369070.68</v>
      </c>
      <c r="P33" s="96">
        <f>'IST-Steuer-Einnahmen Vorvorjahr'!I32</f>
        <v>454885</v>
      </c>
      <c r="Q33" s="46">
        <f>'SZW Gemeinden'!K33-Finanzausgleichsumlage!J32+'§ 22 FAG M-V üWk'!I35+'§ 24 FAG M-V Übergangszuw.'!I34+Infrastrukturpauschale!E32</f>
        <v>141228.68</v>
      </c>
      <c r="R33" s="46">
        <f t="shared" si="3"/>
        <v>596113.67999999993</v>
      </c>
      <c r="S33" s="64">
        <f>R33-Kreisumlage!G34</f>
        <v>361859.01527999993</v>
      </c>
      <c r="T33" s="90">
        <f>'IST-Steuer-Einnahmen Vorvorjahr'!K32</f>
        <v>432749</v>
      </c>
      <c r="U33" s="96">
        <v>29827</v>
      </c>
      <c r="V33" s="46">
        <f>'SZW Gemeinden'!M33-Finanzausgleichsumlage!J32+'§ 22 FAG M-V üWk'!J35+'§ 24 FAG M-V Übergangszuw.'!J34+Infrastrukturpauschale!F32</f>
        <v>155023.06</v>
      </c>
      <c r="W33" s="46">
        <f t="shared" si="4"/>
        <v>617599.06000000006</v>
      </c>
      <c r="X33" s="294">
        <f>W33-Kreisumlage!H34</f>
        <v>364799.43536800006</v>
      </c>
      <c r="Y33" s="90">
        <f>'IST-Steuer-Einnahmen Vorvorjahr'!M32</f>
        <v>424529</v>
      </c>
      <c r="Z33" s="96">
        <v>1100</v>
      </c>
      <c r="AA33" s="46">
        <f>'SZW Gemeinden'!O33-Finanzausgleichsumlage!L32+'§ 22 FAG M-V üWk'!K35+'§ 24 FAG M-V Übergangszuw.'!K34+Infrastrukturpauschale!G32</f>
        <v>240445.22</v>
      </c>
      <c r="AB33" s="46">
        <f t="shared" si="5"/>
        <v>666074.22</v>
      </c>
      <c r="AC33" s="214">
        <f>AB33-Kreisumlage!I34</f>
        <v>399617.06243999995</v>
      </c>
      <c r="AD33" s="217">
        <f t="shared" si="6"/>
        <v>-36947</v>
      </c>
      <c r="AE33" s="216">
        <f t="shared" si="7"/>
        <v>85422.16</v>
      </c>
      <c r="AF33" s="216">
        <f t="shared" si="8"/>
        <v>48475.16</v>
      </c>
      <c r="AG33" s="216">
        <f>Kreisumlage!J34</f>
        <v>13657.532928000001</v>
      </c>
      <c r="AH33" s="218">
        <f t="shared" si="9"/>
        <v>34817.627071999887</v>
      </c>
    </row>
    <row r="34" spans="1:34">
      <c r="A34" s="233">
        <v>13073049</v>
      </c>
      <c r="B34" s="227">
        <v>5353</v>
      </c>
      <c r="C34" s="31" t="s">
        <v>38</v>
      </c>
      <c r="D34" s="90">
        <f>'IST-Steuer-Einnahmen Vorvorjahr'!D33</f>
        <v>189144</v>
      </c>
      <c r="E34" s="46">
        <f>'SZW Gemeinden'!F34-Finanzausgleichsumlage!F33+'§ 22 FAG M-V üWk'!F36+'§ 24 FAG M-V Übergangszuw.'!F35+FLA!G33</f>
        <v>39158.979999999996</v>
      </c>
      <c r="F34" s="46">
        <f t="shared" si="0"/>
        <v>228302.97999999998</v>
      </c>
      <c r="G34" s="64">
        <f>F34-Kreisumlage!D35</f>
        <v>113078.76668799999</v>
      </c>
      <c r="H34" s="90">
        <f>'IST-Steuer-Einnahmen Vorvorjahr'!E33</f>
        <v>214697</v>
      </c>
      <c r="I34" s="46">
        <f>'SZW Gemeinden'!G34-Finanzausgleichsumlage!G33+'§ 22 FAG M-V üWk'!G36+'§ 24 FAG M-V Übergangszuw.'!G35+FLA!H33</f>
        <v>11916.59</v>
      </c>
      <c r="J34" s="46">
        <f t="shared" si="1"/>
        <v>226613.59</v>
      </c>
      <c r="K34" s="64">
        <f>J34-Kreisumlage!E35</f>
        <v>118942.35124</v>
      </c>
      <c r="L34" s="90">
        <f>'IST-Steuer-Einnahmen Vorvorjahr'!G33</f>
        <v>254341</v>
      </c>
      <c r="M34" s="46">
        <f>'SZW Gemeinden'!I34-Finanzausgleichsumlage!H33+'§ 22 FAG M-V üWk'!H36+'§ 24 FAG M-V Übergangszuw.'!H35+Infrastrukturpauschale!D33</f>
        <v>14004.31</v>
      </c>
      <c r="N34" s="46">
        <f t="shared" si="2"/>
        <v>268345.31</v>
      </c>
      <c r="O34" s="64">
        <f>N34-Kreisumlage!F35</f>
        <v>162445.78</v>
      </c>
      <c r="P34" s="96">
        <f>'IST-Steuer-Einnahmen Vorvorjahr'!I33</f>
        <v>304998</v>
      </c>
      <c r="Q34" s="46">
        <f>'SZW Gemeinden'!K34-Finanzausgleichsumlage!J33+'§ 22 FAG M-V üWk'!I36+'§ 24 FAG M-V Übergangszuw.'!I35+Infrastrukturpauschale!E33</f>
        <v>8280.2999999999993</v>
      </c>
      <c r="R34" s="46">
        <f t="shared" si="3"/>
        <v>313278.3</v>
      </c>
      <c r="S34" s="64">
        <f>R34-Kreisumlage!G35</f>
        <v>184392.45387999999</v>
      </c>
      <c r="T34" s="90">
        <f>'IST-Steuer-Einnahmen Vorvorjahr'!K33</f>
        <v>297221</v>
      </c>
      <c r="U34" s="96">
        <v>10205</v>
      </c>
      <c r="V34" s="46">
        <f>'SZW Gemeinden'!M34-Finanzausgleichsumlage!J33+'§ 22 FAG M-V üWk'!J36+'§ 24 FAG M-V Übergangszuw.'!J35+Infrastrukturpauschale!F33</f>
        <v>10014.61</v>
      </c>
      <c r="W34" s="46">
        <f t="shared" si="4"/>
        <v>317440.61</v>
      </c>
      <c r="X34" s="294">
        <f>W34-Kreisumlage!H35</f>
        <v>179669.69248399997</v>
      </c>
      <c r="Y34" s="90">
        <f>'IST-Steuer-Einnahmen Vorvorjahr'!M33</f>
        <v>289608</v>
      </c>
      <c r="Z34" s="96">
        <v>0</v>
      </c>
      <c r="AA34" s="46">
        <f>'SZW Gemeinden'!O34-Finanzausgleichsumlage!L33+'§ 22 FAG M-V üWk'!K36+'§ 24 FAG M-V Übergangszuw.'!K35+Infrastrukturpauschale!G33</f>
        <v>13416.32</v>
      </c>
      <c r="AB34" s="46">
        <f t="shared" si="5"/>
        <v>303024.32</v>
      </c>
      <c r="AC34" s="214">
        <f>AB34-Kreisumlage!I35</f>
        <v>176376.02768</v>
      </c>
      <c r="AD34" s="217">
        <f t="shared" si="6"/>
        <v>-17818</v>
      </c>
      <c r="AE34" s="216">
        <f t="shared" si="7"/>
        <v>3401.7099999999991</v>
      </c>
      <c r="AF34" s="276">
        <f t="shared" si="8"/>
        <v>-14416.29</v>
      </c>
      <c r="AG34" s="277">
        <f>Kreisumlage!J35</f>
        <v>-11122.625196000023</v>
      </c>
      <c r="AH34" s="278">
        <f t="shared" si="9"/>
        <v>-3293.6648039999709</v>
      </c>
    </row>
    <row r="35" spans="1:34">
      <c r="A35" s="233">
        <v>13073063</v>
      </c>
      <c r="B35" s="227">
        <v>5353</v>
      </c>
      <c r="C35" s="31" t="s">
        <v>39</v>
      </c>
      <c r="D35" s="90">
        <f>'IST-Steuer-Einnahmen Vorvorjahr'!D34</f>
        <v>423863</v>
      </c>
      <c r="E35" s="46">
        <f>'SZW Gemeinden'!F35-Finanzausgleichsumlage!F34+'§ 22 FAG M-V üWk'!F37+'§ 24 FAG M-V Übergangszuw.'!F36+FLA!G34</f>
        <v>235454.23</v>
      </c>
      <c r="F35" s="46">
        <f t="shared" si="0"/>
        <v>659317.23</v>
      </c>
      <c r="G35" s="64">
        <f>F35-Kreisumlage!D36</f>
        <v>345369.06611999997</v>
      </c>
      <c r="H35" s="90">
        <f>'IST-Steuer-Einnahmen Vorvorjahr'!E34</f>
        <v>474978</v>
      </c>
      <c r="I35" s="46">
        <f>'SZW Gemeinden'!G35-Finanzausgleichsumlage!G34+'§ 22 FAG M-V üWk'!G37+'§ 24 FAG M-V Übergangszuw.'!G36+FLA!H34</f>
        <v>217007.78999999998</v>
      </c>
      <c r="J35" s="46">
        <f t="shared" si="1"/>
        <v>691985.79</v>
      </c>
      <c r="K35" s="64">
        <f>J35-Kreisumlage!E36</f>
        <v>378573.12334500003</v>
      </c>
      <c r="L35" s="90">
        <f>'IST-Steuer-Einnahmen Vorvorjahr'!G34</f>
        <v>526769</v>
      </c>
      <c r="M35" s="46">
        <f>'SZW Gemeinden'!I35-Finanzausgleichsumlage!H34+'§ 22 FAG M-V üWk'!H37+'§ 24 FAG M-V Übergangszuw.'!H36+Infrastrukturpauschale!D34</f>
        <v>224789.78</v>
      </c>
      <c r="N35" s="46">
        <f t="shared" si="2"/>
        <v>751558.78</v>
      </c>
      <c r="O35" s="64">
        <f>N35-Kreisumlage!F36</f>
        <v>464797.71</v>
      </c>
      <c r="P35" s="96">
        <f>'IST-Steuer-Einnahmen Vorvorjahr'!I34</f>
        <v>580421</v>
      </c>
      <c r="Q35" s="46">
        <f>'SZW Gemeinden'!K35-Finanzausgleichsumlage!J34+'§ 22 FAG M-V üWk'!I37+'§ 24 FAG M-V Übergangszuw.'!I36+Infrastrukturpauschale!E34</f>
        <v>235699.38</v>
      </c>
      <c r="R35" s="46">
        <f t="shared" si="3"/>
        <v>816120.38</v>
      </c>
      <c r="S35" s="64">
        <f>R35-Kreisumlage!G36</f>
        <v>509799.94525599998</v>
      </c>
      <c r="T35" s="90">
        <f>'IST-Steuer-Einnahmen Vorvorjahr'!K34</f>
        <v>529003</v>
      </c>
      <c r="U35" s="96">
        <v>56068</v>
      </c>
      <c r="V35" s="46">
        <f>'SZW Gemeinden'!M35-Finanzausgleichsumlage!J34+'§ 22 FAG M-V üWk'!J37+'§ 24 FAG M-V Übergangszuw.'!J36+Infrastrukturpauschale!F34</f>
        <v>261719.61000000002</v>
      </c>
      <c r="W35" s="46">
        <f t="shared" si="4"/>
        <v>846790.61</v>
      </c>
      <c r="X35" s="294">
        <f>W35-Kreisumlage!H36</f>
        <v>514986.37914400001</v>
      </c>
      <c r="Y35" s="90">
        <f>'IST-Steuer-Einnahmen Vorvorjahr'!M34</f>
        <v>737478</v>
      </c>
      <c r="Z35" s="96">
        <v>28700</v>
      </c>
      <c r="AA35" s="46">
        <f>'SZW Gemeinden'!O35-Finanzausgleichsumlage!L34+'§ 22 FAG M-V üWk'!K37+'§ 24 FAG M-V Übergangszuw.'!K36+Infrastrukturpauschale!G34</f>
        <v>112312.92000000001</v>
      </c>
      <c r="AB35" s="46">
        <f t="shared" si="5"/>
        <v>878490.92</v>
      </c>
      <c r="AC35" s="214">
        <f>AB35-Kreisumlage!I36</f>
        <v>529728.88483999996</v>
      </c>
      <c r="AD35" s="217">
        <f t="shared" si="6"/>
        <v>181107</v>
      </c>
      <c r="AE35" s="275">
        <f t="shared" si="7"/>
        <v>-149406.69</v>
      </c>
      <c r="AF35" s="216">
        <f t="shared" si="8"/>
        <v>31700.309999999998</v>
      </c>
      <c r="AG35" s="216">
        <f>Kreisumlage!J36</f>
        <v>16957.804304000048</v>
      </c>
      <c r="AH35" s="218">
        <f t="shared" si="9"/>
        <v>14742.505695999949</v>
      </c>
    </row>
    <row r="36" spans="1:34">
      <c r="A36" s="233">
        <v>13073064</v>
      </c>
      <c r="B36" s="227">
        <v>5353</v>
      </c>
      <c r="C36" s="31" t="s">
        <v>40</v>
      </c>
      <c r="D36" s="90">
        <f>'IST-Steuer-Einnahmen Vorvorjahr'!D35</f>
        <v>213100</v>
      </c>
      <c r="E36" s="46">
        <f>'SZW Gemeinden'!F36-Finanzausgleichsumlage!F35+'§ 22 FAG M-V üWk'!F38+'§ 24 FAG M-V Übergangszuw.'!F37+FLA!G35</f>
        <v>176884.93</v>
      </c>
      <c r="F36" s="46">
        <f t="shared" si="0"/>
        <v>389984.93</v>
      </c>
      <c r="G36" s="64">
        <f>F36-Kreisumlage!D37</f>
        <v>213234.36512599999</v>
      </c>
      <c r="H36" s="90">
        <f>'IST-Steuer-Einnahmen Vorvorjahr'!E35</f>
        <v>208173</v>
      </c>
      <c r="I36" s="46">
        <f>'SZW Gemeinden'!G36-Finanzausgleichsumlage!G35+'§ 22 FAG M-V üWk'!G38+'§ 24 FAG M-V Übergangszuw.'!G37+FLA!H35</f>
        <v>197879.75</v>
      </c>
      <c r="J36" s="46">
        <f t="shared" si="1"/>
        <v>406052.75</v>
      </c>
      <c r="K36" s="64">
        <f>J36-Kreisumlage!E37</f>
        <v>232154.246675</v>
      </c>
      <c r="L36" s="90">
        <f>'IST-Steuer-Einnahmen Vorvorjahr'!G35</f>
        <v>187919</v>
      </c>
      <c r="M36" s="46">
        <f>'SZW Gemeinden'!I36-Finanzausgleichsumlage!H35+'§ 22 FAG M-V üWk'!H38+'§ 24 FAG M-V Übergangszuw.'!H37+Infrastrukturpauschale!D35</f>
        <v>295453.48</v>
      </c>
      <c r="N36" s="46">
        <f t="shared" si="2"/>
        <v>483372.48</v>
      </c>
      <c r="O36" s="64">
        <f>N36-Kreisumlage!F37</f>
        <v>314983.52999999997</v>
      </c>
      <c r="P36" s="96">
        <f>'IST-Steuer-Einnahmen Vorvorjahr'!I35</f>
        <v>189677</v>
      </c>
      <c r="Q36" s="46">
        <f>'SZW Gemeinden'!K36-Finanzausgleichsumlage!J35+'§ 22 FAG M-V üWk'!I38+'§ 24 FAG M-V Übergangszuw.'!I37+Infrastrukturpauschale!E35</f>
        <v>290365.72000000003</v>
      </c>
      <c r="R36" s="46">
        <f t="shared" si="3"/>
        <v>480042.72000000003</v>
      </c>
      <c r="S36" s="64">
        <f>R36-Kreisumlage!G37</f>
        <v>305426.93074000004</v>
      </c>
      <c r="T36" s="90">
        <f>'IST-Steuer-Einnahmen Vorvorjahr'!K35</f>
        <v>232773</v>
      </c>
      <c r="U36" s="96">
        <v>9526</v>
      </c>
      <c r="V36" s="46">
        <f>'SZW Gemeinden'!M36-Finanzausgleichsumlage!J35+'§ 22 FAG M-V üWk'!J38+'§ 24 FAG M-V Übergangszuw.'!J37+Infrastrukturpauschale!F35</f>
        <v>264469.21999999997</v>
      </c>
      <c r="W36" s="46">
        <f t="shared" si="4"/>
        <v>506768.22</v>
      </c>
      <c r="X36" s="294">
        <f>W36-Kreisumlage!H37</f>
        <v>313310.01908</v>
      </c>
      <c r="Y36" s="90">
        <f>'IST-Steuer-Einnahmen Vorvorjahr'!M35</f>
        <v>259802</v>
      </c>
      <c r="Z36" s="96">
        <v>0</v>
      </c>
      <c r="AA36" s="46">
        <f>'SZW Gemeinden'!O36-Finanzausgleichsumlage!L35+'§ 22 FAG M-V üWk'!K38+'§ 24 FAG M-V Übergangszuw.'!K37+Infrastrukturpauschale!G35</f>
        <v>268932.32</v>
      </c>
      <c r="AB36" s="46">
        <f t="shared" si="5"/>
        <v>528734.32000000007</v>
      </c>
      <c r="AC36" s="214">
        <f>AB36-Kreisumlage!I37</f>
        <v>327654.58840000007</v>
      </c>
      <c r="AD36" s="217">
        <f t="shared" si="6"/>
        <v>17503</v>
      </c>
      <c r="AE36" s="216">
        <f t="shared" si="7"/>
        <v>4463.1000000000349</v>
      </c>
      <c r="AF36" s="216">
        <f t="shared" si="8"/>
        <v>21966.100000000035</v>
      </c>
      <c r="AG36" s="216">
        <f>Kreisumlage!J37</f>
        <v>7621.5306799999962</v>
      </c>
      <c r="AH36" s="218">
        <f t="shared" si="9"/>
        <v>14344.569320000068</v>
      </c>
    </row>
    <row r="37" spans="1:34">
      <c r="A37" s="233">
        <v>13073065</v>
      </c>
      <c r="B37" s="227">
        <v>5353</v>
      </c>
      <c r="C37" s="31" t="s">
        <v>41</v>
      </c>
      <c r="D37" s="90">
        <f>'IST-Steuer-Einnahmen Vorvorjahr'!D36</f>
        <v>622903</v>
      </c>
      <c r="E37" s="46">
        <f>'SZW Gemeinden'!F37-Finanzausgleichsumlage!F36+'§ 22 FAG M-V üWk'!F39+'§ 24 FAG M-V Übergangszuw.'!F38+FLA!G36</f>
        <v>127110.54000000001</v>
      </c>
      <c r="F37" s="46">
        <f t="shared" si="0"/>
        <v>750013.54</v>
      </c>
      <c r="G37" s="64">
        <f>F37-Kreisumlage!D38</f>
        <v>365928.97248400009</v>
      </c>
      <c r="H37" s="90">
        <f>'IST-Steuer-Einnahmen Vorvorjahr'!E36</f>
        <v>660060</v>
      </c>
      <c r="I37" s="46">
        <f>'SZW Gemeinden'!G37-Finanzausgleichsumlage!G36+'§ 22 FAG M-V üWk'!G39+'§ 24 FAG M-V Übergangszuw.'!G38+FLA!H36</f>
        <v>216347.91</v>
      </c>
      <c r="J37" s="46">
        <f t="shared" si="1"/>
        <v>876407.91</v>
      </c>
      <c r="K37" s="64">
        <f>J37-Kreisumlage!E38</f>
        <v>459555.72754500003</v>
      </c>
      <c r="L37" s="90">
        <f>'IST-Steuer-Einnahmen Vorvorjahr'!G36</f>
        <v>683216</v>
      </c>
      <c r="M37" s="46">
        <f>'SZW Gemeinden'!I37-Finanzausgleichsumlage!H36+'§ 22 FAG M-V üWk'!H39+'§ 24 FAG M-V Übergangszuw.'!H38+Infrastrukturpauschale!D36</f>
        <v>248985.97</v>
      </c>
      <c r="N37" s="46">
        <f t="shared" si="2"/>
        <v>932201.97</v>
      </c>
      <c r="O37" s="64">
        <f>N37-Kreisumlage!F38</f>
        <v>565721.46</v>
      </c>
      <c r="P37" s="96">
        <f>'IST-Steuer-Einnahmen Vorvorjahr'!I36</f>
        <v>660315</v>
      </c>
      <c r="Q37" s="46">
        <f>'SZW Gemeinden'!K37-Finanzausgleichsumlage!J36+'§ 22 FAG M-V üWk'!I39+'§ 24 FAG M-V Übergangszuw.'!I38+Infrastrukturpauschale!E36</f>
        <v>292141.77999999997</v>
      </c>
      <c r="R37" s="46">
        <f t="shared" si="3"/>
        <v>952456.78</v>
      </c>
      <c r="S37" s="64">
        <f>R37-Kreisumlage!G38</f>
        <v>566626.45830400009</v>
      </c>
      <c r="T37" s="90">
        <f>'IST-Steuer-Einnahmen Vorvorjahr'!K36</f>
        <v>636217</v>
      </c>
      <c r="U37" s="96">
        <v>53071</v>
      </c>
      <c r="V37" s="46">
        <f>'SZW Gemeinden'!M37-Finanzausgleichsumlage!J36+'§ 22 FAG M-V üWk'!J39+'§ 24 FAG M-V Übergangszuw.'!J38+Infrastrukturpauschale!F36</f>
        <v>324352.76</v>
      </c>
      <c r="W37" s="46">
        <f t="shared" si="4"/>
        <v>1013640.76</v>
      </c>
      <c r="X37" s="294">
        <f>W37-Kreisumlage!H38</f>
        <v>587580.81005600002</v>
      </c>
      <c r="Y37" s="90">
        <f>'IST-Steuer-Einnahmen Vorvorjahr'!M36</f>
        <v>896814</v>
      </c>
      <c r="Z37" s="96">
        <v>73300</v>
      </c>
      <c r="AA37" s="46">
        <f>'SZW Gemeinden'!O37-Finanzausgleichsumlage!L36+'§ 22 FAG M-V üWk'!K39+'§ 24 FAG M-V Übergangszuw.'!K38+Infrastrukturpauschale!G36</f>
        <v>61349.51</v>
      </c>
      <c r="AB37" s="46">
        <f t="shared" si="5"/>
        <v>1031463.51</v>
      </c>
      <c r="AC37" s="214">
        <f>AB37-Kreisumlage!I38</f>
        <v>561291.54180000001</v>
      </c>
      <c r="AD37" s="217">
        <f t="shared" si="6"/>
        <v>280826</v>
      </c>
      <c r="AE37" s="275">
        <f t="shared" si="7"/>
        <v>-263003.25</v>
      </c>
      <c r="AF37" s="216">
        <f t="shared" si="8"/>
        <v>17822.75</v>
      </c>
      <c r="AG37" s="216">
        <f>Kreisumlage!J38</f>
        <v>44112.01825600001</v>
      </c>
      <c r="AH37" s="278">
        <f t="shared" si="9"/>
        <v>-26289.26825600001</v>
      </c>
    </row>
    <row r="38" spans="1:34">
      <c r="A38" s="233">
        <v>13073072</v>
      </c>
      <c r="B38" s="227">
        <v>5353</v>
      </c>
      <c r="C38" s="31" t="s">
        <v>42</v>
      </c>
      <c r="D38" s="90">
        <f>'IST-Steuer-Einnahmen Vorvorjahr'!D37</f>
        <v>311283</v>
      </c>
      <c r="E38" s="46">
        <f>'SZW Gemeinden'!F38-Finanzausgleichsumlage!F37+'§ 22 FAG M-V üWk'!F40+'§ 24 FAG M-V Übergangszuw.'!F39+FLA!G37</f>
        <v>-57738.909999999989</v>
      </c>
      <c r="F38" s="46">
        <f t="shared" ref="F38:F60" si="10">D38+E38</f>
        <v>253544.09000000003</v>
      </c>
      <c r="G38" s="64">
        <f>F38-Kreisumlage!D39</f>
        <v>94598.709146000008</v>
      </c>
      <c r="H38" s="90">
        <f>'IST-Steuer-Einnahmen Vorvorjahr'!E37</f>
        <v>486032</v>
      </c>
      <c r="I38" s="46">
        <f>'SZW Gemeinden'!G38-Finanzausgleichsumlage!G37+'§ 22 FAG M-V üWk'!G40+'§ 24 FAG M-V Übergangszuw.'!G39+FLA!H37</f>
        <v>-74373.649999999994</v>
      </c>
      <c r="J38" s="46">
        <f t="shared" ref="J38:J60" si="11">H38+I38</f>
        <v>411658.35</v>
      </c>
      <c r="K38" s="64">
        <f>J38-Kreisumlage!E39</f>
        <v>202388.52254999997</v>
      </c>
      <c r="L38" s="90">
        <f>'IST-Steuer-Einnahmen Vorvorjahr'!G37</f>
        <v>360644</v>
      </c>
      <c r="M38" s="46">
        <f>'SZW Gemeinden'!I38-Finanzausgleichsumlage!H37+'§ 22 FAG M-V üWk'!H40+'§ 24 FAG M-V Übergangszuw.'!H39+Infrastrukturpauschale!D37</f>
        <v>-29652.289999999997</v>
      </c>
      <c r="N38" s="46">
        <f t="shared" ref="N38:N60" si="12">L38+M38</f>
        <v>330991.71000000002</v>
      </c>
      <c r="O38" s="64">
        <f>N38-Kreisumlage!F39</f>
        <v>181520.18000000002</v>
      </c>
      <c r="P38" s="96">
        <f>'IST-Steuer-Einnahmen Vorvorjahr'!I37</f>
        <v>228367</v>
      </c>
      <c r="Q38" s="46">
        <f>'SZW Gemeinden'!K38-Finanzausgleichsumlage!J37+'§ 22 FAG M-V üWk'!I40+'§ 24 FAG M-V Übergangszuw.'!I39+Infrastrukturpauschale!E37</f>
        <v>28164.59</v>
      </c>
      <c r="R38" s="46">
        <f t="shared" ref="R38:R60" si="13">P38+Q38</f>
        <v>256531.59</v>
      </c>
      <c r="S38" s="64">
        <f>R38-Kreisumlage!G39</f>
        <v>150167.21718000001</v>
      </c>
      <c r="T38" s="90">
        <f>'IST-Steuer-Einnahmen Vorvorjahr'!K37</f>
        <v>162103</v>
      </c>
      <c r="U38" s="96">
        <v>46448</v>
      </c>
      <c r="V38" s="46">
        <f>'SZW Gemeinden'!M38-Finanzausgleichsumlage!J37+'§ 22 FAG M-V üWk'!J40+'§ 24 FAG M-V Übergangszuw.'!J39+Infrastrukturpauschale!F37</f>
        <v>56929.83</v>
      </c>
      <c r="W38" s="46">
        <f t="shared" ref="W38:W60" si="14">T38+U38+V38</f>
        <v>265480.83</v>
      </c>
      <c r="X38" s="294">
        <f>W38-Kreisumlage!H39</f>
        <v>156250.72257200003</v>
      </c>
      <c r="Y38" s="90">
        <f>'IST-Steuer-Einnahmen Vorvorjahr'!M37</f>
        <v>281178</v>
      </c>
      <c r="Z38" s="96">
        <v>198100</v>
      </c>
      <c r="AA38" s="46">
        <f>'SZW Gemeinden'!O38-Finanzausgleichsumlage!L37+'§ 22 FAG M-V üWk'!K40+'§ 24 FAG M-V Übergangszuw.'!K39+Infrastrukturpauschale!G37</f>
        <v>-59560.13</v>
      </c>
      <c r="AB38" s="46">
        <f t="shared" si="5"/>
        <v>419717.87</v>
      </c>
      <c r="AC38" s="214">
        <f>AB38-Kreisumlage!I39</f>
        <v>214052.66431999998</v>
      </c>
      <c r="AD38" s="217">
        <f t="shared" si="6"/>
        <v>270727</v>
      </c>
      <c r="AE38" s="275">
        <f t="shared" si="7"/>
        <v>-116489.95999999999</v>
      </c>
      <c r="AF38" s="216">
        <f t="shared" si="8"/>
        <v>154237.04</v>
      </c>
      <c r="AG38" s="216">
        <f>Kreisumlage!J39</f>
        <v>96435.098252000025</v>
      </c>
      <c r="AH38" s="218">
        <f t="shared" si="9"/>
        <v>57801.941747999954</v>
      </c>
    </row>
    <row r="39" spans="1:34">
      <c r="A39" s="233">
        <v>13073074</v>
      </c>
      <c r="B39" s="227">
        <v>5353</v>
      </c>
      <c r="C39" s="31" t="s">
        <v>43</v>
      </c>
      <c r="D39" s="90">
        <f>'IST-Steuer-Einnahmen Vorvorjahr'!D38</f>
        <v>124101</v>
      </c>
      <c r="E39" s="46">
        <f>'SZW Gemeinden'!F39-Finanzausgleichsumlage!F38+'§ 22 FAG M-V üWk'!F41+'§ 24 FAG M-V Übergangszuw.'!F40+FLA!G38</f>
        <v>128227.70999999999</v>
      </c>
      <c r="F39" s="46">
        <f t="shared" si="10"/>
        <v>252328.71</v>
      </c>
      <c r="G39" s="64">
        <f>F39-Kreisumlage!D40</f>
        <v>136557.28667399997</v>
      </c>
      <c r="H39" s="90">
        <f>'IST-Steuer-Einnahmen Vorvorjahr'!E38</f>
        <v>131165</v>
      </c>
      <c r="I39" s="46">
        <f>'SZW Gemeinden'!G39-Finanzausgleichsumlage!G38+'§ 22 FAG M-V üWk'!G41+'§ 24 FAG M-V Übergangszuw.'!G40+FLA!H38</f>
        <v>132849.97</v>
      </c>
      <c r="J39" s="46">
        <f t="shared" si="11"/>
        <v>264014.96999999997</v>
      </c>
      <c r="K39" s="64">
        <f>J39-Kreisumlage!E40</f>
        <v>150200.19091499998</v>
      </c>
      <c r="L39" s="90">
        <f>'IST-Steuer-Einnahmen Vorvorjahr'!G38</f>
        <v>175371</v>
      </c>
      <c r="M39" s="46">
        <f>'SZW Gemeinden'!I39-Finanzausgleichsumlage!H38+'§ 22 FAG M-V üWk'!H41+'§ 24 FAG M-V Übergangszuw.'!H40+Infrastrukturpauschale!D38</f>
        <v>134453.01999999999</v>
      </c>
      <c r="N39" s="46">
        <f t="shared" si="12"/>
        <v>309824.02</v>
      </c>
      <c r="O39" s="64">
        <f>N39-Kreisumlage!F40</f>
        <v>197692.97000000003</v>
      </c>
      <c r="P39" s="96">
        <f>'IST-Steuer-Einnahmen Vorvorjahr'!I38</f>
        <v>182926</v>
      </c>
      <c r="Q39" s="46">
        <f>'SZW Gemeinden'!K39-Finanzausgleichsumlage!J38+'§ 22 FAG M-V üWk'!I41+'§ 24 FAG M-V Übergangszuw.'!I40+Infrastrukturpauschale!E38</f>
        <v>127335</v>
      </c>
      <c r="R39" s="46">
        <f t="shared" si="13"/>
        <v>310261</v>
      </c>
      <c r="S39" s="64">
        <f>R39-Kreisumlage!G40</f>
        <v>192576.17707200002</v>
      </c>
      <c r="T39" s="90">
        <f>'IST-Steuer-Einnahmen Vorvorjahr'!K38</f>
        <v>201580</v>
      </c>
      <c r="U39" s="96">
        <v>5721</v>
      </c>
      <c r="V39" s="46">
        <f>'SZW Gemeinden'!M39-Finanzausgleichsumlage!J38+'§ 22 FAG M-V üWk'!J41+'§ 24 FAG M-V Übergangszuw.'!J40+Infrastrukturpauschale!F38</f>
        <v>127368.37</v>
      </c>
      <c r="W39" s="46">
        <f t="shared" si="14"/>
        <v>334669.37</v>
      </c>
      <c r="X39" s="294">
        <f>W39-Kreisumlage!H40</f>
        <v>200031.46765599999</v>
      </c>
      <c r="Y39" s="90">
        <f>'IST-Steuer-Einnahmen Vorvorjahr'!M38</f>
        <v>198226</v>
      </c>
      <c r="Z39" s="96">
        <v>0</v>
      </c>
      <c r="AA39" s="46">
        <f>'SZW Gemeinden'!O39-Finanzausgleichsumlage!L38+'§ 22 FAG M-V üWk'!K41+'§ 24 FAG M-V Übergangszuw.'!K40+Infrastrukturpauschale!G38</f>
        <v>136659.39000000001</v>
      </c>
      <c r="AB39" s="46">
        <f t="shared" si="5"/>
        <v>334885.39</v>
      </c>
      <c r="AC39" s="214">
        <f>AB39-Kreisumlage!I40</f>
        <v>201047.38503999999</v>
      </c>
      <c r="AD39" s="217">
        <f t="shared" si="6"/>
        <v>-9075</v>
      </c>
      <c r="AE39" s="216">
        <f t="shared" si="7"/>
        <v>9291.0200000000186</v>
      </c>
      <c r="AF39" s="216">
        <f t="shared" si="8"/>
        <v>216.02000000001863</v>
      </c>
      <c r="AG39" s="216">
        <f>Kreisumlage!J40</f>
        <v>-799.89738399998168</v>
      </c>
      <c r="AH39" s="218">
        <f>AC39-X39</f>
        <v>1015.9173840000003</v>
      </c>
    </row>
    <row r="40" spans="1:34">
      <c r="A40" s="233">
        <v>13073083</v>
      </c>
      <c r="B40" s="227">
        <v>5353</v>
      </c>
      <c r="C40" s="31" t="s">
        <v>44</v>
      </c>
      <c r="D40" s="90">
        <f>'IST-Steuer-Einnahmen Vorvorjahr'!D39</f>
        <v>521122</v>
      </c>
      <c r="E40" s="46">
        <f>'SZW Gemeinden'!F40-Finanzausgleichsumlage!F39+'§ 22 FAG M-V üWk'!F42+'§ 24 FAG M-V Übergangszuw.'!F41+FLA!G39</f>
        <v>246412.54</v>
      </c>
      <c r="F40" s="46">
        <f t="shared" si="10"/>
        <v>767534.54</v>
      </c>
      <c r="G40" s="64">
        <f>F40-Kreisumlage!D41</f>
        <v>411204.72652400006</v>
      </c>
      <c r="H40" s="90">
        <f>'IST-Steuer-Einnahmen Vorvorjahr'!E39</f>
        <v>788560</v>
      </c>
      <c r="I40" s="46">
        <f>'SZW Gemeinden'!G40-Finanzausgleichsumlage!G39+'§ 22 FAG M-V üWk'!G42+'§ 24 FAG M-V Übergangszuw.'!G41+FLA!H39</f>
        <v>83561.98000000001</v>
      </c>
      <c r="J40" s="46">
        <f t="shared" si="11"/>
        <v>872121.98</v>
      </c>
      <c r="K40" s="64">
        <f>J40-Kreisumlage!E41</f>
        <v>490772.19039499998</v>
      </c>
      <c r="L40" s="90">
        <f>'IST-Steuer-Einnahmen Vorvorjahr'!G39</f>
        <v>541512</v>
      </c>
      <c r="M40" s="46">
        <f>'SZW Gemeinden'!I40-Finanzausgleichsumlage!H39+'§ 22 FAG M-V üWk'!H42+'§ 24 FAG M-V Übergangszuw.'!H41+Infrastrukturpauschale!D39</f>
        <v>347391.81</v>
      </c>
      <c r="N40" s="46">
        <f t="shared" si="12"/>
        <v>888903.81</v>
      </c>
      <c r="O40" s="64">
        <f>N40-Kreisumlage!F41</f>
        <v>572335.38000000012</v>
      </c>
      <c r="P40" s="96">
        <f>'IST-Steuer-Einnahmen Vorvorjahr'!I39</f>
        <v>592473</v>
      </c>
      <c r="Q40" s="46">
        <f>'SZW Gemeinden'!K40-Finanzausgleichsumlage!J39+'§ 22 FAG M-V üWk'!I42+'§ 24 FAG M-V Übergangszuw.'!I41+Infrastrukturpauschale!E39</f>
        <v>336666.11</v>
      </c>
      <c r="R40" s="46">
        <f t="shared" si="13"/>
        <v>929139.11</v>
      </c>
      <c r="S40" s="64">
        <f>R40-Kreisumlage!G41</f>
        <v>591837.45105200005</v>
      </c>
      <c r="T40" s="90">
        <f>'IST-Steuer-Einnahmen Vorvorjahr'!K39</f>
        <v>632642</v>
      </c>
      <c r="U40" s="96">
        <v>46115</v>
      </c>
      <c r="V40" s="46">
        <f>'SZW Gemeinden'!M40-Finanzausgleichsumlage!J39+'§ 22 FAG M-V üWk'!J42+'§ 24 FAG M-V Übergangszuw.'!J41+Infrastrukturpauschale!F39</f>
        <v>317657.63</v>
      </c>
      <c r="W40" s="46">
        <f t="shared" si="14"/>
        <v>996414.63</v>
      </c>
      <c r="X40" s="294">
        <f>W40-Kreisumlage!H41</f>
        <v>618659.12504800002</v>
      </c>
      <c r="Y40" s="90">
        <f>'IST-Steuer-Einnahmen Vorvorjahr'!M39</f>
        <v>707981</v>
      </c>
      <c r="Z40" s="96">
        <v>0</v>
      </c>
      <c r="AA40" s="46">
        <f>'SZW Gemeinden'!O40-Finanzausgleichsumlage!L39+'§ 22 FAG M-V üWk'!K42+'§ 24 FAG M-V Übergangszuw.'!K41+Infrastrukturpauschale!G39</f>
        <v>341896.71</v>
      </c>
      <c r="AB40" s="46">
        <f t="shared" si="5"/>
        <v>1049877.71</v>
      </c>
      <c r="AC40" s="214">
        <f>AB40-Kreisumlage!I41</f>
        <v>654083.02411999996</v>
      </c>
      <c r="AD40" s="217">
        <f t="shared" si="6"/>
        <v>29224</v>
      </c>
      <c r="AE40" s="216">
        <f t="shared" si="7"/>
        <v>24239.080000000016</v>
      </c>
      <c r="AF40" s="216">
        <f t="shared" si="8"/>
        <v>53463.080000000016</v>
      </c>
      <c r="AG40" s="216">
        <f>Kreisumlage!J41</f>
        <v>18039.180928000016</v>
      </c>
      <c r="AH40" s="218">
        <f t="shared" si="9"/>
        <v>35423.899071999942</v>
      </c>
    </row>
    <row r="41" spans="1:34">
      <c r="A41" s="233">
        <v>13073002</v>
      </c>
      <c r="B41" s="227">
        <v>5354</v>
      </c>
      <c r="C41" s="31" t="s">
        <v>45</v>
      </c>
      <c r="D41" s="90">
        <f>'IST-Steuer-Einnahmen Vorvorjahr'!D40</f>
        <v>918197</v>
      </c>
      <c r="E41" s="46">
        <f>'SZW Gemeinden'!F41-Finanzausgleichsumlage!F40+'§ 22 FAG M-V üWk'!F43+'§ 24 FAG M-V Übergangszuw.'!F42+FLA!G40</f>
        <v>-58879.939999999995</v>
      </c>
      <c r="F41" s="46">
        <f t="shared" si="10"/>
        <v>859317.06</v>
      </c>
      <c r="G41" s="64">
        <f>F41-Kreisumlage!D42</f>
        <v>435641.72578800004</v>
      </c>
      <c r="H41" s="90">
        <f>'IST-Steuer-Einnahmen Vorvorjahr'!E40</f>
        <v>1015628</v>
      </c>
      <c r="I41" s="46">
        <f>'SZW Gemeinden'!G41-Finanzausgleichsumlage!G40+'§ 22 FAG M-V üWk'!G43+'§ 24 FAG M-V Übergangszuw.'!G42+FLA!H40</f>
        <v>-86026.37</v>
      </c>
      <c r="J41" s="46">
        <f t="shared" si="11"/>
        <v>929601.63</v>
      </c>
      <c r="K41" s="64">
        <f>J41-Kreisumlage!E42</f>
        <v>496965.77323500003</v>
      </c>
      <c r="L41" s="90">
        <f>'IST-Steuer-Einnahmen Vorvorjahr'!G40</f>
        <v>1402309</v>
      </c>
      <c r="M41" s="46">
        <f>'SZW Gemeinden'!I41-Finanzausgleichsumlage!H40+'§ 22 FAG M-V üWk'!H43+'§ 24 FAG M-V Übergangszuw.'!H42+Infrastrukturpauschale!D40</f>
        <v>-223124.15</v>
      </c>
      <c r="N41" s="46">
        <f t="shared" si="12"/>
        <v>1179184.8500000001</v>
      </c>
      <c r="O41" s="64">
        <f>N41-Kreisumlage!F42</f>
        <v>685284.83000000007</v>
      </c>
      <c r="P41" s="96">
        <f>'IST-Steuer-Einnahmen Vorvorjahr'!I40</f>
        <v>1292615</v>
      </c>
      <c r="Q41" s="46">
        <f>'SZW Gemeinden'!K41-Finanzausgleichsumlage!J40+'§ 22 FAG M-V üWk'!I43+'§ 24 FAG M-V Übergangszuw.'!I42+Infrastrukturpauschale!E40</f>
        <v>-258804</v>
      </c>
      <c r="R41" s="46">
        <f t="shared" si="13"/>
        <v>1033811</v>
      </c>
      <c r="S41" s="64">
        <f>R41-Kreisumlage!G42</f>
        <v>551138.03175199998</v>
      </c>
      <c r="T41" s="90">
        <f>'IST-Steuer-Einnahmen Vorvorjahr'!K40</f>
        <v>1436016</v>
      </c>
      <c r="U41" s="96">
        <v>134961</v>
      </c>
      <c r="V41" s="46">
        <f>'SZW Gemeinden'!M41-Finanzausgleichsumlage!J40+'§ 22 FAG M-V üWk'!J43+'§ 24 FAG M-V Übergangszuw.'!J42+Infrastrukturpauschale!F40</f>
        <v>-258927.9</v>
      </c>
      <c r="W41" s="46">
        <f t="shared" si="14"/>
        <v>1312049.1000000001</v>
      </c>
      <c r="X41" s="294">
        <f>W41-Kreisumlage!H42</f>
        <v>713431.14606800012</v>
      </c>
      <c r="Y41" s="90">
        <f>'IST-Steuer-Einnahmen Vorvorjahr'!M40</f>
        <v>966608</v>
      </c>
      <c r="Z41" s="96">
        <v>0</v>
      </c>
      <c r="AA41" s="46">
        <f>'SZW Gemeinden'!O41-Finanzausgleichsumlage!L40+'§ 22 FAG M-V üWk'!K43+'§ 24 FAG M-V Übergangszuw.'!K42+Infrastrukturpauschale!G40</f>
        <v>-45025.05</v>
      </c>
      <c r="AB41" s="46">
        <f t="shared" si="5"/>
        <v>921582.95</v>
      </c>
      <c r="AC41" s="214">
        <f>AB41-Kreisumlage!I42</f>
        <v>522871.44691999996</v>
      </c>
      <c r="AD41" s="217">
        <f t="shared" si="6"/>
        <v>-604369</v>
      </c>
      <c r="AE41" s="216">
        <f t="shared" si="7"/>
        <v>213902.84999999998</v>
      </c>
      <c r="AF41" s="276">
        <f t="shared" si="8"/>
        <v>-390466.15</v>
      </c>
      <c r="AG41" s="277">
        <f>Kreisumlage!J42</f>
        <v>-199906.45085199998</v>
      </c>
      <c r="AH41" s="278">
        <f t="shared" si="9"/>
        <v>-190559.69914800016</v>
      </c>
    </row>
    <row r="42" spans="1:34">
      <c r="A42" s="233">
        <v>13073012</v>
      </c>
      <c r="B42" s="227">
        <v>5354</v>
      </c>
      <c r="C42" s="31" t="s">
        <v>46</v>
      </c>
      <c r="D42" s="90">
        <f>'IST-Steuer-Einnahmen Vorvorjahr'!D41</f>
        <v>731886</v>
      </c>
      <c r="E42" s="46">
        <f>'SZW Gemeinden'!F42-Finanzausgleichsumlage!F41+'§ 22 FAG M-V üWk'!F44+'§ 24 FAG M-V Übergangszuw.'!F43+FLA!G41</f>
        <v>290503.55</v>
      </c>
      <c r="F42" s="46">
        <f t="shared" si="10"/>
        <v>1022389.55</v>
      </c>
      <c r="G42" s="64">
        <f>F42-Kreisumlage!D43</f>
        <v>551494.28570600005</v>
      </c>
      <c r="H42" s="90">
        <f>'IST-Steuer-Einnahmen Vorvorjahr'!E41</f>
        <v>845984</v>
      </c>
      <c r="I42" s="46">
        <f>'SZW Gemeinden'!G42-Finanzausgleichsumlage!G41+'§ 22 FAG M-V üWk'!G44+'§ 24 FAG M-V Übergangszuw.'!G43+FLA!H41</f>
        <v>258793.36000000002</v>
      </c>
      <c r="J42" s="46">
        <f t="shared" si="11"/>
        <v>1104777.3600000001</v>
      </c>
      <c r="K42" s="64">
        <f>J42-Kreisumlage!E43</f>
        <v>626955.69576000015</v>
      </c>
      <c r="L42" s="90">
        <f>'IST-Steuer-Einnahmen Vorvorjahr'!G41</f>
        <v>996052</v>
      </c>
      <c r="M42" s="46">
        <f>'SZW Gemeinden'!I42-Finanzausgleichsumlage!H41+'§ 22 FAG M-V üWk'!H44+'§ 24 FAG M-V Übergangszuw.'!H43+Infrastrukturpauschale!D41</f>
        <v>222410.35</v>
      </c>
      <c r="N42" s="46">
        <f t="shared" si="12"/>
        <v>1218462.3500000001</v>
      </c>
      <c r="O42" s="64">
        <f>N42-Kreisumlage!F43</f>
        <v>781240.37000000011</v>
      </c>
      <c r="P42" s="96">
        <f>'IST-Steuer-Einnahmen Vorvorjahr'!I41</f>
        <v>847899</v>
      </c>
      <c r="Q42" s="46">
        <f>'SZW Gemeinden'!K42-Finanzausgleichsumlage!J41+'§ 22 FAG M-V üWk'!I44+'§ 24 FAG M-V Übergangszuw.'!I43+Infrastrukturpauschale!E41</f>
        <v>371636.59</v>
      </c>
      <c r="R42" s="46">
        <f t="shared" si="13"/>
        <v>1219535.5900000001</v>
      </c>
      <c r="S42" s="64">
        <f>R42-Kreisumlage!G43</f>
        <v>766838.44774800004</v>
      </c>
      <c r="T42" s="90">
        <f>'IST-Steuer-Einnahmen Vorvorjahr'!K41</f>
        <v>956784</v>
      </c>
      <c r="U42" s="96">
        <v>78900</v>
      </c>
      <c r="V42" s="46">
        <f>'SZW Gemeinden'!M42-Finanzausgleichsumlage!J41+'§ 22 FAG M-V üWk'!J44+'§ 24 FAG M-V Übergangszuw.'!J43+Infrastrukturpauschale!F41</f>
        <v>262564.34999999998</v>
      </c>
      <c r="W42" s="46">
        <f t="shared" si="14"/>
        <v>1298248.3500000001</v>
      </c>
      <c r="X42" s="294">
        <f>W42-Kreisumlage!H43</f>
        <v>793767.96668000007</v>
      </c>
      <c r="Y42" s="90">
        <f>'IST-Steuer-Einnahmen Vorvorjahr'!M41</f>
        <v>1239506</v>
      </c>
      <c r="Z42" s="96">
        <v>0</v>
      </c>
      <c r="AA42" s="46">
        <f>'SZW Gemeinden'!O42-Finanzausgleichsumlage!L41+'§ 22 FAG M-V üWk'!K44+'§ 24 FAG M-V Übergangszuw.'!K43+Infrastrukturpauschale!G41</f>
        <v>86430.62999999999</v>
      </c>
      <c r="AB42" s="46">
        <f t="shared" si="5"/>
        <v>1325936.6299999999</v>
      </c>
      <c r="AC42" s="214">
        <f>AB42-Kreisumlage!I43</f>
        <v>807326.06851999997</v>
      </c>
      <c r="AD42" s="217">
        <f t="shared" si="6"/>
        <v>203822</v>
      </c>
      <c r="AE42" s="275">
        <f t="shared" si="7"/>
        <v>-176133.71999999997</v>
      </c>
      <c r="AF42" s="216">
        <f t="shared" si="8"/>
        <v>27688.280000000028</v>
      </c>
      <c r="AG42" s="216">
        <f>Kreisumlage!J43</f>
        <v>14130.178159999952</v>
      </c>
      <c r="AH42" s="218">
        <f t="shared" si="9"/>
        <v>13558.101839999901</v>
      </c>
    </row>
    <row r="43" spans="1:34">
      <c r="A43" s="233">
        <v>13073017</v>
      </c>
      <c r="B43" s="227">
        <v>5354</v>
      </c>
      <c r="C43" s="31" t="s">
        <v>47</v>
      </c>
      <c r="D43" s="90">
        <f>'IST-Steuer-Einnahmen Vorvorjahr'!D42</f>
        <v>908633</v>
      </c>
      <c r="E43" s="46">
        <f>'SZW Gemeinden'!F43-Finanzausgleichsumlage!F42+'§ 22 FAG M-V üWk'!F45+'§ 24 FAG M-V Übergangszuw.'!F44+FLA!G42</f>
        <v>264502.99</v>
      </c>
      <c r="F43" s="46">
        <f t="shared" si="10"/>
        <v>1173135.99</v>
      </c>
      <c r="G43" s="64">
        <f>F43-Kreisumlage!D44</f>
        <v>615379.54498799995</v>
      </c>
      <c r="H43" s="90">
        <f>'IST-Steuer-Einnahmen Vorvorjahr'!E42</f>
        <v>1163214</v>
      </c>
      <c r="I43" s="46">
        <f>'SZW Gemeinden'!G43-Finanzausgleichsumlage!G42+'§ 22 FAG M-V üWk'!G45+'§ 24 FAG M-V Übergangszuw.'!G44+FLA!H42</f>
        <v>238213.6</v>
      </c>
      <c r="J43" s="46">
        <f t="shared" si="11"/>
        <v>1401427.6</v>
      </c>
      <c r="K43" s="64">
        <f>J43-Kreisumlage!E44</f>
        <v>776362.57580500015</v>
      </c>
      <c r="L43" s="90">
        <f>'IST-Steuer-Einnahmen Vorvorjahr'!G42</f>
        <v>1211574</v>
      </c>
      <c r="M43" s="46">
        <f>'SZW Gemeinden'!I43-Finanzausgleichsumlage!H42+'§ 22 FAG M-V üWk'!H45+'§ 24 FAG M-V Übergangszuw.'!H44+Infrastrukturpauschale!D42</f>
        <v>355660.05</v>
      </c>
      <c r="N43" s="46">
        <f t="shared" si="12"/>
        <v>1567234.05</v>
      </c>
      <c r="O43" s="64">
        <f>N43-Kreisumlage!F44</f>
        <v>997647.13</v>
      </c>
      <c r="P43" s="96">
        <f>'IST-Steuer-Einnahmen Vorvorjahr'!I42</f>
        <v>1393209</v>
      </c>
      <c r="Q43" s="46">
        <f>'SZW Gemeinden'!K43-Finanzausgleichsumlage!J42+'§ 22 FAG M-V üWk'!I45+'§ 24 FAG M-V Übergangszuw.'!I44+Infrastrukturpauschale!E42</f>
        <v>212797.1</v>
      </c>
      <c r="R43" s="46">
        <f t="shared" si="13"/>
        <v>1606006.1</v>
      </c>
      <c r="S43" s="64">
        <f>R43-Kreisumlage!G44</f>
        <v>991972.04433600011</v>
      </c>
      <c r="T43" s="90">
        <f>'IST-Steuer-Einnahmen Vorvorjahr'!K42</f>
        <v>1142137</v>
      </c>
      <c r="U43" s="96">
        <v>107241</v>
      </c>
      <c r="V43" s="46">
        <f>'SZW Gemeinden'!M43-Finanzausgleichsumlage!J42+'§ 22 FAG M-V üWk'!J45+'§ 24 FAG M-V Übergangszuw.'!J44+Infrastrukturpauschale!F42</f>
        <v>504207.27</v>
      </c>
      <c r="W43" s="46">
        <f t="shared" si="14"/>
        <v>1753585.27</v>
      </c>
      <c r="X43" s="294">
        <f>W43-Kreisumlage!H44</f>
        <v>1065808.048552</v>
      </c>
      <c r="Y43" s="90">
        <f>'IST-Steuer-Einnahmen Vorvorjahr'!M42</f>
        <v>1362091</v>
      </c>
      <c r="Z43" s="96">
        <v>136600</v>
      </c>
      <c r="AA43" s="46">
        <f>'SZW Gemeinden'!O43-Finanzausgleichsumlage!L42+'§ 22 FAG M-V üWk'!K45+'§ 24 FAG M-V Übergangszuw.'!K44+Infrastrukturpauschale!G42</f>
        <v>291810.7</v>
      </c>
      <c r="AB43" s="46">
        <f t="shared" si="5"/>
        <v>1790501.7</v>
      </c>
      <c r="AC43" s="214">
        <f>AB43-Kreisumlage!I44</f>
        <v>1082121.6302399999</v>
      </c>
      <c r="AD43" s="217">
        <f t="shared" si="6"/>
        <v>249313</v>
      </c>
      <c r="AE43" s="275">
        <f t="shared" si="7"/>
        <v>-212396.57</v>
      </c>
      <c r="AF43" s="216">
        <f t="shared" si="8"/>
        <v>36916.429999999993</v>
      </c>
      <c r="AG43" s="216">
        <f>Kreisumlage!J44</f>
        <v>20602.848312000162</v>
      </c>
      <c r="AH43" s="218">
        <f t="shared" si="9"/>
        <v>16313.581687999889</v>
      </c>
    </row>
    <row r="44" spans="1:34">
      <c r="A44" s="233">
        <v>13073067</v>
      </c>
      <c r="B44" s="227">
        <v>5354</v>
      </c>
      <c r="C44" s="31" t="s">
        <v>48</v>
      </c>
      <c r="D44" s="90">
        <f>'IST-Steuer-Einnahmen Vorvorjahr'!D43</f>
        <v>1652452</v>
      </c>
      <c r="E44" s="46">
        <f>'SZW Gemeinden'!F44-Finanzausgleichsumlage!F43+'§ 22 FAG M-V üWk'!F46+'§ 24 FAG M-V Übergangszuw.'!F45+FLA!G43</f>
        <v>29746.3</v>
      </c>
      <c r="F44" s="46">
        <f t="shared" si="10"/>
        <v>1682198.3</v>
      </c>
      <c r="G44" s="64">
        <f>F44-Kreisumlage!D45</f>
        <v>892302.79162400006</v>
      </c>
      <c r="H44" s="90">
        <f>'IST-Steuer-Einnahmen Vorvorjahr'!E43</f>
        <v>1936006</v>
      </c>
      <c r="I44" s="46">
        <f>'SZW Gemeinden'!G44-Finanzausgleichsumlage!G43+'§ 22 FAG M-V üWk'!G46+'§ 24 FAG M-V Übergangszuw.'!G45+FLA!H43</f>
        <v>-41867.770000000004</v>
      </c>
      <c r="J44" s="46">
        <f t="shared" si="11"/>
        <v>1894138.23</v>
      </c>
      <c r="K44" s="64">
        <f>J44-Kreisumlage!E45</f>
        <v>1061681.31336</v>
      </c>
      <c r="L44" s="90">
        <f>'IST-Steuer-Einnahmen Vorvorjahr'!G43</f>
        <v>1844560</v>
      </c>
      <c r="M44" s="46">
        <f>'SZW Gemeinden'!I44-Finanzausgleichsumlage!H43+'§ 22 FAG M-V üWk'!H46+'§ 24 FAG M-V Übergangszuw.'!H45+Infrastrukturpauschale!D43</f>
        <v>9335.0299999999988</v>
      </c>
      <c r="N44" s="46">
        <f t="shared" si="12"/>
        <v>1853895.03</v>
      </c>
      <c r="O44" s="64">
        <f>N44-Kreisumlage!F45</f>
        <v>1149066.1200000001</v>
      </c>
      <c r="P44" s="96">
        <f>'IST-Steuer-Einnahmen Vorvorjahr'!I43</f>
        <v>1783494</v>
      </c>
      <c r="Q44" s="46">
        <f>'SZW Gemeinden'!K44-Finanzausgleichsumlage!J43+'§ 22 FAG M-V üWk'!I46+'§ 24 FAG M-V Übergangszuw.'!I45+Infrastrukturpauschale!E43</f>
        <v>43127.46</v>
      </c>
      <c r="R44" s="46">
        <f t="shared" si="13"/>
        <v>1826621.46</v>
      </c>
      <c r="S44" s="64">
        <f>R44-Kreisumlage!G45</f>
        <v>1104140.8775279999</v>
      </c>
      <c r="T44" s="90">
        <f>'IST-Steuer-Einnahmen Vorvorjahr'!K43</f>
        <v>1670042</v>
      </c>
      <c r="U44" s="96">
        <v>200855</v>
      </c>
      <c r="V44" s="46">
        <f>'SZW Gemeinden'!M44-Finanzausgleichsumlage!J43+'§ 22 FAG M-V üWk'!J46+'§ 24 FAG M-V Übergangszuw.'!J45+Infrastrukturpauschale!F43</f>
        <v>46482.409999999996</v>
      </c>
      <c r="W44" s="46">
        <f t="shared" si="14"/>
        <v>1917379.41</v>
      </c>
      <c r="X44" s="294">
        <f>W44-Kreisumlage!H45</f>
        <v>1134099.1491680001</v>
      </c>
      <c r="Y44" s="90">
        <f>'IST-Steuer-Einnahmen Vorvorjahr'!M43</f>
        <v>1829468</v>
      </c>
      <c r="Z44" s="96">
        <v>94600</v>
      </c>
      <c r="AA44" s="46">
        <f>'SZW Gemeinden'!O44-Finanzausgleichsumlage!L43+'§ 22 FAG M-V üWk'!K46+'§ 24 FAG M-V Übergangszuw.'!K45+Infrastrukturpauschale!G43</f>
        <v>49866.03</v>
      </c>
      <c r="AB44" s="46">
        <f t="shared" si="5"/>
        <v>1973934.03</v>
      </c>
      <c r="AC44" s="214">
        <f>AB44-Kreisumlage!I45</f>
        <v>1173607.3340400001</v>
      </c>
      <c r="AD44" s="217">
        <f t="shared" si="6"/>
        <v>53171</v>
      </c>
      <c r="AE44" s="216">
        <f t="shared" si="7"/>
        <v>3383.6200000000026</v>
      </c>
      <c r="AF44" s="216">
        <f t="shared" si="8"/>
        <v>56554.62</v>
      </c>
      <c r="AG44" s="216">
        <f>Kreisumlage!J45</f>
        <v>17046.435128000099</v>
      </c>
      <c r="AH44" s="218">
        <f t="shared" si="9"/>
        <v>39508.184872000013</v>
      </c>
    </row>
    <row r="45" spans="1:34">
      <c r="A45" s="233">
        <v>13073100</v>
      </c>
      <c r="B45" s="227">
        <v>5354</v>
      </c>
      <c r="C45" s="31" t="s">
        <v>49</v>
      </c>
      <c r="D45" s="90">
        <f>'IST-Steuer-Einnahmen Vorvorjahr'!D44</f>
        <v>494438</v>
      </c>
      <c r="E45" s="46">
        <f>'SZW Gemeinden'!F45-Finanzausgleichsumlage!F44+'§ 22 FAG M-V üWk'!F47+'§ 24 FAG M-V Übergangszuw.'!F46+FLA!G44</f>
        <v>170799.86</v>
      </c>
      <c r="F45" s="46">
        <f t="shared" si="10"/>
        <v>665237.86</v>
      </c>
      <c r="G45" s="64">
        <f>F45-Kreisumlage!D46</f>
        <v>354243.51283000002</v>
      </c>
      <c r="H45" s="90">
        <f>'IST-Steuer-Einnahmen Vorvorjahr'!E44</f>
        <v>632865</v>
      </c>
      <c r="I45" s="46">
        <f>'SZW Gemeinden'!G45-Finanzausgleichsumlage!G44+'§ 22 FAG M-V üWk'!G47+'§ 24 FAG M-V Übergangszuw.'!G46+FLA!H44</f>
        <v>62431.89</v>
      </c>
      <c r="J45" s="46">
        <f t="shared" si="11"/>
        <v>695296.89</v>
      </c>
      <c r="K45" s="64">
        <f>J45-Kreisumlage!E46</f>
        <v>388654.21885500004</v>
      </c>
      <c r="L45" s="90">
        <f>'IST-Steuer-Einnahmen Vorvorjahr'!G44</f>
        <v>540931</v>
      </c>
      <c r="M45" s="46">
        <f>'SZW Gemeinden'!I45-Finanzausgleichsumlage!H44+'§ 22 FAG M-V üWk'!H47+'§ 24 FAG M-V Übergangszuw.'!H46+Infrastrukturpauschale!D44</f>
        <v>177826.57</v>
      </c>
      <c r="N45" s="46">
        <f t="shared" si="12"/>
        <v>718757.57000000007</v>
      </c>
      <c r="O45" s="64">
        <f>N45-Kreisumlage!F46</f>
        <v>457784.83000000007</v>
      </c>
      <c r="P45" s="96">
        <f>'IST-Steuer-Einnahmen Vorvorjahr'!I44</f>
        <v>547921</v>
      </c>
      <c r="Q45" s="46">
        <f>'SZW Gemeinden'!K45-Finanzausgleichsumlage!J44+'§ 22 FAG M-V üWk'!I47+'§ 24 FAG M-V Übergangszuw.'!I46+Infrastrukturpauschale!E44</f>
        <v>187506.58</v>
      </c>
      <c r="R45" s="46">
        <f t="shared" si="13"/>
        <v>735427.58</v>
      </c>
      <c r="S45" s="64">
        <f>R45-Kreisumlage!G46</f>
        <v>457084.55508399999</v>
      </c>
      <c r="T45" s="90">
        <f>'IST-Steuer-Einnahmen Vorvorjahr'!K44</f>
        <v>526615</v>
      </c>
      <c r="U45" s="96">
        <v>47776</v>
      </c>
      <c r="V45" s="46">
        <f>'SZW Gemeinden'!M45-Finanzausgleichsumlage!J44+'§ 22 FAG M-V üWk'!J47+'§ 24 FAG M-V Übergangszuw.'!J46+Infrastrukturpauschale!F44</f>
        <v>214593.69</v>
      </c>
      <c r="W45" s="46">
        <f t="shared" si="14"/>
        <v>788984.69</v>
      </c>
      <c r="X45" s="294">
        <f>W45-Kreisumlage!H46</f>
        <v>478966.17785199994</v>
      </c>
      <c r="Y45" s="90">
        <f>'IST-Steuer-Einnahmen Vorvorjahr'!M44</f>
        <v>598535</v>
      </c>
      <c r="Z45" s="96">
        <v>40300</v>
      </c>
      <c r="AA45" s="46">
        <f>'SZW Gemeinden'!O45-Finanzausgleichsumlage!L44+'§ 22 FAG M-V üWk'!K47+'§ 24 FAG M-V Übergangszuw.'!K46+Infrastrukturpauschale!G44</f>
        <v>208672.69999999998</v>
      </c>
      <c r="AB45" s="46">
        <f t="shared" si="5"/>
        <v>847507.7</v>
      </c>
      <c r="AC45" s="214">
        <f>AB45-Kreisumlage!I46</f>
        <v>514928.37511999992</v>
      </c>
      <c r="AD45" s="217">
        <f t="shared" si="6"/>
        <v>64444</v>
      </c>
      <c r="AE45" s="275">
        <f t="shared" si="7"/>
        <v>-5920.9900000000198</v>
      </c>
      <c r="AF45" s="216">
        <f t="shared" si="8"/>
        <v>58523.00999999998</v>
      </c>
      <c r="AG45" s="216">
        <f>Kreisumlage!J46</f>
        <v>22560.81273200002</v>
      </c>
      <c r="AH45" s="218">
        <f t="shared" si="9"/>
        <v>35962.197267999989</v>
      </c>
    </row>
    <row r="46" spans="1:34">
      <c r="A46" s="233">
        <v>13073103</v>
      </c>
      <c r="B46" s="227">
        <v>5354</v>
      </c>
      <c r="C46" s="31" t="s">
        <v>50</v>
      </c>
      <c r="D46" s="90">
        <f>'IST-Steuer-Einnahmen Vorvorjahr'!D45</f>
        <v>821695</v>
      </c>
      <c r="E46" s="46">
        <f>'SZW Gemeinden'!F46-Finanzausgleichsumlage!F45+'§ 22 FAG M-V üWk'!F48+'§ 24 FAG M-V Übergangszuw.'!F47+FLA!G45</f>
        <v>193318.27</v>
      </c>
      <c r="F46" s="46">
        <f t="shared" si="10"/>
        <v>1015013.27</v>
      </c>
      <c r="G46" s="64">
        <f>F46-Kreisumlage!D47</f>
        <v>528037.06683199992</v>
      </c>
      <c r="H46" s="90">
        <f>'IST-Steuer-Einnahmen Vorvorjahr'!E45</f>
        <v>860082</v>
      </c>
      <c r="I46" s="46">
        <f>'SZW Gemeinden'!G46-Finanzausgleichsumlage!G45+'§ 22 FAG M-V üWk'!G48+'§ 24 FAG M-V Übergangszuw.'!G47+FLA!H45</f>
        <v>196497.79</v>
      </c>
      <c r="J46" s="46">
        <f t="shared" si="11"/>
        <v>1056579.79</v>
      </c>
      <c r="K46" s="64">
        <f>J46-Kreisumlage!E47</f>
        <v>579077.775655</v>
      </c>
      <c r="L46" s="90">
        <f>'IST-Steuer-Einnahmen Vorvorjahr'!G45</f>
        <v>1132992</v>
      </c>
      <c r="M46" s="46">
        <f>'SZW Gemeinden'!I46-Finanzausgleichsumlage!H45+'§ 22 FAG M-V üWk'!H48+'§ 24 FAG M-V Übergangszuw.'!H47+Infrastrukturpauschale!D45</f>
        <v>75591.42</v>
      </c>
      <c r="N46" s="46">
        <f t="shared" si="12"/>
        <v>1208583.42</v>
      </c>
      <c r="O46" s="64">
        <f>N46-Kreisumlage!F47</f>
        <v>769441.32</v>
      </c>
      <c r="P46" s="96">
        <f>'IST-Steuer-Einnahmen Vorvorjahr'!I45</f>
        <v>959656</v>
      </c>
      <c r="Q46" s="46">
        <f>'SZW Gemeinden'!K46-Finanzausgleichsumlage!J45+'§ 22 FAG M-V üWk'!I48+'§ 24 FAG M-V Übergangszuw.'!I47+Infrastrukturpauschale!E45</f>
        <v>216007.76</v>
      </c>
      <c r="R46" s="46">
        <f t="shared" si="13"/>
        <v>1175663.76</v>
      </c>
      <c r="S46" s="64">
        <f>R46-Kreisumlage!G47</f>
        <v>736518.50652000005</v>
      </c>
      <c r="T46" s="90">
        <f>'IST-Steuer-Einnahmen Vorvorjahr'!K45</f>
        <v>978975</v>
      </c>
      <c r="U46" s="96">
        <v>74458</v>
      </c>
      <c r="V46" s="46">
        <f>'SZW Gemeinden'!M46-Finanzausgleichsumlage!J45+'§ 22 FAG M-V üWk'!J48+'§ 24 FAG M-V Übergangszuw.'!J47+Infrastrukturpauschale!F45</f>
        <v>113770.93</v>
      </c>
      <c r="W46" s="46">
        <f t="shared" si="14"/>
        <v>1167203.93</v>
      </c>
      <c r="X46" s="294">
        <f>W46-Kreisumlage!H47</f>
        <v>711321.27817999991</v>
      </c>
      <c r="Y46" s="90">
        <f>'IST-Steuer-Einnahmen Vorvorjahr'!M45</f>
        <v>1047527</v>
      </c>
      <c r="Z46" s="96">
        <v>47700</v>
      </c>
      <c r="AA46" s="46">
        <f>'SZW Gemeinden'!O46-Finanzausgleichsumlage!L45+'§ 22 FAG M-V üWk'!K48+'§ 24 FAG M-V Übergangszuw.'!K47+Infrastrukturpauschale!G45</f>
        <v>111469.48</v>
      </c>
      <c r="AB46" s="46">
        <f t="shared" si="5"/>
        <v>1206696.48</v>
      </c>
      <c r="AC46" s="214">
        <f>AB46-Kreisumlage!I47</f>
        <v>735150.05123999994</v>
      </c>
      <c r="AD46" s="217">
        <f t="shared" si="6"/>
        <v>41794</v>
      </c>
      <c r="AE46" s="275">
        <f t="shared" si="7"/>
        <v>-2301.4499999999971</v>
      </c>
      <c r="AF46" s="216">
        <f t="shared" si="8"/>
        <v>39492.550000000003</v>
      </c>
      <c r="AG46" s="216">
        <f>Kreisumlage!J47</f>
        <v>15663.776940000011</v>
      </c>
      <c r="AH46" s="218">
        <f t="shared" si="9"/>
        <v>23828.773060000036</v>
      </c>
    </row>
    <row r="47" spans="1:34">
      <c r="A47" s="233">
        <v>13073024</v>
      </c>
      <c r="B47" s="227">
        <v>5355</v>
      </c>
      <c r="C47" s="31" t="s">
        <v>51</v>
      </c>
      <c r="D47" s="90">
        <f>'IST-Steuer-Einnahmen Vorvorjahr'!D46</f>
        <v>527653</v>
      </c>
      <c r="E47" s="46">
        <f>'SZW Gemeinden'!F47-Finanzausgleichsumlage!F46+'§ 22 FAG M-V üWk'!F49+'§ 24 FAG M-V Übergangszuw.'!F48+FLA!G46</f>
        <v>779842.62999999989</v>
      </c>
      <c r="F47" s="46">
        <f t="shared" si="10"/>
        <v>1307495.6299999999</v>
      </c>
      <c r="G47" s="64">
        <f>F47-Kreisumlage!D48</f>
        <v>789959.85963799991</v>
      </c>
      <c r="H47" s="90">
        <f>'IST-Steuer-Einnahmen Vorvorjahr'!E46</f>
        <v>547966</v>
      </c>
      <c r="I47" s="46">
        <f>'SZW Gemeinden'!G47-Finanzausgleichsumlage!G46+'§ 22 FAG M-V üWk'!G49+'§ 24 FAG M-V Übergangszuw.'!G48+FLA!H46</f>
        <v>823060.8899999999</v>
      </c>
      <c r="J47" s="46">
        <f t="shared" si="11"/>
        <v>1371026.89</v>
      </c>
      <c r="K47" s="64">
        <f>J47-Kreisumlage!E48</f>
        <v>855963.08036499983</v>
      </c>
      <c r="L47" s="90">
        <f>'IST-Steuer-Einnahmen Vorvorjahr'!G46</f>
        <v>600139</v>
      </c>
      <c r="M47" s="46">
        <f>'SZW Gemeinden'!I47-Finanzausgleichsumlage!H46+'§ 22 FAG M-V üWk'!H49+'§ 24 FAG M-V Übergangszuw.'!H48+Infrastrukturpauschale!D46</f>
        <v>911973.17</v>
      </c>
      <c r="N47" s="46">
        <f t="shared" si="12"/>
        <v>1512112.17</v>
      </c>
      <c r="O47" s="64">
        <f>N47-Kreisumlage!F48</f>
        <v>1011557.24</v>
      </c>
      <c r="P47" s="96">
        <f>'IST-Steuer-Einnahmen Vorvorjahr'!I46</f>
        <v>581910</v>
      </c>
      <c r="Q47" s="46">
        <f>'SZW Gemeinden'!K47-Finanzausgleichsumlage!J46+'§ 22 FAG M-V üWk'!I49+'§ 24 FAG M-V Übergangszuw.'!I48+Infrastrukturpauschale!E46</f>
        <v>995618.27</v>
      </c>
      <c r="R47" s="46">
        <f t="shared" si="13"/>
        <v>1577528.27</v>
      </c>
      <c r="S47" s="64">
        <f>R47-Kreisumlage!G48</f>
        <v>1023819.90488</v>
      </c>
      <c r="T47" s="90">
        <f>'IST-Steuer-Einnahmen Vorvorjahr'!K46</f>
        <v>627387</v>
      </c>
      <c r="U47" s="96">
        <v>28745</v>
      </c>
      <c r="V47" s="46">
        <f>'SZW Gemeinden'!M47-Finanzausgleichsumlage!J46+'§ 22 FAG M-V üWk'!J49+'§ 24 FAG M-V Übergangszuw.'!J48+Infrastrukturpauschale!F46</f>
        <v>930569.61</v>
      </c>
      <c r="W47" s="46">
        <f t="shared" si="14"/>
        <v>1586701.6099999999</v>
      </c>
      <c r="X47" s="294">
        <f>W47-Kreisumlage!H48</f>
        <v>999846.45466399996</v>
      </c>
      <c r="Y47" s="90">
        <f>'IST-Steuer-Einnahmen Vorvorjahr'!M46</f>
        <v>721608</v>
      </c>
      <c r="Z47" s="96">
        <v>0</v>
      </c>
      <c r="AA47" s="46">
        <f>'SZW Gemeinden'!O47-Finanzausgleichsumlage!L46+'§ 22 FAG M-V üWk'!K49+'§ 24 FAG M-V Übergangszuw.'!K48+Infrastrukturpauschale!G46</f>
        <v>899013.62000000011</v>
      </c>
      <c r="AB47" s="46">
        <f t="shared" si="5"/>
        <v>1620621.62</v>
      </c>
      <c r="AC47" s="214">
        <f>AB47-Kreisumlage!I48</f>
        <v>1012175.6984</v>
      </c>
      <c r="AD47" s="217">
        <f t="shared" si="6"/>
        <v>65476</v>
      </c>
      <c r="AE47" s="275">
        <f t="shared" si="7"/>
        <v>-31555.989999999874</v>
      </c>
      <c r="AF47" s="216">
        <f t="shared" si="8"/>
        <v>33920.010000000126</v>
      </c>
      <c r="AG47" s="216">
        <f>Kreisumlage!J48</f>
        <v>21590.766264000209</v>
      </c>
      <c r="AH47" s="218">
        <f t="shared" si="9"/>
        <v>12329.243736000033</v>
      </c>
    </row>
    <row r="48" spans="1:34">
      <c r="A48" s="233">
        <v>13073029</v>
      </c>
      <c r="B48" s="227">
        <v>5355</v>
      </c>
      <c r="C48" s="31" t="s">
        <v>52</v>
      </c>
      <c r="D48" s="90">
        <f>'IST-Steuer-Einnahmen Vorvorjahr'!D47</f>
        <v>242468</v>
      </c>
      <c r="E48" s="46">
        <f>'SZW Gemeinden'!F48-Finanzausgleichsumlage!F47+'§ 22 FAG M-V üWk'!F50+'§ 24 FAG M-V Übergangszuw.'!F49+FLA!G47</f>
        <v>196233.97</v>
      </c>
      <c r="F48" s="46">
        <f t="shared" si="10"/>
        <v>438701.97</v>
      </c>
      <c r="G48" s="64">
        <f>F48-Kreisumlage!D49</f>
        <v>234155.80833599996</v>
      </c>
      <c r="H48" s="90">
        <f>'IST-Steuer-Einnahmen Vorvorjahr'!E47</f>
        <v>262752</v>
      </c>
      <c r="I48" s="46">
        <f>'SZW Gemeinden'!G48-Finanzausgleichsumlage!G47+'§ 22 FAG M-V üWk'!G50+'§ 24 FAG M-V Übergangszuw.'!G49+FLA!H47</f>
        <v>198946.58</v>
      </c>
      <c r="J48" s="46">
        <f t="shared" si="11"/>
        <v>461698.57999999996</v>
      </c>
      <c r="K48" s="64">
        <f>J48-Kreisumlage!E49</f>
        <v>258531.60889999996</v>
      </c>
      <c r="L48" s="90">
        <f>'IST-Steuer-Einnahmen Vorvorjahr'!G47</f>
        <v>216266</v>
      </c>
      <c r="M48" s="46">
        <f>'SZW Gemeinden'!I48-Finanzausgleichsumlage!H47+'§ 22 FAG M-V üWk'!H50+'§ 24 FAG M-V Übergangszuw.'!H49+Infrastrukturpauschale!D47</f>
        <v>356089.19</v>
      </c>
      <c r="N48" s="46">
        <f t="shared" si="12"/>
        <v>572355.18999999994</v>
      </c>
      <c r="O48" s="64">
        <f>N48-Kreisumlage!F49</f>
        <v>375534.1</v>
      </c>
      <c r="P48" s="96">
        <f>'IST-Steuer-Einnahmen Vorvorjahr'!I47</f>
        <v>273242</v>
      </c>
      <c r="Q48" s="46">
        <f>'SZW Gemeinden'!K48-Finanzausgleichsumlage!J47+'§ 22 FAG M-V üWk'!I50+'§ 24 FAG M-V Übergangszuw.'!I49+Infrastrukturpauschale!E47</f>
        <v>301842.90999999997</v>
      </c>
      <c r="R48" s="46">
        <f t="shared" si="13"/>
        <v>575084.90999999992</v>
      </c>
      <c r="S48" s="64">
        <f>R48-Kreisumlage!G49</f>
        <v>365282.47640399996</v>
      </c>
      <c r="T48" s="90">
        <f>'IST-Steuer-Einnahmen Vorvorjahr'!K47</f>
        <v>306907</v>
      </c>
      <c r="U48" s="96">
        <v>9189</v>
      </c>
      <c r="V48" s="46">
        <f>'SZW Gemeinden'!M48-Finanzausgleichsumlage!J47+'§ 22 FAG M-V üWk'!J50+'§ 24 FAG M-V Übergangszuw.'!J49+Infrastrukturpauschale!F47</f>
        <v>292768.21000000002</v>
      </c>
      <c r="W48" s="46">
        <f t="shared" si="14"/>
        <v>608864.21</v>
      </c>
      <c r="X48" s="294">
        <f>W48-Kreisumlage!H49</f>
        <v>376367.94464799995</v>
      </c>
      <c r="Y48" s="90">
        <f>'IST-Steuer-Einnahmen Vorvorjahr'!M47</f>
        <v>268968</v>
      </c>
      <c r="Z48" s="96">
        <v>0</v>
      </c>
      <c r="AA48" s="46">
        <f>'SZW Gemeinden'!O48-Finanzausgleichsumlage!L47+'§ 22 FAG M-V üWk'!K50+'§ 24 FAG M-V Übergangszuw.'!K49+Infrastrukturpauschale!G47</f>
        <v>370038.18</v>
      </c>
      <c r="AB48" s="46">
        <f t="shared" si="5"/>
        <v>639006.17999999993</v>
      </c>
      <c r="AC48" s="214">
        <f>AB48-Kreisumlage!I49</f>
        <v>397761.86723999993</v>
      </c>
      <c r="AD48" s="217">
        <f t="shared" si="6"/>
        <v>-47128</v>
      </c>
      <c r="AE48" s="216">
        <f t="shared" si="7"/>
        <v>77269.969999999972</v>
      </c>
      <c r="AF48" s="216">
        <f t="shared" si="8"/>
        <v>30141.969999999972</v>
      </c>
      <c r="AG48" s="216">
        <f>Kreisumlage!J49</f>
        <v>8748.0474080000422</v>
      </c>
      <c r="AH48" s="218">
        <f t="shared" si="9"/>
        <v>21393.922591999988</v>
      </c>
    </row>
    <row r="49" spans="1:34">
      <c r="A49" s="233">
        <v>13073034</v>
      </c>
      <c r="B49" s="227">
        <v>5355</v>
      </c>
      <c r="C49" s="31" t="s">
        <v>53</v>
      </c>
      <c r="D49" s="90">
        <f>'IST-Steuer-Einnahmen Vorvorjahr'!D48</f>
        <v>293208</v>
      </c>
      <c r="E49" s="46">
        <f>'SZW Gemeinden'!F49-Finanzausgleichsumlage!F48+'§ 22 FAG M-V üWk'!F51+'§ 24 FAG M-V Übergangszuw.'!F50+FLA!G48</f>
        <v>209533.90000000002</v>
      </c>
      <c r="F49" s="46">
        <f t="shared" si="10"/>
        <v>502741.9</v>
      </c>
      <c r="G49" s="64">
        <f>F49-Kreisumlage!D50</f>
        <v>260928.39258400004</v>
      </c>
      <c r="H49" s="90">
        <f>'IST-Steuer-Einnahmen Vorvorjahr'!E48</f>
        <v>325706</v>
      </c>
      <c r="I49" s="46">
        <f>'SZW Gemeinden'!G49-Finanzausgleichsumlage!G48+'§ 22 FAG M-V üWk'!G51+'§ 24 FAG M-V Übergangszuw.'!G50+FLA!H48</f>
        <v>252961.53</v>
      </c>
      <c r="J49" s="46">
        <f t="shared" si="11"/>
        <v>578667.53</v>
      </c>
      <c r="K49" s="64">
        <f>J49-Kreisumlage!E50</f>
        <v>315830.94420500001</v>
      </c>
      <c r="L49" s="90">
        <f>'IST-Steuer-Einnahmen Vorvorjahr'!G48</f>
        <v>380081</v>
      </c>
      <c r="M49" s="46">
        <f>'SZW Gemeinden'!I49-Finanzausgleichsumlage!H48+'§ 22 FAG M-V üWk'!H51+'§ 24 FAG M-V Übergangszuw.'!H50+Infrastrukturpauschale!D48</f>
        <v>379075.32</v>
      </c>
      <c r="N49" s="46">
        <f t="shared" si="12"/>
        <v>759156.32000000007</v>
      </c>
      <c r="O49" s="64">
        <f>N49-Kreisumlage!F50</f>
        <v>496023.63000000006</v>
      </c>
      <c r="P49" s="96">
        <f>'IST-Steuer-Einnahmen Vorvorjahr'!I48</f>
        <v>354261</v>
      </c>
      <c r="Q49" s="46">
        <f>'SZW Gemeinden'!K49-Finanzausgleichsumlage!J48+'§ 22 FAG M-V üWk'!I51+'§ 24 FAG M-V Übergangszuw.'!I50+Infrastrukturpauschale!E48</f>
        <v>391571.84</v>
      </c>
      <c r="R49" s="46">
        <f t="shared" si="13"/>
        <v>745832.84000000008</v>
      </c>
      <c r="S49" s="64">
        <f>R49-Kreisumlage!G50</f>
        <v>474712.78663600009</v>
      </c>
      <c r="T49" s="90">
        <f>'IST-Steuer-Einnahmen Vorvorjahr'!K48</f>
        <v>398238</v>
      </c>
      <c r="U49" s="96">
        <v>30906</v>
      </c>
      <c r="V49" s="46">
        <f>'SZW Gemeinden'!M49-Finanzausgleichsumlage!J48+'§ 22 FAG M-V üWk'!J51+'§ 24 FAG M-V Übergangszuw.'!J50+Infrastrukturpauschale!F48</f>
        <v>346177.7</v>
      </c>
      <c r="W49" s="46">
        <f t="shared" si="14"/>
        <v>775321.7</v>
      </c>
      <c r="X49" s="294">
        <f>W49-Kreisumlage!H50</f>
        <v>482694.54949199996</v>
      </c>
      <c r="Y49" s="90">
        <f>'IST-Steuer-Einnahmen Vorvorjahr'!M48</f>
        <v>425234</v>
      </c>
      <c r="Z49" s="96">
        <v>0</v>
      </c>
      <c r="AA49" s="46">
        <f>'SZW Gemeinden'!O49-Finanzausgleichsumlage!L48+'§ 22 FAG M-V üWk'!K51+'§ 24 FAG M-V Übergangszuw.'!K50+Infrastrukturpauschale!G48</f>
        <v>377072.47000000003</v>
      </c>
      <c r="AB49" s="46">
        <f t="shared" si="5"/>
        <v>802306.47</v>
      </c>
      <c r="AC49" s="214">
        <f>AB49-Kreisumlage!I50</f>
        <v>500380.93091999996</v>
      </c>
      <c r="AD49" s="217">
        <f t="shared" si="6"/>
        <v>-3910</v>
      </c>
      <c r="AE49" s="216">
        <f t="shared" si="7"/>
        <v>30894.770000000019</v>
      </c>
      <c r="AF49" s="216">
        <f t="shared" si="8"/>
        <v>26984.770000000019</v>
      </c>
      <c r="AG49" s="216">
        <f>Kreisumlage!J50</f>
        <v>9298.3885720000253</v>
      </c>
      <c r="AH49" s="218">
        <f t="shared" si="9"/>
        <v>17686.381427999993</v>
      </c>
    </row>
    <row r="50" spans="1:34">
      <c r="A50" s="233">
        <v>13073057</v>
      </c>
      <c r="B50" s="227">
        <v>5355</v>
      </c>
      <c r="C50" s="31" t="s">
        <v>54</v>
      </c>
      <c r="D50" s="90">
        <f>'IST-Steuer-Einnahmen Vorvorjahr'!D49</f>
        <v>133856</v>
      </c>
      <c r="E50" s="46">
        <f>'SZW Gemeinden'!F50-Finanzausgleichsumlage!F49+'§ 22 FAG M-V üWk'!F52+'§ 24 FAG M-V Übergangszuw.'!F51+FLA!G49</f>
        <v>120870.40000000001</v>
      </c>
      <c r="F50" s="46">
        <f t="shared" si="10"/>
        <v>254726.40000000002</v>
      </c>
      <c r="G50" s="64">
        <f>F50-Kreisumlage!D51</f>
        <v>136582.05661800003</v>
      </c>
      <c r="H50" s="90">
        <f>'IST-Steuer-Einnahmen Vorvorjahr'!E49</f>
        <v>104309</v>
      </c>
      <c r="I50" s="46">
        <f>'SZW Gemeinden'!G50-Finanzausgleichsumlage!G49+'§ 22 FAG M-V üWk'!G52+'§ 24 FAG M-V Übergangszuw.'!G51+FLA!H49</f>
        <v>176176.18</v>
      </c>
      <c r="J50" s="46">
        <f t="shared" si="11"/>
        <v>280485.18</v>
      </c>
      <c r="K50" s="64">
        <f>J50-Kreisumlage!E51</f>
        <v>160363.504785</v>
      </c>
      <c r="L50" s="90">
        <f>'IST-Steuer-Einnahmen Vorvorjahr'!G49</f>
        <v>160554</v>
      </c>
      <c r="M50" s="46">
        <f>'SZW Gemeinden'!I50-Finanzausgleichsumlage!H49+'§ 22 FAG M-V üWk'!H52+'§ 24 FAG M-V Übergangszuw.'!H51+Infrastrukturpauschale!D49</f>
        <v>194834.5</v>
      </c>
      <c r="N50" s="46">
        <f t="shared" si="12"/>
        <v>355388.5</v>
      </c>
      <c r="O50" s="64">
        <f>N50-Kreisumlage!F51</f>
        <v>230147.63</v>
      </c>
      <c r="P50" s="96">
        <f>'IST-Steuer-Einnahmen Vorvorjahr'!I49</f>
        <v>209564</v>
      </c>
      <c r="Q50" s="46">
        <f>'SZW Gemeinden'!K50-Finanzausgleichsumlage!J49+'§ 22 FAG M-V üWk'!I52+'§ 24 FAG M-V Übergangszuw.'!I51+Infrastrukturpauschale!E49</f>
        <v>135478.04</v>
      </c>
      <c r="R50" s="46">
        <f t="shared" si="13"/>
        <v>345042.04000000004</v>
      </c>
      <c r="S50" s="64">
        <f>R50-Kreisumlage!G51</f>
        <v>215897.83352800005</v>
      </c>
      <c r="T50" s="90">
        <f>'IST-Steuer-Einnahmen Vorvorjahr'!K49</f>
        <v>153961</v>
      </c>
      <c r="U50" s="96">
        <v>12548</v>
      </c>
      <c r="V50" s="46">
        <f>'SZW Gemeinden'!M50-Finanzausgleichsumlage!J49+'§ 22 FAG M-V üWk'!J52+'§ 24 FAG M-V Übergangszuw.'!J51+Infrastrukturpauschale!F49</f>
        <v>194859.40000000002</v>
      </c>
      <c r="W50" s="46">
        <f t="shared" si="14"/>
        <v>361368.4</v>
      </c>
      <c r="X50" s="294">
        <f>W50-Kreisumlage!H51</f>
        <v>222253.37190800003</v>
      </c>
      <c r="Y50" s="90">
        <f>'IST-Steuer-Einnahmen Vorvorjahr'!M49</f>
        <v>194005</v>
      </c>
      <c r="Z50" s="96">
        <v>5500</v>
      </c>
      <c r="AA50" s="46">
        <f>'SZW Gemeinden'!O50-Finanzausgleichsumlage!L49+'§ 22 FAG M-V üWk'!K52+'§ 24 FAG M-V Übergangszuw.'!K51+Infrastrukturpauschale!G49</f>
        <v>179090.73</v>
      </c>
      <c r="AB50" s="46">
        <f t="shared" si="5"/>
        <v>378595.73</v>
      </c>
      <c r="AC50" s="214">
        <f>AB50-Kreisumlage!I51</f>
        <v>232503.49711999996</v>
      </c>
      <c r="AD50" s="217">
        <f t="shared" si="6"/>
        <v>32996</v>
      </c>
      <c r="AE50" s="275">
        <f t="shared" si="7"/>
        <v>-15768.670000000013</v>
      </c>
      <c r="AF50" s="216">
        <f t="shared" si="8"/>
        <v>17227.329999999987</v>
      </c>
      <c r="AG50" s="216">
        <f>Kreisumlage!J51</f>
        <v>6977.2047880000318</v>
      </c>
      <c r="AH50" s="218">
        <f t="shared" si="9"/>
        <v>10250.125211999926</v>
      </c>
    </row>
    <row r="51" spans="1:34">
      <c r="A51" s="233">
        <v>13073062</v>
      </c>
      <c r="B51" s="227">
        <v>5355</v>
      </c>
      <c r="C51" s="31" t="s">
        <v>55</v>
      </c>
      <c r="D51" s="90">
        <f>'IST-Steuer-Einnahmen Vorvorjahr'!D50</f>
        <v>212520</v>
      </c>
      <c r="E51" s="46">
        <f>'SZW Gemeinden'!F51-Finanzausgleichsumlage!F50+'§ 22 FAG M-V üWk'!F53+'§ 24 FAG M-V Übergangszuw.'!F52+FLA!G50</f>
        <v>219982.34</v>
      </c>
      <c r="F51" s="46">
        <f t="shared" si="10"/>
        <v>432502.33999999997</v>
      </c>
      <c r="G51" s="64">
        <f>F51-Kreisumlage!D52</f>
        <v>236038.91484199997</v>
      </c>
      <c r="H51" s="90">
        <f>'IST-Steuer-Einnahmen Vorvorjahr'!E50</f>
        <v>217205</v>
      </c>
      <c r="I51" s="46">
        <f>'SZW Gemeinden'!G51-Finanzausgleichsumlage!G50+'§ 22 FAG M-V üWk'!G53+'§ 24 FAG M-V Übergangszuw.'!G52+FLA!H50</f>
        <v>278014.03000000003</v>
      </c>
      <c r="J51" s="46">
        <f t="shared" si="11"/>
        <v>495219.03</v>
      </c>
      <c r="K51" s="64">
        <f>J51-Kreisumlage!E52</f>
        <v>284213.44687500002</v>
      </c>
      <c r="L51" s="90">
        <f>'IST-Steuer-Einnahmen Vorvorjahr'!G50</f>
        <v>260692</v>
      </c>
      <c r="M51" s="46">
        <f>'SZW Gemeinden'!I51-Finanzausgleichsumlage!H50+'§ 22 FAG M-V üWk'!H53+'§ 24 FAG M-V Übergangszuw.'!H52+Infrastrukturpauschale!D50</f>
        <v>360960.67000000004</v>
      </c>
      <c r="N51" s="46">
        <f t="shared" si="12"/>
        <v>621652.67000000004</v>
      </c>
      <c r="O51" s="64">
        <f>N51-Kreisumlage!F52</f>
        <v>407021.83000000007</v>
      </c>
      <c r="P51" s="96">
        <f>'IST-Steuer-Einnahmen Vorvorjahr'!I50</f>
        <v>268541</v>
      </c>
      <c r="Q51" s="46">
        <f>'SZW Gemeinden'!K51-Finanzausgleichsumlage!J50+'§ 22 FAG M-V üWk'!I53+'§ 24 FAG M-V Übergangszuw.'!I52+Infrastrukturpauschale!E50</f>
        <v>353425.48</v>
      </c>
      <c r="R51" s="46">
        <f t="shared" si="13"/>
        <v>621966.48</v>
      </c>
      <c r="S51" s="64">
        <f>R51-Kreisumlage!G52</f>
        <v>398148.661272</v>
      </c>
      <c r="T51" s="90">
        <f>'IST-Steuer-Einnahmen Vorvorjahr'!K50</f>
        <v>259025</v>
      </c>
      <c r="U51" s="96">
        <v>4178</v>
      </c>
      <c r="V51" s="46">
        <f>'SZW Gemeinden'!M51-Finanzausgleichsumlage!J50+'§ 22 FAG M-V üWk'!J53+'§ 24 FAG M-V Übergangszuw.'!J52+Infrastrukturpauschale!F50</f>
        <v>371887.29000000004</v>
      </c>
      <c r="W51" s="46">
        <f t="shared" si="14"/>
        <v>635090.29</v>
      </c>
      <c r="X51" s="294">
        <f>W51-Kreisumlage!H52</f>
        <v>397610.80574400007</v>
      </c>
      <c r="Y51" s="90">
        <f>'IST-Steuer-Einnahmen Vorvorjahr'!M50</f>
        <v>273332</v>
      </c>
      <c r="Z51" s="96">
        <v>13600</v>
      </c>
      <c r="AA51" s="46">
        <f>'SZW Gemeinden'!O51-Finanzausgleichsumlage!L50+'§ 22 FAG M-V üWk'!K53+'§ 24 FAG M-V Übergangszuw.'!K52+Infrastrukturpauschale!G50</f>
        <v>354861.43</v>
      </c>
      <c r="AB51" s="46">
        <f t="shared" si="5"/>
        <v>641793.42999999993</v>
      </c>
      <c r="AC51" s="214">
        <f>AB51-Kreisumlage!I52</f>
        <v>401438.2837599999</v>
      </c>
      <c r="AD51" s="217">
        <f t="shared" si="6"/>
        <v>23729</v>
      </c>
      <c r="AE51" s="275">
        <f t="shared" si="7"/>
        <v>-17025.860000000044</v>
      </c>
      <c r="AF51" s="216">
        <f t="shared" si="8"/>
        <v>6703.1399999999558</v>
      </c>
      <c r="AG51" s="216">
        <f>Kreisumlage!J52</f>
        <v>2875.6619840000349</v>
      </c>
      <c r="AH51" s="218">
        <f t="shared" si="9"/>
        <v>3827.4780159998336</v>
      </c>
    </row>
    <row r="52" spans="1:34">
      <c r="A52" s="233">
        <v>13073076</v>
      </c>
      <c r="B52" s="227">
        <v>5355</v>
      </c>
      <c r="C52" s="31" t="s">
        <v>56</v>
      </c>
      <c r="D52" s="90">
        <f>'IST-Steuer-Einnahmen Vorvorjahr'!D51</f>
        <v>605956</v>
      </c>
      <c r="E52" s="46">
        <f>'SZW Gemeinden'!F52-Finanzausgleichsumlage!F51+'§ 22 FAG M-V üWk'!F54+'§ 24 FAG M-V Übergangszuw.'!F53+FLA!G51</f>
        <v>657629.22</v>
      </c>
      <c r="F52" s="46">
        <f t="shared" si="10"/>
        <v>1263585.22</v>
      </c>
      <c r="G52" s="64">
        <f>F52-Kreisumlage!D53</f>
        <v>741707.11748799996</v>
      </c>
      <c r="H52" s="90">
        <f>'IST-Steuer-Einnahmen Vorvorjahr'!E51</f>
        <v>554779</v>
      </c>
      <c r="I52" s="46">
        <f>'SZW Gemeinden'!G52-Finanzausgleichsumlage!G51+'§ 22 FAG M-V üWk'!G54+'§ 24 FAG M-V Übergangszuw.'!G53+FLA!H51</f>
        <v>710719.1399999999</v>
      </c>
      <c r="J52" s="46">
        <f t="shared" si="11"/>
        <v>1265498.1399999999</v>
      </c>
      <c r="K52" s="64">
        <f>J52-Kreisumlage!E53</f>
        <v>777633.22578999982</v>
      </c>
      <c r="L52" s="90">
        <f>'IST-Steuer-Einnahmen Vorvorjahr'!G51</f>
        <v>602622</v>
      </c>
      <c r="M52" s="46">
        <f>'SZW Gemeinden'!I52-Finanzausgleichsumlage!H51+'§ 22 FAG M-V üWk'!H54+'§ 24 FAG M-V Übergangszuw.'!H53+Infrastrukturpauschale!D51</f>
        <v>844690.77</v>
      </c>
      <c r="N52" s="46">
        <f t="shared" si="12"/>
        <v>1447312.77</v>
      </c>
      <c r="O52" s="64">
        <f>N52-Kreisumlage!F53</f>
        <v>968350.83000000007</v>
      </c>
      <c r="P52" s="96">
        <f>'IST-Steuer-Einnahmen Vorvorjahr'!I51</f>
        <v>745655</v>
      </c>
      <c r="Q52" s="46">
        <f>'SZW Gemeinden'!K52-Finanzausgleichsumlage!J51+'§ 22 FAG M-V üWk'!I54+'§ 24 FAG M-V Übergangszuw.'!I53+Infrastrukturpauschale!E51</f>
        <v>720766.94</v>
      </c>
      <c r="R52" s="46">
        <f t="shared" si="13"/>
        <v>1466421.94</v>
      </c>
      <c r="S52" s="64">
        <f>R52-Kreisumlage!G53</f>
        <v>945925.71812399989</v>
      </c>
      <c r="T52" s="90">
        <f>'IST-Steuer-Einnahmen Vorvorjahr'!K51</f>
        <v>660947</v>
      </c>
      <c r="U52" s="96">
        <v>40396</v>
      </c>
      <c r="V52" s="46">
        <f>'SZW Gemeinden'!M52-Finanzausgleichsumlage!J51+'§ 22 FAG M-V üWk'!J54+'§ 24 FAG M-V Übergangszuw.'!J53+Infrastrukturpauschale!F51</f>
        <v>842191.6399999999</v>
      </c>
      <c r="W52" s="46">
        <f t="shared" si="14"/>
        <v>1543534.64</v>
      </c>
      <c r="X52" s="294">
        <f>W52-Kreisumlage!H53</f>
        <v>971275.67333599983</v>
      </c>
      <c r="Y52" s="90">
        <f>'IST-Steuer-Einnahmen Vorvorjahr'!M51</f>
        <v>755498</v>
      </c>
      <c r="Z52" s="96">
        <v>5600</v>
      </c>
      <c r="AA52" s="46">
        <f>'SZW Gemeinden'!O52-Finanzausgleichsumlage!L51+'§ 22 FAG M-V üWk'!K54+'§ 24 FAG M-V Übergangszuw.'!K53+Infrastrukturpauschale!G51</f>
        <v>800869.45</v>
      </c>
      <c r="AB52" s="46">
        <f t="shared" si="5"/>
        <v>1561967.45</v>
      </c>
      <c r="AC52" s="214">
        <f>AB52-Kreisumlage!I53</f>
        <v>975204.09655999998</v>
      </c>
      <c r="AD52" s="217">
        <f t="shared" si="6"/>
        <v>59755</v>
      </c>
      <c r="AE52" s="275">
        <f t="shared" si="7"/>
        <v>-41322.189999999944</v>
      </c>
      <c r="AF52" s="216">
        <f t="shared" si="8"/>
        <v>18432.810000000056</v>
      </c>
      <c r="AG52" s="216">
        <f>Kreisumlage!J53</f>
        <v>14504.386775999912</v>
      </c>
      <c r="AH52" s="218">
        <f t="shared" si="9"/>
        <v>3928.4232240001438</v>
      </c>
    </row>
    <row r="53" spans="1:34">
      <c r="A53" s="233">
        <v>13073086</v>
      </c>
      <c r="B53" s="227">
        <v>5355</v>
      </c>
      <c r="C53" s="31" t="s">
        <v>57</v>
      </c>
      <c r="D53" s="90">
        <f>'IST-Steuer-Einnahmen Vorvorjahr'!D52</f>
        <v>301441</v>
      </c>
      <c r="E53" s="46">
        <f>'SZW Gemeinden'!F53-Finanzausgleichsumlage!F52+'§ 22 FAG M-V üWk'!F55+'§ 24 FAG M-V Übergangszuw.'!F54+FLA!G52</f>
        <v>19811.21</v>
      </c>
      <c r="F53" s="46">
        <f t="shared" si="10"/>
        <v>321252.21000000002</v>
      </c>
      <c r="G53" s="64">
        <f>F53-Kreisumlage!D54</f>
        <v>109689.85294200003</v>
      </c>
      <c r="H53" s="90">
        <f>'IST-Steuer-Einnahmen Vorvorjahr'!E52</f>
        <v>308956</v>
      </c>
      <c r="I53" s="46">
        <f>'SZW Gemeinden'!G53-Finanzausgleichsumlage!G52+'§ 22 FAG M-V üWk'!G55+'§ 24 FAG M-V Übergangszuw.'!G54+FLA!H52</f>
        <v>87109.53</v>
      </c>
      <c r="J53" s="46">
        <f t="shared" si="11"/>
        <v>396065.53</v>
      </c>
      <c r="K53" s="64">
        <f>J53-Kreisumlage!E54</f>
        <v>210594.76151500005</v>
      </c>
      <c r="L53" s="90">
        <f>'IST-Steuer-Einnahmen Vorvorjahr'!G52</f>
        <v>786658</v>
      </c>
      <c r="M53" s="46">
        <f>'SZW Gemeinden'!I53-Finanzausgleichsumlage!H52+'§ 22 FAG M-V üWk'!H55+'§ 24 FAG M-V Übergangszuw.'!H54+Infrastrukturpauschale!D52</f>
        <v>-99080.09</v>
      </c>
      <c r="N53" s="46">
        <f t="shared" si="12"/>
        <v>687577.91</v>
      </c>
      <c r="O53" s="64">
        <f>N53-Kreisumlage!F54</f>
        <v>373710.37000000005</v>
      </c>
      <c r="P53" s="96">
        <f>'IST-Steuer-Einnahmen Vorvorjahr'!I52</f>
        <v>70247</v>
      </c>
      <c r="Q53" s="46">
        <f>'SZW Gemeinden'!K53-Finanzausgleichsumlage!J52+'§ 22 FAG M-V üWk'!I55+'§ 24 FAG M-V Übergangszuw.'!I54+Infrastrukturpauschale!E52</f>
        <v>372683.42</v>
      </c>
      <c r="R53" s="46">
        <f t="shared" si="13"/>
        <v>442930.42</v>
      </c>
      <c r="S53" s="64">
        <f>R53-Kreisumlage!G54</f>
        <v>264113.98619999998</v>
      </c>
      <c r="T53" s="90">
        <f>'IST-Steuer-Einnahmen Vorvorjahr'!K52</f>
        <v>681476</v>
      </c>
      <c r="U53" s="96">
        <v>41346</v>
      </c>
      <c r="V53" s="46">
        <f>'SZW Gemeinden'!M53-Finanzausgleichsumlage!J52+'§ 22 FAG M-V üWk'!J55+'§ 24 FAG M-V Übergangszuw.'!J54+Infrastrukturpauschale!F52</f>
        <v>-63741.94</v>
      </c>
      <c r="W53" s="46">
        <f t="shared" si="14"/>
        <v>659080.06000000006</v>
      </c>
      <c r="X53" s="294">
        <f>W53-Kreisumlage!H54</f>
        <v>336550.03705600003</v>
      </c>
      <c r="Y53" s="90">
        <f>'IST-Steuer-Einnahmen Vorvorjahr'!M52</f>
        <v>447432</v>
      </c>
      <c r="Z53" s="96">
        <v>0</v>
      </c>
      <c r="AA53" s="46">
        <f>'SZW Gemeinden'!O53-Finanzausgleichsumlage!L52+'§ 22 FAG M-V üWk'!K55+'§ 24 FAG M-V Übergangszuw.'!K54+Infrastrukturpauschale!G52</f>
        <v>27422.16</v>
      </c>
      <c r="AB53" s="46">
        <f t="shared" si="5"/>
        <v>474854.16</v>
      </c>
      <c r="AC53" s="214">
        <f>AB53-Kreisumlage!I54</f>
        <v>263594.21483999997</v>
      </c>
      <c r="AD53" s="217">
        <f t="shared" si="6"/>
        <v>-275390</v>
      </c>
      <c r="AE53" s="216">
        <f t="shared" si="7"/>
        <v>91164.1</v>
      </c>
      <c r="AF53" s="276">
        <f t="shared" si="8"/>
        <v>-184225.9</v>
      </c>
      <c r="AG53" s="277">
        <f>Kreisumlage!J54</f>
        <v>-111270.07778400002</v>
      </c>
      <c r="AH53" s="278">
        <f t="shared" si="9"/>
        <v>-72955.822216000059</v>
      </c>
    </row>
    <row r="54" spans="1:34">
      <c r="A54" s="233">
        <v>13073096</v>
      </c>
      <c r="B54" s="227">
        <v>5355</v>
      </c>
      <c r="C54" s="31" t="s">
        <v>58</v>
      </c>
      <c r="D54" s="90">
        <f>'IST-Steuer-Einnahmen Vorvorjahr'!D53</f>
        <v>614957</v>
      </c>
      <c r="E54" s="46">
        <f>'SZW Gemeinden'!F54-Finanzausgleichsumlage!F53+'§ 22 FAG M-V üWk'!F56+'§ 24 FAG M-V Übergangszuw.'!F55+FLA!G53</f>
        <v>777671.13</v>
      </c>
      <c r="F54" s="46">
        <f t="shared" si="10"/>
        <v>1392628.13</v>
      </c>
      <c r="G54" s="64">
        <f>F54-Kreisumlage!D55</f>
        <v>758406.42687199998</v>
      </c>
      <c r="H54" s="90">
        <f>'IST-Steuer-Einnahmen Vorvorjahr'!E53</f>
        <v>682356</v>
      </c>
      <c r="I54" s="46">
        <f>'SZW Gemeinden'!G54-Finanzausgleichsumlage!G53+'§ 22 FAG M-V üWk'!G56+'§ 24 FAG M-V Übergangszuw.'!G55+FLA!H53</f>
        <v>799289.90999999992</v>
      </c>
      <c r="J54" s="46">
        <f t="shared" si="11"/>
        <v>1481645.91</v>
      </c>
      <c r="K54" s="64">
        <f>J54-Kreisumlage!E55</f>
        <v>849332.00717999996</v>
      </c>
      <c r="L54" s="90">
        <f>'IST-Steuer-Einnahmen Vorvorjahr'!G53</f>
        <v>726235</v>
      </c>
      <c r="M54" s="46">
        <f>'SZW Gemeinden'!I54-Finanzausgleichsumlage!H53+'§ 22 FAG M-V üWk'!H56+'§ 24 FAG M-V Übergangszuw.'!H55+Infrastrukturpauschale!D53</f>
        <v>1098209.1199999999</v>
      </c>
      <c r="N54" s="46">
        <f t="shared" si="12"/>
        <v>1824444.1199999999</v>
      </c>
      <c r="O54" s="64">
        <f>N54-Kreisumlage!F55</f>
        <v>1195017.25</v>
      </c>
      <c r="P54" s="96">
        <f>'IST-Steuer-Einnahmen Vorvorjahr'!I53</f>
        <v>814027</v>
      </c>
      <c r="Q54" s="46">
        <f>'SZW Gemeinden'!K54-Finanzausgleichsumlage!J53+'§ 22 FAG M-V üWk'!I56+'§ 24 FAG M-V Übergangszuw.'!I55+Infrastrukturpauschale!E53</f>
        <v>1049378.19</v>
      </c>
      <c r="R54" s="46">
        <f t="shared" si="13"/>
        <v>1863405.19</v>
      </c>
      <c r="S54" s="64">
        <f>R54-Kreisumlage!G55</f>
        <v>1190534.4511079998</v>
      </c>
      <c r="T54" s="90">
        <f>'IST-Steuer-Einnahmen Vorvorjahr'!K53</f>
        <v>850838</v>
      </c>
      <c r="U54" s="96">
        <v>34085</v>
      </c>
      <c r="V54" s="46">
        <f>'SZW Gemeinden'!M54-Finanzausgleichsumlage!J53+'§ 22 FAG M-V üWk'!J56+'§ 24 FAG M-V Übergangszuw.'!J55+Infrastrukturpauschale!F53</f>
        <v>1041622.86</v>
      </c>
      <c r="W54" s="46">
        <f t="shared" si="14"/>
        <v>1926545.8599999999</v>
      </c>
      <c r="X54" s="294">
        <f>W54-Kreisumlage!H55</f>
        <v>1200815.4706759998</v>
      </c>
      <c r="Y54" s="90">
        <f>'IST-Steuer-Einnahmen Vorvorjahr'!M53</f>
        <v>812099</v>
      </c>
      <c r="Z54" s="96">
        <v>0</v>
      </c>
      <c r="AA54" s="46">
        <f>'SZW Gemeinden'!O54-Finanzausgleichsumlage!L53+'§ 22 FAG M-V üWk'!K56+'§ 24 FAG M-V Übergangszuw.'!K55+Infrastrukturpauschale!G53</f>
        <v>1182766.5900000001</v>
      </c>
      <c r="AB54" s="46">
        <f t="shared" si="5"/>
        <v>1994865.59</v>
      </c>
      <c r="AC54" s="214">
        <f>AB54-Kreisumlage!I55</f>
        <v>1248155.74172</v>
      </c>
      <c r="AD54" s="217">
        <f t="shared" si="6"/>
        <v>-72824</v>
      </c>
      <c r="AE54" s="216">
        <f t="shared" si="7"/>
        <v>141143.7300000001</v>
      </c>
      <c r="AF54" s="216">
        <f t="shared" si="8"/>
        <v>68319.730000000098</v>
      </c>
      <c r="AG54" s="216">
        <f>Kreisumlage!J55</f>
        <v>20979.458956000046</v>
      </c>
      <c r="AH54" s="218">
        <f t="shared" si="9"/>
        <v>47340.271044000285</v>
      </c>
    </row>
    <row r="55" spans="1:34">
      <c r="A55" s="233">
        <v>13073097</v>
      </c>
      <c r="B55" s="227">
        <v>5355</v>
      </c>
      <c r="C55" s="31" t="s">
        <v>59</v>
      </c>
      <c r="D55" s="90">
        <f>'IST-Steuer-Einnahmen Vorvorjahr'!D54</f>
        <v>107298</v>
      </c>
      <c r="E55" s="46">
        <f>'SZW Gemeinden'!F55-Finanzausgleichsumlage!F54+'§ 22 FAG M-V üWk'!F57+'§ 24 FAG M-V Übergangszuw.'!F56+FLA!G54</f>
        <v>81369.14</v>
      </c>
      <c r="F55" s="46">
        <f t="shared" si="10"/>
        <v>188667.14</v>
      </c>
      <c r="G55" s="64">
        <f>F55-Kreisumlage!D56</f>
        <v>95862.200162000008</v>
      </c>
      <c r="H55" s="90">
        <f>'IST-Steuer-Einnahmen Vorvorjahr'!E54</f>
        <v>119472</v>
      </c>
      <c r="I55" s="46">
        <f>'SZW Gemeinden'!G55-Finanzausgleichsumlage!G54+'§ 22 FAG M-V üWk'!G57+'§ 24 FAG M-V Übergangszuw.'!G56+FLA!H54</f>
        <v>76672.47</v>
      </c>
      <c r="J55" s="46">
        <f t="shared" si="11"/>
        <v>196144.47</v>
      </c>
      <c r="K55" s="64">
        <f>J55-Kreisumlage!E56</f>
        <v>107925.68541000001</v>
      </c>
      <c r="L55" s="90">
        <f>'IST-Steuer-Einnahmen Vorvorjahr'!G54</f>
        <v>151777</v>
      </c>
      <c r="M55" s="46">
        <f>'SZW Gemeinden'!I55-Finanzausgleichsumlage!H54+'§ 22 FAG M-V üWk'!H57+'§ 24 FAG M-V Übergangszuw.'!H56+Infrastrukturpauschale!D54</f>
        <v>83364.990000000005</v>
      </c>
      <c r="N55" s="46">
        <f t="shared" si="12"/>
        <v>235141.99</v>
      </c>
      <c r="O55" s="64">
        <f>N55-Kreisumlage!F56</f>
        <v>151657.26999999999</v>
      </c>
      <c r="P55" s="96">
        <f>'IST-Steuer-Einnahmen Vorvorjahr'!I54</f>
        <v>155627</v>
      </c>
      <c r="Q55" s="46">
        <f>'SZW Gemeinden'!K55-Finanzausgleichsumlage!J54+'§ 22 FAG M-V üWk'!I57+'§ 24 FAG M-V Übergangszuw.'!I56+Infrastrukturpauschale!E54</f>
        <v>57035.63</v>
      </c>
      <c r="R55" s="46">
        <f t="shared" si="13"/>
        <v>212662.63</v>
      </c>
      <c r="S55" s="64">
        <f>R55-Kreisumlage!G56</f>
        <v>133809.48592400001</v>
      </c>
      <c r="T55" s="90">
        <f>'IST-Steuer-Einnahmen Vorvorjahr'!K54</f>
        <v>180434</v>
      </c>
      <c r="U55" s="96">
        <v>8573</v>
      </c>
      <c r="V55" s="46">
        <f>'SZW Gemeinden'!M55-Finanzausgleichsumlage!J54+'§ 22 FAG M-V üWk'!J57+'§ 24 FAG M-V Übergangszuw.'!J56+Infrastrukturpauschale!F54</f>
        <v>42744.28</v>
      </c>
      <c r="W55" s="46">
        <f t="shared" si="14"/>
        <v>231751.28</v>
      </c>
      <c r="X55" s="294">
        <f>W55-Kreisumlage!H56</f>
        <v>140621.27660400001</v>
      </c>
      <c r="Y55" s="90">
        <f>'IST-Steuer-Einnahmen Vorvorjahr'!M54</f>
        <v>202006</v>
      </c>
      <c r="Z55" s="96">
        <v>0</v>
      </c>
      <c r="AA55" s="46">
        <f>'SZW Gemeinden'!O55-Finanzausgleichsumlage!L54+'§ 22 FAG M-V üWk'!K57+'§ 24 FAG M-V Übergangszuw.'!K56+Infrastrukturpauschale!G54</f>
        <v>45105.46</v>
      </c>
      <c r="AB55" s="46">
        <f t="shared" si="5"/>
        <v>247111.46</v>
      </c>
      <c r="AC55" s="214">
        <f>AB55-Kreisumlage!I56</f>
        <v>149955.88939999999</v>
      </c>
      <c r="AD55" s="217">
        <f t="shared" si="6"/>
        <v>12999</v>
      </c>
      <c r="AE55" s="216">
        <f t="shared" si="7"/>
        <v>2361.1800000000003</v>
      </c>
      <c r="AF55" s="216">
        <f t="shared" si="8"/>
        <v>15360.18</v>
      </c>
      <c r="AG55" s="216">
        <f>Kreisumlage!J56</f>
        <v>6025.5672040000063</v>
      </c>
      <c r="AH55" s="218">
        <f t="shared" si="9"/>
        <v>9334.6127959999721</v>
      </c>
    </row>
    <row r="56" spans="1:34">
      <c r="A56" s="233">
        <v>13073098</v>
      </c>
      <c r="B56" s="227">
        <v>5355</v>
      </c>
      <c r="C56" s="31" t="s">
        <v>60</v>
      </c>
      <c r="D56" s="90">
        <f>'IST-Steuer-Einnahmen Vorvorjahr'!D55</f>
        <v>350768</v>
      </c>
      <c r="E56" s="46">
        <f>'SZW Gemeinden'!F56-Finanzausgleichsumlage!F55+'§ 22 FAG M-V üWk'!F58+'§ 24 FAG M-V Übergangszuw.'!F57+FLA!G55</f>
        <v>132264.22</v>
      </c>
      <c r="F56" s="46">
        <f t="shared" si="10"/>
        <v>483032.22</v>
      </c>
      <c r="G56" s="64">
        <f>F56-Kreisumlage!D57</f>
        <v>247077.66144599995</v>
      </c>
      <c r="H56" s="90">
        <f>'IST-Steuer-Einnahmen Vorvorjahr'!E55</f>
        <v>274207</v>
      </c>
      <c r="I56" s="46">
        <f>'SZW Gemeinden'!G56-Finanzausgleichsumlage!G55+'§ 22 FAG M-V üWk'!G58+'§ 24 FAG M-V Übergangszuw.'!G57+FLA!H55</f>
        <v>195440.12</v>
      </c>
      <c r="J56" s="46">
        <f t="shared" si="11"/>
        <v>469647.12</v>
      </c>
      <c r="K56" s="64">
        <f>J56-Kreisumlage!E57</f>
        <v>259011.68518499998</v>
      </c>
      <c r="L56" s="90">
        <f>'IST-Steuer-Einnahmen Vorvorjahr'!G55</f>
        <v>311778</v>
      </c>
      <c r="M56" s="46">
        <f>'SZW Gemeinden'!I56-Finanzausgleichsumlage!H55+'§ 22 FAG M-V üWk'!H58+'§ 24 FAG M-V Übergangszuw.'!H57+Infrastrukturpauschale!D55</f>
        <v>252125</v>
      </c>
      <c r="N56" s="46">
        <f t="shared" si="12"/>
        <v>563903</v>
      </c>
      <c r="O56" s="64">
        <f>N56-Kreisumlage!F57</f>
        <v>364700.36</v>
      </c>
      <c r="P56" s="96">
        <f>'IST-Steuer-Einnahmen Vorvorjahr'!I55</f>
        <v>339947</v>
      </c>
      <c r="Q56" s="46">
        <f>'SZW Gemeinden'!K56-Finanzausgleichsumlage!J55+'§ 22 FAG M-V üWk'!I58+'§ 24 FAG M-V Übergangszuw.'!I57+Infrastrukturpauschale!E55</f>
        <v>236092.05000000002</v>
      </c>
      <c r="R56" s="46">
        <f t="shared" si="13"/>
        <v>576039.05000000005</v>
      </c>
      <c r="S56" s="64">
        <f>R56-Kreisumlage!G57</f>
        <v>363163.39098400006</v>
      </c>
      <c r="T56" s="90">
        <f>'IST-Steuer-Einnahmen Vorvorjahr'!K55</f>
        <v>310872</v>
      </c>
      <c r="U56" s="96">
        <v>27962</v>
      </c>
      <c r="V56" s="46">
        <f>'SZW Gemeinden'!M56-Finanzausgleichsumlage!J55+'§ 22 FAG M-V üWk'!J58+'§ 24 FAG M-V Übergangszuw.'!J57+Infrastrukturpauschale!F55</f>
        <v>257421.89</v>
      </c>
      <c r="W56" s="46">
        <f t="shared" si="14"/>
        <v>596255.89</v>
      </c>
      <c r="X56" s="294">
        <f>W56-Kreisumlage!H57</f>
        <v>366365.61736400001</v>
      </c>
      <c r="Y56" s="90">
        <f>'IST-Steuer-Einnahmen Vorvorjahr'!M55</f>
        <v>305443</v>
      </c>
      <c r="Z56" s="96">
        <v>12000</v>
      </c>
      <c r="AA56" s="46">
        <f>'SZW Gemeinden'!O56-Finanzausgleichsumlage!L55+'§ 22 FAG M-V üWk'!K58+'§ 24 FAG M-V Übergangszuw.'!K57+Infrastrukturpauschale!G55</f>
        <v>295551.2</v>
      </c>
      <c r="AB56" s="46">
        <f t="shared" si="5"/>
        <v>612994.19999999995</v>
      </c>
      <c r="AC56" s="214">
        <f>AB56-Kreisumlage!I57</f>
        <v>379636.88063999993</v>
      </c>
      <c r="AD56" s="217">
        <f t="shared" si="6"/>
        <v>-21391</v>
      </c>
      <c r="AE56" s="216">
        <f t="shared" si="7"/>
        <v>38129.31</v>
      </c>
      <c r="AF56" s="216">
        <f t="shared" si="8"/>
        <v>16738.309999999998</v>
      </c>
      <c r="AG56" s="216">
        <f>Kreisumlage!J57</f>
        <v>3467.0467240000144</v>
      </c>
      <c r="AH56" s="218">
        <f t="shared" si="9"/>
        <v>13271.263275999925</v>
      </c>
    </row>
    <row r="57" spans="1:34">
      <c r="A57" s="233">
        <v>13073023</v>
      </c>
      <c r="B57" s="227">
        <v>5356</v>
      </c>
      <c r="C57" s="31" t="s">
        <v>61</v>
      </c>
      <c r="D57" s="90">
        <f>'IST-Steuer-Einnahmen Vorvorjahr'!D56</f>
        <v>246575</v>
      </c>
      <c r="E57" s="46">
        <f>'SZW Gemeinden'!F57-Finanzausgleichsumlage!F56+'§ 22 FAG M-V üWk'!F59+'§ 24 FAG M-V Übergangszuw.'!F58+FLA!G56</f>
        <v>304860.98</v>
      </c>
      <c r="F57" s="46">
        <f t="shared" si="10"/>
        <v>551435.98</v>
      </c>
      <c r="G57" s="64">
        <f>F57-Kreisumlage!D58</f>
        <v>300923.99307999999</v>
      </c>
      <c r="H57" s="90">
        <f>'IST-Steuer-Einnahmen Vorvorjahr'!E56</f>
        <v>249615</v>
      </c>
      <c r="I57" s="46">
        <f>'SZW Gemeinden'!G57-Finanzausgleichsumlage!G56+'§ 22 FAG M-V üWk'!G59+'§ 24 FAG M-V Übergangszuw.'!G58+FLA!H56</f>
        <v>359765.89999999997</v>
      </c>
      <c r="J57" s="46">
        <f t="shared" si="11"/>
        <v>609380.89999999991</v>
      </c>
      <c r="K57" s="64">
        <f>J57-Kreisumlage!E58</f>
        <v>353003.72863999987</v>
      </c>
      <c r="L57" s="90">
        <f>'IST-Steuer-Einnahmen Vorvorjahr'!G56</f>
        <v>279406</v>
      </c>
      <c r="M57" s="46">
        <f>'SZW Gemeinden'!I57-Finanzausgleichsumlage!H56+'§ 22 FAG M-V üWk'!H59+'§ 24 FAG M-V Übergangszuw.'!H58+Infrastrukturpauschale!D56</f>
        <v>457692.29</v>
      </c>
      <c r="N57" s="46">
        <f t="shared" si="12"/>
        <v>737098.29</v>
      </c>
      <c r="O57" s="64">
        <f>N57-Kreisumlage!F58</f>
        <v>481917.91000000003</v>
      </c>
      <c r="P57" s="96">
        <f>'IST-Steuer-Einnahmen Vorvorjahr'!I56</f>
        <v>285662</v>
      </c>
      <c r="Q57" s="46">
        <f>'SZW Gemeinden'!K57-Finanzausgleichsumlage!J56+'§ 22 FAG M-V üWk'!I59+'§ 24 FAG M-V Übergangszuw.'!I58+Infrastrukturpauschale!E56</f>
        <v>466350.93</v>
      </c>
      <c r="R57" s="46">
        <f t="shared" si="13"/>
        <v>752012.92999999993</v>
      </c>
      <c r="S57" s="64">
        <f>R57-Kreisumlage!G58</f>
        <v>480293.60582399997</v>
      </c>
      <c r="T57" s="90">
        <f>'IST-Steuer-Einnahmen Vorvorjahr'!K56</f>
        <v>294938</v>
      </c>
      <c r="U57" s="96">
        <v>6599</v>
      </c>
      <c r="V57" s="46">
        <f>'SZW Gemeinden'!M57-Finanzausgleichsumlage!J56+'§ 22 FAG M-V üWk'!J59+'§ 24 FAG M-V Übergangszuw.'!J58+Infrastrukturpauschale!F56</f>
        <v>510669.98</v>
      </c>
      <c r="W57" s="46">
        <f t="shared" si="14"/>
        <v>812206.98</v>
      </c>
      <c r="X57" s="294">
        <f>W57-Kreisumlage!H58</f>
        <v>507220.88195199997</v>
      </c>
      <c r="Y57" s="90">
        <f>'IST-Steuer-Einnahmen Vorvorjahr'!M56</f>
        <v>275979</v>
      </c>
      <c r="Z57" s="96">
        <v>4700</v>
      </c>
      <c r="AA57" s="46">
        <f>'SZW Gemeinden'!O57-Finanzausgleichsumlage!L56+'§ 22 FAG M-V üWk'!K59+'§ 24 FAG M-V Übergangszuw.'!K58+Infrastrukturpauschale!G56</f>
        <v>561577.26</v>
      </c>
      <c r="AB57" s="46">
        <f t="shared" si="5"/>
        <v>842256.26</v>
      </c>
      <c r="AC57" s="214">
        <f>AB57-Kreisumlage!I58</f>
        <v>527535.77876000002</v>
      </c>
      <c r="AD57" s="217">
        <f t="shared" si="6"/>
        <v>-20858</v>
      </c>
      <c r="AE57" s="216">
        <f t="shared" si="7"/>
        <v>50907.280000000028</v>
      </c>
      <c r="AF57" s="216">
        <f t="shared" si="8"/>
        <v>30049.280000000028</v>
      </c>
      <c r="AG57" s="216">
        <f>Kreisumlage!J58</f>
        <v>9734.3831919999793</v>
      </c>
      <c r="AH57" s="218">
        <f t="shared" si="9"/>
        <v>20314.896808000049</v>
      </c>
    </row>
    <row r="58" spans="1:34">
      <c r="A58" s="233">
        <v>13073090</v>
      </c>
      <c r="B58" s="227">
        <v>5356</v>
      </c>
      <c r="C58" s="31" t="s">
        <v>62</v>
      </c>
      <c r="D58" s="90">
        <f>'IST-Steuer-Einnahmen Vorvorjahr'!D57</f>
        <v>3425890</v>
      </c>
      <c r="E58" s="46">
        <f>'SZW Gemeinden'!F58-Finanzausgleichsumlage!F57+'§ 22 FAG M-V üWk'!F60+'§ 24 FAG M-V Übergangszuw.'!F59+FLA!G57</f>
        <v>1407414.19</v>
      </c>
      <c r="F58" s="46">
        <f t="shared" si="10"/>
        <v>4833304.1899999995</v>
      </c>
      <c r="G58" s="64">
        <f>F58-Kreisumlage!D59</f>
        <v>2635102.7916199993</v>
      </c>
      <c r="H58" s="90">
        <f>'IST-Steuer-Einnahmen Vorvorjahr'!E57</f>
        <v>3276007</v>
      </c>
      <c r="I58" s="46">
        <f>'SZW Gemeinden'!G58-Finanzausgleichsumlage!G57+'§ 22 FAG M-V üWk'!G60+'§ 24 FAG M-V Übergangszuw.'!G59+FLA!H57</f>
        <v>1516477.2</v>
      </c>
      <c r="J58" s="46">
        <f t="shared" si="11"/>
        <v>4792484.2</v>
      </c>
      <c r="K58" s="64">
        <f>J58-Kreisumlage!E59</f>
        <v>2737653.66775</v>
      </c>
      <c r="L58" s="90">
        <f>'IST-Steuer-Einnahmen Vorvorjahr'!G57</f>
        <v>3267082</v>
      </c>
      <c r="M58" s="46">
        <f>'SZW Gemeinden'!I58-Finanzausgleichsumlage!H57+'§ 22 FAG M-V üWk'!H60+'§ 24 FAG M-V Übergangszuw.'!H59+Infrastrukturpauschale!D57</f>
        <v>2159615.17</v>
      </c>
      <c r="N58" s="46">
        <f t="shared" si="12"/>
        <v>5426697.1699999999</v>
      </c>
      <c r="O58" s="64">
        <f>N58-Kreisumlage!F59</f>
        <v>3524219.37</v>
      </c>
      <c r="P58" s="96">
        <f>'IST-Steuer-Einnahmen Vorvorjahr'!I57</f>
        <v>3137583</v>
      </c>
      <c r="Q58" s="46">
        <f>'SZW Gemeinden'!K58-Finanzausgleichsumlage!J57+'§ 22 FAG M-V üWk'!I60+'§ 24 FAG M-V Übergangszuw.'!I59+Infrastrukturpauschale!E57</f>
        <v>2462567.48</v>
      </c>
      <c r="R58" s="46">
        <f t="shared" si="13"/>
        <v>5600150.4800000004</v>
      </c>
      <c r="S58" s="64">
        <f>R58-Kreisumlage!G59</f>
        <v>3557749.5838000006</v>
      </c>
      <c r="T58" s="90">
        <f>'IST-Steuer-Einnahmen Vorvorjahr'!K57</f>
        <v>3574044</v>
      </c>
      <c r="U58" s="96">
        <v>235660</v>
      </c>
      <c r="V58" s="46">
        <f>'SZW Gemeinden'!M58-Finanzausgleichsumlage!J57+'§ 22 FAG M-V üWk'!J60+'§ 24 FAG M-V Übergangszuw.'!J59+Infrastrukturpauschale!F57</f>
        <v>2067973.11</v>
      </c>
      <c r="W58" s="46">
        <f t="shared" si="14"/>
        <v>5877677.1100000003</v>
      </c>
      <c r="X58" s="294">
        <f>W58-Kreisumlage!H59</f>
        <v>3625770.8113040002</v>
      </c>
      <c r="Y58" s="90">
        <f>'IST-Steuer-Einnahmen Vorvorjahr'!M57</f>
        <v>3462115</v>
      </c>
      <c r="Z58" s="96">
        <v>0</v>
      </c>
      <c r="AA58" s="46">
        <f>'SZW Gemeinden'!O58-Finanzausgleichsumlage!L57+'§ 22 FAG M-V üWk'!K60+'§ 24 FAG M-V Übergangszuw.'!K59+Infrastrukturpauschale!G57</f>
        <v>2688578.04</v>
      </c>
      <c r="AB58" s="46">
        <f t="shared" si="5"/>
        <v>6150693.04</v>
      </c>
      <c r="AC58" s="214">
        <f>AB58-Kreisumlage!I59</f>
        <v>3816883.7393199997</v>
      </c>
      <c r="AD58" s="217">
        <f t="shared" si="6"/>
        <v>-347589</v>
      </c>
      <c r="AE58" s="216">
        <f t="shared" si="7"/>
        <v>620604.92999999993</v>
      </c>
      <c r="AF58" s="216">
        <f t="shared" si="8"/>
        <v>273015.92999999993</v>
      </c>
      <c r="AG58" s="216">
        <f>Kreisumlage!J59</f>
        <v>81903.001984000206</v>
      </c>
      <c r="AH58" s="218">
        <f t="shared" si="9"/>
        <v>191112.9280159995</v>
      </c>
    </row>
    <row r="59" spans="1:34">
      <c r="A59" s="233">
        <v>13073102</v>
      </c>
      <c r="B59" s="227">
        <v>5356</v>
      </c>
      <c r="C59" s="31" t="s">
        <v>63</v>
      </c>
      <c r="D59" s="90">
        <f>'IST-Steuer-Einnahmen Vorvorjahr'!D58</f>
        <v>569906</v>
      </c>
      <c r="E59" s="46">
        <f>'SZW Gemeinden'!F59-Finanzausgleichsumlage!F58+'§ 22 FAG M-V üWk'!F61+'§ 24 FAG M-V Übergangszuw.'!F60+FLA!G58</f>
        <v>383950.7</v>
      </c>
      <c r="F59" s="46">
        <f t="shared" si="10"/>
        <v>953856.7</v>
      </c>
      <c r="G59" s="64">
        <f>F59-Kreisumlage!D60</f>
        <v>510189.29756199999</v>
      </c>
      <c r="H59" s="90">
        <f>'IST-Steuer-Einnahmen Vorvorjahr'!E58</f>
        <v>590302</v>
      </c>
      <c r="I59" s="46">
        <f>'SZW Gemeinden'!G59-Finanzausgleichsumlage!G58+'§ 22 FAG M-V üWk'!G61+'§ 24 FAG M-V Übergangszuw.'!G60+FLA!H58</f>
        <v>437684.17000000004</v>
      </c>
      <c r="J59" s="46">
        <f t="shared" si="11"/>
        <v>1027986.17</v>
      </c>
      <c r="K59" s="64">
        <f>J59-Kreisumlage!E60</f>
        <v>592646.10988999996</v>
      </c>
      <c r="L59" s="90">
        <f>'IST-Steuer-Einnahmen Vorvorjahr'!G58</f>
        <v>620462</v>
      </c>
      <c r="M59" s="46">
        <f>'SZW Gemeinden'!I59-Finanzausgleichsumlage!H58+'§ 22 FAG M-V üWk'!H61+'§ 24 FAG M-V Übergangszuw.'!H60+Infrastrukturpauschale!D58</f>
        <v>568029.17000000004</v>
      </c>
      <c r="N59" s="46">
        <f t="shared" si="12"/>
        <v>1188491.17</v>
      </c>
      <c r="O59" s="64">
        <f>N59-Kreisumlage!F60</f>
        <v>773722.66999999993</v>
      </c>
      <c r="P59" s="96">
        <f>'IST-Steuer-Einnahmen Vorvorjahr'!I58</f>
        <v>678157</v>
      </c>
      <c r="Q59" s="46">
        <f>'SZW Gemeinden'!K59-Finanzausgleichsumlage!J58+'§ 22 FAG M-V üWk'!I61+'§ 24 FAG M-V Übergangszuw.'!I60+Infrastrukturpauschale!E58</f>
        <v>561879.53</v>
      </c>
      <c r="R59" s="46">
        <f t="shared" si="13"/>
        <v>1240036.53</v>
      </c>
      <c r="S59" s="64">
        <f>R59-Kreisumlage!G60</f>
        <v>787115.07101600012</v>
      </c>
      <c r="T59" s="90">
        <f>'IST-Steuer-Einnahmen Vorvorjahr'!K58</f>
        <v>788145</v>
      </c>
      <c r="U59" s="96">
        <v>27939</v>
      </c>
      <c r="V59" s="46">
        <f>'SZW Gemeinden'!M59-Finanzausgleichsumlage!J58+'§ 22 FAG M-V üWk'!J61+'§ 24 FAG M-V Übergangszuw.'!J60+Infrastrukturpauschale!F58</f>
        <v>479294.48</v>
      </c>
      <c r="W59" s="46">
        <f t="shared" si="14"/>
        <v>1295378.48</v>
      </c>
      <c r="X59" s="294">
        <f>W59-Kreisumlage!H60</f>
        <v>798312.40946</v>
      </c>
      <c r="Y59" s="90">
        <f>'IST-Steuer-Einnahmen Vorvorjahr'!M58</f>
        <v>747847</v>
      </c>
      <c r="Z59" s="96">
        <v>0</v>
      </c>
      <c r="AA59" s="46">
        <f>'SZW Gemeinden'!O59-Finanzausgleichsumlage!L58+'§ 22 FAG M-V üWk'!K61+'§ 24 FAG M-V Übergangszuw.'!K60+Infrastrukturpauschale!G58</f>
        <v>624832.84</v>
      </c>
      <c r="AB59" s="46">
        <f t="shared" si="5"/>
        <v>1372679.8399999999</v>
      </c>
      <c r="AC59" s="214">
        <f>AB59-Kreisumlage!I60</f>
        <v>851914.91575999977</v>
      </c>
      <c r="AD59" s="217">
        <f t="shared" si="6"/>
        <v>-68237</v>
      </c>
      <c r="AE59" s="216">
        <f t="shared" si="7"/>
        <v>145538.35999999999</v>
      </c>
      <c r="AF59" s="216">
        <f t="shared" si="8"/>
        <v>77301.359999999986</v>
      </c>
      <c r="AG59" s="216">
        <f>Kreisumlage!J60</f>
        <v>23698.853699999978</v>
      </c>
      <c r="AH59" s="218">
        <f t="shared" si="9"/>
        <v>53602.506299999775</v>
      </c>
    </row>
    <row r="60" spans="1:34">
      <c r="A60" s="233">
        <v>13073006</v>
      </c>
      <c r="B60" s="227">
        <v>5357</v>
      </c>
      <c r="C60" s="31" t="s">
        <v>64</v>
      </c>
      <c r="D60" s="90">
        <f>'IST-Steuer-Einnahmen Vorvorjahr'!D59</f>
        <v>685511</v>
      </c>
      <c r="E60" s="46">
        <f>'SZW Gemeinden'!F60-Finanzausgleichsumlage!F59+'§ 22 FAG M-V üWk'!F62+'§ 24 FAG M-V Übergangszuw.'!F61+FLA!G59</f>
        <v>267628.97000000003</v>
      </c>
      <c r="F60" s="46">
        <f t="shared" si="10"/>
        <v>953139.97</v>
      </c>
      <c r="G60" s="64">
        <f>F60-Kreisumlage!D61</f>
        <v>574801.90607799997</v>
      </c>
      <c r="H60" s="90">
        <f>'IST-Steuer-Einnahmen Vorvorjahr'!E59</f>
        <v>773666</v>
      </c>
      <c r="I60" s="46">
        <f>'SZW Gemeinden'!G60-Finanzausgleichsumlage!G59+'§ 22 FAG M-V üWk'!G62+'§ 24 FAG M-V Übergangszuw.'!G61+FLA!H59</f>
        <v>239590.15999999997</v>
      </c>
      <c r="J60" s="46">
        <f t="shared" si="11"/>
        <v>1013256.1599999999</v>
      </c>
      <c r="K60" s="64">
        <f>J60-Kreisumlage!E61</f>
        <v>633358.13154999993</v>
      </c>
      <c r="L60" s="90">
        <f>'IST-Steuer-Einnahmen Vorvorjahr'!G59</f>
        <v>979307</v>
      </c>
      <c r="M60" s="46">
        <f>'SZW Gemeinden'!I60-Finanzausgleichsumlage!H59+'§ 22 FAG M-V üWk'!H62+'§ 24 FAG M-V Übergangszuw.'!H61+Infrastrukturpauschale!D59</f>
        <v>139538.57</v>
      </c>
      <c r="N60" s="46">
        <f t="shared" si="12"/>
        <v>1118845.57</v>
      </c>
      <c r="O60" s="64">
        <f>N60-Kreisumlage!F61</f>
        <v>738532.22000000009</v>
      </c>
      <c r="P60" s="96">
        <f>'IST-Steuer-Einnahmen Vorvorjahr'!I59</f>
        <v>906340</v>
      </c>
      <c r="Q60" s="46">
        <f>'SZW Gemeinden'!K60-Finanzausgleichsumlage!J59+'§ 22 FAG M-V üWk'!I62+'§ 24 FAG M-V Übergangszuw.'!I61+Infrastrukturpauschale!E59</f>
        <v>194592.66999999998</v>
      </c>
      <c r="R60" s="46">
        <f t="shared" si="13"/>
        <v>1100932.67</v>
      </c>
      <c r="S60" s="64">
        <f>R60-Kreisumlage!G61</f>
        <v>702979.19458799995</v>
      </c>
      <c r="T60" s="90">
        <f>'IST-Steuer-Einnahmen Vorvorjahr'!K59</f>
        <v>833226</v>
      </c>
      <c r="U60" s="96">
        <v>92504</v>
      </c>
      <c r="V60" s="46">
        <f>'SZW Gemeinden'!M60-Finanzausgleichsumlage!J59+'§ 22 FAG M-V üWk'!J62+'§ 24 FAG M-V Übergangszuw.'!J61+Infrastrukturpauschale!F59</f>
        <v>214058.81</v>
      </c>
      <c r="W60" s="46">
        <f t="shared" si="14"/>
        <v>1139788.81</v>
      </c>
      <c r="X60" s="294">
        <f>W60-Kreisumlage!H61</f>
        <v>711207.64440800017</v>
      </c>
      <c r="Y60" s="90">
        <f>'IST-Steuer-Einnahmen Vorvorjahr'!M59</f>
        <v>1072529</v>
      </c>
      <c r="Z60" s="96">
        <v>67000</v>
      </c>
      <c r="AA60" s="46">
        <f>'SZW Gemeinden'!O60-Finanzausgleichsumlage!L59+'§ 22 FAG M-V üWk'!K62+'§ 24 FAG M-V Übergangszuw.'!K61+Infrastrukturpauschale!G59</f>
        <v>86220.1</v>
      </c>
      <c r="AB60" s="46">
        <f t="shared" si="5"/>
        <v>1225749.1000000001</v>
      </c>
      <c r="AC60" s="214">
        <f>AB60-Kreisumlage!I61</f>
        <v>760760.7678400001</v>
      </c>
      <c r="AD60" s="217">
        <f t="shared" si="6"/>
        <v>213799</v>
      </c>
      <c r="AE60" s="275">
        <f t="shared" si="7"/>
        <v>-127838.70999999999</v>
      </c>
      <c r="AF60" s="216">
        <f t="shared" si="8"/>
        <v>85960.290000000008</v>
      </c>
      <c r="AG60" s="216">
        <f>Kreisumlage!J61</f>
        <v>36407.166568000044</v>
      </c>
      <c r="AH60" s="218">
        <f t="shared" si="9"/>
        <v>49553.123431999935</v>
      </c>
    </row>
    <row r="61" spans="1:34">
      <c r="A61" s="234">
        <v>13073026</v>
      </c>
      <c r="B61" s="239">
        <v>5357</v>
      </c>
      <c r="C61" s="117" t="s">
        <v>65</v>
      </c>
      <c r="D61" s="90"/>
      <c r="E61" s="46"/>
      <c r="F61" s="46"/>
      <c r="G61" s="64"/>
      <c r="H61" s="90"/>
      <c r="I61" s="46"/>
      <c r="J61" s="46"/>
      <c r="K61" s="64"/>
      <c r="L61" s="90"/>
      <c r="M61" s="46"/>
      <c r="N61" s="46"/>
      <c r="O61" s="64">
        <f>N61-Kreisumlage!F62</f>
        <v>0</v>
      </c>
      <c r="P61" s="96"/>
      <c r="Q61" s="46"/>
      <c r="R61" s="46"/>
      <c r="S61" s="64"/>
      <c r="T61" s="90"/>
      <c r="U61" s="96"/>
      <c r="V61" s="46"/>
      <c r="W61" s="46"/>
      <c r="X61" s="294"/>
      <c r="Y61" s="90"/>
      <c r="Z61" s="96"/>
      <c r="AA61" s="46"/>
      <c r="AB61" s="46"/>
      <c r="AC61" s="214"/>
      <c r="AD61" s="217"/>
      <c r="AE61" s="216"/>
      <c r="AF61" s="216"/>
      <c r="AG61" s="216"/>
      <c r="AH61" s="218"/>
    </row>
    <row r="62" spans="1:34">
      <c r="A62" s="233">
        <v>13073031</v>
      </c>
      <c r="B62" s="227">
        <v>5357</v>
      </c>
      <c r="C62" s="31" t="s">
        <v>66</v>
      </c>
      <c r="D62" s="90">
        <f>'IST-Steuer-Einnahmen Vorvorjahr'!D61</f>
        <v>1156291</v>
      </c>
      <c r="E62" s="46">
        <f>'SZW Gemeinden'!F62-Finanzausgleichsumlage!F61+'§ 22 FAG M-V üWk'!F64+'§ 24 FAG M-V Übergangszuw.'!F63+FLA!G61</f>
        <v>156890.21</v>
      </c>
      <c r="F62" s="46">
        <f>D62+E62</f>
        <v>1313181.21</v>
      </c>
      <c r="G62" s="64">
        <f>F62-Kreisumlage!D63</f>
        <v>742846.85470799997</v>
      </c>
      <c r="H62" s="90">
        <f>'IST-Steuer-Einnahmen Vorvorjahr'!E61</f>
        <v>1306672</v>
      </c>
      <c r="I62" s="46">
        <f>'SZW Gemeinden'!G62-Finanzausgleichsumlage!G61+'§ 22 FAG M-V üWk'!G64+'§ 24 FAG M-V Übergangszuw.'!G63+FLA!H61</f>
        <v>46468.32</v>
      </c>
      <c r="J62" s="46">
        <f>H62+I62</f>
        <v>1353140.32</v>
      </c>
      <c r="K62" s="64">
        <f>J62-Kreisumlage!E63</f>
        <v>806597.95555000007</v>
      </c>
      <c r="L62" s="90">
        <f>'IST-Steuer-Einnahmen Vorvorjahr'!G61</f>
        <v>1785023</v>
      </c>
      <c r="M62" s="46">
        <f>'SZW Gemeinden'!I62-Finanzausgleichsumlage!H61+'§ 22 FAG M-V üWk'!H64+'§ 24 FAG M-V Übergangszuw.'!H63+Infrastrukturpauschale!D61</f>
        <v>-27256.019999999997</v>
      </c>
      <c r="N62" s="46">
        <f>L62+M62</f>
        <v>1757766.98</v>
      </c>
      <c r="O62" s="64">
        <f>N62-Kreisumlage!F63</f>
        <v>1142219.94</v>
      </c>
      <c r="P62" s="96">
        <f>'IST-Steuer-Einnahmen Vorvorjahr'!I61</f>
        <v>1271198</v>
      </c>
      <c r="Q62" s="46">
        <f>'SZW Gemeinden'!K62-Finanzausgleichsumlage!J61+'§ 22 FAG M-V üWk'!I64+'§ 24 FAG M-V Übergangszuw.'!I63+Infrastrukturpauschale!E61</f>
        <v>159123.62</v>
      </c>
      <c r="R62" s="46">
        <f>P62+Q62</f>
        <v>1430321.62</v>
      </c>
      <c r="S62" s="64">
        <f>R62-Kreisumlage!G63</f>
        <v>919295.48778800014</v>
      </c>
      <c r="T62" s="90">
        <f>'IST-Steuer-Einnahmen Vorvorjahr'!K61</f>
        <v>1213727</v>
      </c>
      <c r="U62" s="96">
        <v>156258</v>
      </c>
      <c r="V62" s="46">
        <f>'SZW Gemeinden'!M62-Finanzausgleichsumlage!J61+'§ 22 FAG M-V üWk'!J64+'§ 24 FAG M-V Übergangszuw.'!J63+Infrastrukturpauschale!F61</f>
        <v>160232.95000000001</v>
      </c>
      <c r="W62" s="46">
        <f>T62+U62+V62</f>
        <v>1530217.95</v>
      </c>
      <c r="X62" s="294">
        <f>W62-Kreisumlage!H63</f>
        <v>961283.92946799996</v>
      </c>
      <c r="Y62" s="90">
        <f>'IST-Steuer-Einnahmen Vorvorjahr'!M61</f>
        <v>1457825</v>
      </c>
      <c r="Z62" s="96">
        <v>325700</v>
      </c>
      <c r="AA62" s="46">
        <f>'SZW Gemeinden'!O62-Finanzausgleichsumlage!L61+'§ 22 FAG M-V üWk'!K64+'§ 24 FAG M-V Übergangszuw.'!K63+Infrastrukturpauschale!G61</f>
        <v>82592.42</v>
      </c>
      <c r="AB62" s="46">
        <f t="shared" si="5"/>
        <v>1866117.42</v>
      </c>
      <c r="AC62" s="214">
        <f>AB62-Kreisumlage!I63</f>
        <v>1168987.26672</v>
      </c>
      <c r="AD62" s="217">
        <f t="shared" si="6"/>
        <v>413540</v>
      </c>
      <c r="AE62" s="275">
        <f t="shared" si="7"/>
        <v>-77640.530000000013</v>
      </c>
      <c r="AF62" s="216">
        <f t="shared" si="8"/>
        <v>335899.47</v>
      </c>
      <c r="AG62" s="216">
        <f>Kreisumlage!J63</f>
        <v>128196.13274799997</v>
      </c>
      <c r="AH62" s="218">
        <f t="shared" si="9"/>
        <v>207703.337252</v>
      </c>
    </row>
    <row r="63" spans="1:34">
      <c r="A63" s="233">
        <v>13073048</v>
      </c>
      <c r="B63" s="227">
        <v>5357</v>
      </c>
      <c r="C63" s="31" t="s">
        <v>67</v>
      </c>
      <c r="D63" s="90">
        <f>'IST-Steuer-Einnahmen Vorvorjahr'!D62</f>
        <v>160538</v>
      </c>
      <c r="E63" s="46">
        <f>'SZW Gemeinden'!F63-Finanzausgleichsumlage!F62+'§ 22 FAG M-V üWk'!F65+'§ 24 FAG M-V Übergangszuw.'!F64+FLA!G62</f>
        <v>184161.12</v>
      </c>
      <c r="F63" s="46">
        <f>D63+E63</f>
        <v>344699.12</v>
      </c>
      <c r="G63" s="64">
        <f>F63-Kreisumlage!D64</f>
        <v>192866.31882799999</v>
      </c>
      <c r="H63" s="90">
        <f>'IST-Steuer-Einnahmen Vorvorjahr'!E62</f>
        <v>154443</v>
      </c>
      <c r="I63" s="46">
        <f>'SZW Gemeinden'!G63-Finanzausgleichsumlage!G62+'§ 22 FAG M-V üWk'!G65+'§ 24 FAG M-V Übergangszuw.'!G64+FLA!H62</f>
        <v>203971.93</v>
      </c>
      <c r="J63" s="46">
        <f>H63+I63</f>
        <v>358414.93</v>
      </c>
      <c r="K63" s="64">
        <f>J63-Kreisumlage!E64</f>
        <v>208566.23071</v>
      </c>
      <c r="L63" s="90">
        <f>'IST-Steuer-Einnahmen Vorvorjahr'!G62</f>
        <v>177586</v>
      </c>
      <c r="M63" s="46">
        <f>'SZW Gemeinden'!I63-Finanzausgleichsumlage!H62+'§ 22 FAG M-V üWk'!H65+'§ 24 FAG M-V Übergangszuw.'!H64+Infrastrukturpauschale!D62</f>
        <v>288544.09000000003</v>
      </c>
      <c r="N63" s="46">
        <f>L63+M63</f>
        <v>466130.09</v>
      </c>
      <c r="O63" s="64">
        <f>N63-Kreisumlage!F64</f>
        <v>306151.41000000003</v>
      </c>
      <c r="P63" s="96">
        <f>'IST-Steuer-Einnahmen Vorvorjahr'!I62</f>
        <v>200942</v>
      </c>
      <c r="Q63" s="46">
        <f>'SZW Gemeinden'!K63-Finanzausgleichsumlage!J62+'§ 22 FAG M-V üWk'!I65+'§ 24 FAG M-V Übergangszuw.'!I64+Infrastrukturpauschale!E62</f>
        <v>285012.62</v>
      </c>
      <c r="R63" s="46">
        <f>P63+Q63</f>
        <v>485954.62</v>
      </c>
      <c r="S63" s="64">
        <f>R63-Kreisumlage!G64</f>
        <v>311923.40774</v>
      </c>
      <c r="T63" s="90">
        <f>'IST-Steuer-Einnahmen Vorvorjahr'!K62</f>
        <v>206380</v>
      </c>
      <c r="U63" s="96">
        <v>6434</v>
      </c>
      <c r="V63" s="46">
        <f>'SZW Gemeinden'!M63-Finanzausgleichsumlage!J62+'§ 22 FAG M-V üWk'!J65+'§ 24 FAG M-V Übergangszuw.'!J64+Infrastrukturpauschale!F62</f>
        <v>306125.39999999997</v>
      </c>
      <c r="W63" s="46">
        <f>T63+U63+V63</f>
        <v>518939.39999999997</v>
      </c>
      <c r="X63" s="294">
        <f>W63-Kreisumlage!H64</f>
        <v>325642.49696799996</v>
      </c>
      <c r="Y63" s="90">
        <f>'IST-Steuer-Einnahmen Vorvorjahr'!M62</f>
        <v>194052</v>
      </c>
      <c r="Z63" s="96">
        <v>0</v>
      </c>
      <c r="AA63" s="46">
        <f>'SZW Gemeinden'!O63-Finanzausgleichsumlage!L62+'§ 22 FAG M-V üWk'!K65+'§ 24 FAG M-V Übergangszuw.'!K64+Infrastrukturpauschale!G62</f>
        <v>378505.45</v>
      </c>
      <c r="AB63" s="46">
        <f t="shared" si="5"/>
        <v>572557.44999999995</v>
      </c>
      <c r="AC63" s="214">
        <f>AB63-Kreisumlage!I64</f>
        <v>359287.94343999994</v>
      </c>
      <c r="AD63" s="217">
        <f t="shared" si="6"/>
        <v>-18762</v>
      </c>
      <c r="AE63" s="216">
        <f t="shared" si="7"/>
        <v>72380.050000000047</v>
      </c>
      <c r="AF63" s="216">
        <f t="shared" si="8"/>
        <v>53618.050000000047</v>
      </c>
      <c r="AG63" s="216">
        <f>Kreisumlage!J64</f>
        <v>19972.603528000007</v>
      </c>
      <c r="AH63" s="218">
        <f t="shared" si="9"/>
        <v>33645.446471999981</v>
      </c>
    </row>
    <row r="64" spans="1:34">
      <c r="A64" s="234">
        <v>13073056</v>
      </c>
      <c r="B64" s="239">
        <v>5357</v>
      </c>
      <c r="C64" s="117" t="s">
        <v>68</v>
      </c>
      <c r="D64" s="90"/>
      <c r="E64" s="46"/>
      <c r="F64" s="46"/>
      <c r="G64" s="64"/>
      <c r="H64" s="90"/>
      <c r="I64" s="46"/>
      <c r="J64" s="46"/>
      <c r="K64" s="64"/>
      <c r="L64" s="90"/>
      <c r="M64" s="46"/>
      <c r="N64" s="46"/>
      <c r="O64" s="64">
        <f>N64-Kreisumlage!F65</f>
        <v>0</v>
      </c>
      <c r="P64" s="96"/>
      <c r="Q64" s="46"/>
      <c r="R64" s="46"/>
      <c r="S64" s="64"/>
      <c r="T64" s="90"/>
      <c r="U64" s="96"/>
      <c r="V64" s="46"/>
      <c r="W64" s="46"/>
      <c r="X64" s="294"/>
      <c r="Y64" s="90"/>
      <c r="Z64" s="96"/>
      <c r="AA64" s="46"/>
      <c r="AB64" s="46"/>
      <c r="AC64" s="214"/>
      <c r="AD64" s="217"/>
      <c r="AE64" s="216"/>
      <c r="AF64" s="216"/>
      <c r="AG64" s="216"/>
      <c r="AH64" s="218"/>
    </row>
    <row r="65" spans="1:34">
      <c r="A65" s="233">
        <v>13073084</v>
      </c>
      <c r="B65" s="227">
        <v>5357</v>
      </c>
      <c r="C65" s="31" t="s">
        <v>69</v>
      </c>
      <c r="D65" s="90">
        <f>'IST-Steuer-Einnahmen Vorvorjahr'!D64</f>
        <v>2049305</v>
      </c>
      <c r="E65" s="46">
        <f>'SZW Gemeinden'!F65-Finanzausgleichsumlage!F64+'§ 22 FAG M-V üWk'!F67+'§ 24 FAG M-V Übergangszuw.'!F66+FLA!G64</f>
        <v>834063.15999999992</v>
      </c>
      <c r="F65" s="46">
        <f>D65+E65</f>
        <v>2883368.16</v>
      </c>
      <c r="G65" s="64">
        <f>F65-Kreisumlage!D66</f>
        <v>1776652.1402400003</v>
      </c>
      <c r="H65" s="90">
        <f>'IST-Steuer-Einnahmen Vorvorjahr'!E64</f>
        <v>2276403</v>
      </c>
      <c r="I65" s="46">
        <f>'SZW Gemeinden'!G65-Finanzausgleichsumlage!G64+'§ 22 FAG M-V üWk'!G67+'§ 24 FAG M-V Übergangszuw.'!G66+FLA!H64</f>
        <v>773347.77999999991</v>
      </c>
      <c r="J65" s="46">
        <f>H65+I65</f>
        <v>3049750.78</v>
      </c>
      <c r="K65" s="64">
        <f>J65-Kreisumlage!E66</f>
        <v>1944664.2958149998</v>
      </c>
      <c r="L65" s="90">
        <f>'IST-Steuer-Einnahmen Vorvorjahr'!G64</f>
        <v>2463402</v>
      </c>
      <c r="M65" s="46">
        <f>'SZW Gemeinden'!I65-Finanzausgleichsumlage!H64+'§ 22 FAG M-V üWk'!H67+'§ 24 FAG M-V Übergangszuw.'!H66+Infrastrukturpauschale!D64</f>
        <v>733468.06</v>
      </c>
      <c r="N65" s="46">
        <f>L65+M65</f>
        <v>3196870.06</v>
      </c>
      <c r="O65" s="64">
        <f>N65-Kreisumlage!F66</f>
        <v>2144749.35</v>
      </c>
      <c r="P65" s="96">
        <f>'IST-Steuer-Einnahmen Vorvorjahr'!I64</f>
        <v>2699247</v>
      </c>
      <c r="Q65" s="46">
        <f>'SZW Gemeinden'!K65-Finanzausgleichsumlage!J64+'§ 22 FAG M-V üWk'!I67+'§ 24 FAG M-V Übergangszuw.'!I66+Infrastrukturpauschale!E64</f>
        <v>593558.64</v>
      </c>
      <c r="R65" s="46">
        <f>P65+Q65</f>
        <v>3292805.64</v>
      </c>
      <c r="S65" s="64">
        <f>R65-Kreisumlage!G66</f>
        <v>2137859.6901639998</v>
      </c>
      <c r="T65" s="90">
        <f>'IST-Steuer-Einnahmen Vorvorjahr'!K64</f>
        <v>2314038</v>
      </c>
      <c r="U65" s="96">
        <v>293999</v>
      </c>
      <c r="V65" s="46">
        <f>'SZW Gemeinden'!M65-Finanzausgleichsumlage!J64+'§ 22 FAG M-V üWk'!J67+'§ 24 FAG M-V Übergangszuw.'!J66+Infrastrukturpauschale!F64</f>
        <v>700289.46</v>
      </c>
      <c r="W65" s="46">
        <f>T65+U65+V65</f>
        <v>3308326.46</v>
      </c>
      <c r="X65" s="294">
        <f>W65-Kreisumlage!H66</f>
        <v>2100842.5276079997</v>
      </c>
      <c r="Y65" s="90">
        <f>'IST-Steuer-Einnahmen Vorvorjahr'!M64</f>
        <v>3141736</v>
      </c>
      <c r="Z65" s="96">
        <v>216600</v>
      </c>
      <c r="AA65" s="46">
        <f>'SZW Gemeinden'!O65-Finanzausgleichsumlage!L64+'§ 22 FAG M-V üWk'!K67+'§ 24 FAG M-V Übergangszuw.'!K66+Infrastrukturpauschale!G64</f>
        <v>314814.63</v>
      </c>
      <c r="AB65" s="46">
        <f t="shared" si="5"/>
        <v>3673150.63</v>
      </c>
      <c r="AC65" s="214">
        <f>AB65-Kreisumlage!I66</f>
        <v>2319124.3432</v>
      </c>
      <c r="AD65" s="217">
        <f t="shared" si="6"/>
        <v>750299</v>
      </c>
      <c r="AE65" s="275">
        <f t="shared" si="7"/>
        <v>-385474.82999999996</v>
      </c>
      <c r="AF65" s="216">
        <f t="shared" si="8"/>
        <v>364824.17000000004</v>
      </c>
      <c r="AG65" s="216">
        <f>Kreisumlage!J66</f>
        <v>146542.3544079999</v>
      </c>
      <c r="AH65" s="218">
        <f t="shared" si="9"/>
        <v>218281.81559200026</v>
      </c>
    </row>
    <row r="66" spans="1:34">
      <c r="A66" s="234">
        <v>13073091</v>
      </c>
      <c r="B66" s="239">
        <v>5357</v>
      </c>
      <c r="C66" s="117" t="s">
        <v>70</v>
      </c>
      <c r="D66" s="90"/>
      <c r="E66" s="46"/>
      <c r="F66" s="46"/>
      <c r="G66" s="64"/>
      <c r="H66" s="90"/>
      <c r="I66" s="46"/>
      <c r="J66" s="46"/>
      <c r="K66" s="64"/>
      <c r="L66" s="90"/>
      <c r="M66" s="46"/>
      <c r="N66" s="46"/>
      <c r="O66" s="64">
        <f>N66-Kreisumlage!F67</f>
        <v>0</v>
      </c>
      <c r="P66" s="96"/>
      <c r="Q66" s="46"/>
      <c r="R66" s="46"/>
      <c r="S66" s="64"/>
      <c r="T66" s="90"/>
      <c r="U66" s="96"/>
      <c r="V66" s="46"/>
      <c r="W66" s="46"/>
      <c r="X66" s="294"/>
      <c r="Y66" s="90"/>
      <c r="Z66" s="96"/>
      <c r="AA66" s="46"/>
      <c r="AB66" s="46"/>
      <c r="AC66" s="214"/>
      <c r="AD66" s="217"/>
      <c r="AE66" s="216"/>
      <c r="AF66" s="216"/>
      <c r="AG66" s="216"/>
      <c r="AH66" s="218"/>
    </row>
    <row r="67" spans="1:34">
      <c r="A67" s="233">
        <v>13073106</v>
      </c>
      <c r="B67" s="227">
        <v>5357</v>
      </c>
      <c r="C67" s="31" t="s">
        <v>71</v>
      </c>
      <c r="D67" s="90">
        <f>'IST-Steuer-Einnahmen Vorvorjahr'!D66</f>
        <v>421304</v>
      </c>
      <c r="E67" s="46">
        <f>'SZW Gemeinden'!F67-Finanzausgleichsumlage!F66+'§ 22 FAG M-V üWk'!F69+'§ 24 FAG M-V Übergangszuw.'!F68+FLA!G66</f>
        <v>143876.59</v>
      </c>
      <c r="F67" s="46">
        <f>D67+E67</f>
        <v>565180.59</v>
      </c>
      <c r="G67" s="64">
        <f>F67-Kreisumlage!D68</f>
        <v>308322.62916000001</v>
      </c>
      <c r="H67" s="90">
        <f>'IST-Steuer-Einnahmen Vorvorjahr'!E66</f>
        <v>439259</v>
      </c>
      <c r="I67" s="46">
        <f>'SZW Gemeinden'!G67-Finanzausgleichsumlage!G66+'§ 22 FAG M-V üWk'!G69+'§ 24 FAG M-V Übergangszuw.'!G68+FLA!H66</f>
        <v>180125.38999999998</v>
      </c>
      <c r="J67" s="46">
        <f>H67+I67</f>
        <v>619384.39</v>
      </c>
      <c r="K67" s="64">
        <f>J67-Kreisumlage!E68</f>
        <v>352955.94025000004</v>
      </c>
      <c r="L67" s="90">
        <f>'IST-Steuer-Einnahmen Vorvorjahr'!G66</f>
        <v>473798</v>
      </c>
      <c r="M67" s="46">
        <f>'SZW Gemeinden'!I67-Finanzausgleichsumlage!H66+'§ 22 FAG M-V üWk'!H69+'§ 24 FAG M-V Übergangszuw.'!H68+Infrastrukturpauschale!D66</f>
        <v>200021.47</v>
      </c>
      <c r="N67" s="46">
        <f>L67+M67</f>
        <v>673819.47</v>
      </c>
      <c r="O67" s="64">
        <f>N67-Kreisumlage!F68</f>
        <v>431532.6</v>
      </c>
      <c r="P67" s="96">
        <f>'IST-Steuer-Einnahmen Vorvorjahr'!I66</f>
        <v>555189</v>
      </c>
      <c r="Q67" s="46">
        <f>'SZW Gemeinden'!K67-Finanzausgleichsumlage!J66+'§ 22 FAG M-V üWk'!I69+'§ 24 FAG M-V Übergangszuw.'!I68+Infrastrukturpauschale!E66</f>
        <v>166279.70000000001</v>
      </c>
      <c r="R67" s="46">
        <f>P67+Q67</f>
        <v>721468.7</v>
      </c>
      <c r="S67" s="64">
        <f>R67-Kreisumlage!G68</f>
        <v>448646.92339999997</v>
      </c>
      <c r="T67" s="90">
        <f>'IST-Steuer-Einnahmen Vorvorjahr'!K66</f>
        <v>529171</v>
      </c>
      <c r="U67" s="96">
        <v>58404</v>
      </c>
      <c r="V67" s="46">
        <f>'SZW Gemeinden'!M67-Finanzausgleichsumlage!J66+'§ 22 FAG M-V üWk'!J69+'§ 24 FAG M-V Übergangszuw.'!J68+Infrastrukturpauschale!F66</f>
        <v>166831.97</v>
      </c>
      <c r="W67" s="46">
        <f>T67+U67+V67</f>
        <v>754406.97</v>
      </c>
      <c r="X67" s="294">
        <f>W67-Kreisumlage!H68</f>
        <v>458095.57810799999</v>
      </c>
      <c r="Y67" s="90">
        <f>'IST-Steuer-Einnahmen Vorvorjahr'!M66</f>
        <v>439314</v>
      </c>
      <c r="Z67" s="96">
        <v>36300</v>
      </c>
      <c r="AA67" s="46">
        <f>'SZW Gemeinden'!O67-Finanzausgleichsumlage!L66+'§ 22 FAG M-V üWk'!K69+'§ 24 FAG M-V Übergangszuw.'!K68+Infrastrukturpauschale!G66</f>
        <v>318614.13</v>
      </c>
      <c r="AB67" s="46">
        <f t="shared" si="5"/>
        <v>794228.13</v>
      </c>
      <c r="AC67" s="214">
        <f>AB67-Kreisumlage!I68</f>
        <v>487575.75671999995</v>
      </c>
      <c r="AD67" s="217">
        <f t="shared" si="6"/>
        <v>-111961</v>
      </c>
      <c r="AE67" s="216">
        <f t="shared" si="7"/>
        <v>151782.16</v>
      </c>
      <c r="AF67" s="216">
        <f t="shared" si="8"/>
        <v>39821.160000000003</v>
      </c>
      <c r="AG67" s="216">
        <f>Kreisumlage!J68</f>
        <v>10340.981388000073</v>
      </c>
      <c r="AH67" s="218">
        <f t="shared" si="9"/>
        <v>29480.17861199996</v>
      </c>
    </row>
    <row r="68" spans="1:34" ht="17.25">
      <c r="A68" s="235">
        <v>13073107</v>
      </c>
      <c r="B68" s="240">
        <v>5357</v>
      </c>
      <c r="C68" s="118" t="s">
        <v>138</v>
      </c>
      <c r="D68" s="90">
        <f>'IST-Steuer-Einnahmen Vorvorjahr'!D67</f>
        <v>889671</v>
      </c>
      <c r="E68" s="46">
        <f>'SZW Gemeinden'!F68-Finanzausgleichsumlage!F67+'§ 22 FAG M-V üWk'!F70+'§ 24 FAG M-V Übergangszuw.'!F69+FLA!G67</f>
        <v>380883.47</v>
      </c>
      <c r="F68" s="46">
        <f>D68+E68</f>
        <v>1270554.47</v>
      </c>
      <c r="G68" s="64">
        <f>F68-Kreisumlage!D69</f>
        <v>699079.393958</v>
      </c>
      <c r="H68" s="90">
        <f>'IST-Steuer-Einnahmen Vorvorjahr'!E67</f>
        <v>988774</v>
      </c>
      <c r="I68" s="46">
        <f>'SZW Gemeinden'!G68-Finanzausgleichsumlage!G67+'§ 22 FAG M-V üWk'!G70+'§ 24 FAG M-V Übergangszuw.'!G69+FLA!H67</f>
        <v>317485.89</v>
      </c>
      <c r="J68" s="46">
        <f>H68+I68</f>
        <v>1306259.8900000001</v>
      </c>
      <c r="K68" s="64">
        <f>J68-Kreisumlage!E69</f>
        <v>752709.17006500007</v>
      </c>
      <c r="L68" s="90">
        <f>'IST-Steuer-Einnahmen Vorvorjahr'!G67</f>
        <v>991090</v>
      </c>
      <c r="M68" s="46">
        <f>'SZW Gemeinden'!I68-Finanzausgleichsumlage!H67+'§ 22 FAG M-V üWk'!H70+'§ 24 FAG M-V Übergangszuw.'!H69+Infrastrukturpauschale!D67</f>
        <v>427790.72</v>
      </c>
      <c r="N68" s="46">
        <f>L68+M68</f>
        <v>1418880.72</v>
      </c>
      <c r="O68" s="64">
        <f>N68-Kreisumlage!F69</f>
        <v>919788.59</v>
      </c>
      <c r="P68" s="96">
        <f>'IST-Steuer-Einnahmen Vorvorjahr'!I67</f>
        <v>1048551</v>
      </c>
      <c r="Q68" s="46">
        <f>'SZW Gemeinden'!K68-Finanzausgleichsumlage!J67+'§ 22 FAG M-V üWk'!I70+'§ 24 FAG M-V Übergangszuw.'!I69+Infrastrukturpauschale!E67</f>
        <v>446590.69</v>
      </c>
      <c r="R68" s="46">
        <f>P68+Q68</f>
        <v>1495141.69</v>
      </c>
      <c r="S68" s="64">
        <f>R68-Kreisumlage!G69</f>
        <v>953205.01069599995</v>
      </c>
      <c r="T68" s="90">
        <f>'IST-Steuer-Einnahmen Vorvorjahr'!K67</f>
        <v>1077987</v>
      </c>
      <c r="U68" s="96">
        <v>65973</v>
      </c>
      <c r="V68" s="46">
        <f>'SZW Gemeinden'!M68-Finanzausgleichsumlage!J67+'§ 22 FAG M-V üWk'!J70+'§ 24 FAG M-V Übergangszuw.'!J69+Infrastrukturpauschale!F67</f>
        <v>410560.46</v>
      </c>
      <c r="W68" s="46">
        <f>T68+U68+V68</f>
        <v>1554520.46</v>
      </c>
      <c r="X68" s="294">
        <f>W68-Kreisumlage!H69</f>
        <v>964322.55109999992</v>
      </c>
      <c r="Y68" s="90">
        <f>'IST-Steuer-Einnahmen Vorvorjahr'!M67</f>
        <v>1259381</v>
      </c>
      <c r="Z68" s="96">
        <v>21200</v>
      </c>
      <c r="AA68" s="215">
        <f>'SZW Gemeinden'!O68-Finanzausgleichsumlage!L67+'§ 22 FAG M-V üWk'!K70+'§ 24 FAG M-V Übergangszuw.'!K69+Infrastrukturpauschale!G67</f>
        <v>329017.68</v>
      </c>
      <c r="AB68" s="215">
        <f>Y68+Z68+AA68</f>
        <v>1609598.68</v>
      </c>
      <c r="AC68" s="214">
        <f>AB68-Kreisumlage!I69</f>
        <v>999154.51467999991</v>
      </c>
      <c r="AD68" s="217">
        <f>Y68+Z68-(T68+U68)</f>
        <v>136621</v>
      </c>
      <c r="AE68" s="275">
        <f>AA68-V68</f>
        <v>-81542.780000000028</v>
      </c>
      <c r="AF68" s="216">
        <f>AD68+AE68</f>
        <v>55078.219999999972</v>
      </c>
      <c r="AG68" s="216">
        <f>Kreisumlage!J69</f>
        <v>20246.256419999991</v>
      </c>
      <c r="AH68" s="218">
        <f>AC68-X68</f>
        <v>34831.963579999981</v>
      </c>
    </row>
    <row r="69" spans="1:34">
      <c r="A69" s="233">
        <v>13073036</v>
      </c>
      <c r="B69" s="227">
        <v>5358</v>
      </c>
      <c r="C69" s="31" t="s">
        <v>73</v>
      </c>
      <c r="D69" s="90">
        <f>'IST-Steuer-Einnahmen Vorvorjahr'!D68</f>
        <v>105467</v>
      </c>
      <c r="E69" s="46">
        <f>'SZW Gemeinden'!F69-Finanzausgleichsumlage!F68+'§ 22 FAG M-V üWk'!F71+'§ 24 FAG M-V Übergangszuw.'!F70+FLA!G68</f>
        <v>157515.71</v>
      </c>
      <c r="F69" s="46">
        <f>D69+E69</f>
        <v>262982.70999999996</v>
      </c>
      <c r="G69" s="64">
        <f>F69-Kreisumlage!D70</f>
        <v>142683.49392399995</v>
      </c>
      <c r="H69" s="90">
        <f>'IST-Steuer-Einnahmen Vorvorjahr'!E68</f>
        <v>130199</v>
      </c>
      <c r="I69" s="46">
        <f>'SZW Gemeinden'!G69-Finanzausgleichsumlage!G68+'§ 22 FAG M-V üWk'!G71+'§ 24 FAG M-V Übergangszuw.'!G70+FLA!H68</f>
        <v>154590.07</v>
      </c>
      <c r="J69" s="46">
        <f>H69+I69</f>
        <v>284789.07</v>
      </c>
      <c r="K69" s="64">
        <f>J69-Kreisumlage!E70</f>
        <v>161954.11828500003</v>
      </c>
      <c r="L69" s="90">
        <f>'IST-Steuer-Einnahmen Vorvorjahr'!G68</f>
        <v>134831</v>
      </c>
      <c r="M69" s="46">
        <f>'SZW Gemeinden'!I69-Finanzausgleichsumlage!H68+'§ 22 FAG M-V üWk'!H71+'§ 24 FAG M-V Übergangszuw.'!H70+Infrastrukturpauschale!D68</f>
        <v>206950.21</v>
      </c>
      <c r="N69" s="46">
        <f>L69+M69</f>
        <v>341781.20999999996</v>
      </c>
      <c r="O69" s="64">
        <f>N69-Kreisumlage!F70</f>
        <v>223119.91999999998</v>
      </c>
      <c r="P69" s="96">
        <f>'IST-Steuer-Einnahmen Vorvorjahr'!I68</f>
        <v>148688</v>
      </c>
      <c r="Q69" s="46">
        <f>'SZW Gemeinden'!K69-Finanzausgleichsumlage!J68+'§ 22 FAG M-V üWk'!I71+'§ 24 FAG M-V Übergangszuw.'!I70+Infrastrukturpauschale!E68</f>
        <v>186350.86000000002</v>
      </c>
      <c r="R69" s="46">
        <f>P69+Q69</f>
        <v>335038.86</v>
      </c>
      <c r="S69" s="64">
        <f>R69-Kreisumlage!G70</f>
        <v>213081.79164399998</v>
      </c>
      <c r="T69" s="90">
        <f>'IST-Steuer-Einnahmen Vorvorjahr'!K68</f>
        <v>135160</v>
      </c>
      <c r="U69" s="96">
        <v>3180</v>
      </c>
      <c r="V69" s="46">
        <f>'SZW Gemeinden'!M69-Finanzausgleichsumlage!J68+'§ 22 FAG M-V üWk'!J71+'§ 24 FAG M-V Übergangszuw.'!J70+Infrastrukturpauschale!F68</f>
        <v>211044.50999999998</v>
      </c>
      <c r="W69" s="46">
        <f>T69+U69+V69</f>
        <v>349384.51</v>
      </c>
      <c r="X69" s="294">
        <f>W69-Kreisumlage!H70</f>
        <v>217233.99000799999</v>
      </c>
      <c r="Y69" s="90">
        <f>'IST-Steuer-Einnahmen Vorvorjahr'!M68</f>
        <v>147681</v>
      </c>
      <c r="Z69" s="96">
        <v>4700</v>
      </c>
      <c r="AA69" s="46">
        <f>'SZW Gemeinden'!O69-Finanzausgleichsumlage!L68+'§ 22 FAG M-V üWk'!K71+'§ 24 FAG M-V Übergangszuw.'!K70+Infrastrukturpauschale!G68</f>
        <v>203894.12</v>
      </c>
      <c r="AB69" s="46">
        <f t="shared" si="5"/>
        <v>356275.12</v>
      </c>
      <c r="AC69" s="214">
        <f>AB69-Kreisumlage!I70</f>
        <v>221833.91199999998</v>
      </c>
      <c r="AD69" s="217">
        <f t="shared" si="6"/>
        <v>14041</v>
      </c>
      <c r="AE69" s="275">
        <f t="shared" si="7"/>
        <v>-7150.3899999999849</v>
      </c>
      <c r="AF69" s="216">
        <f t="shared" si="8"/>
        <v>6890.6100000000151</v>
      </c>
      <c r="AG69" s="216">
        <f>Kreisumlage!J70</f>
        <v>2290.6880079999974</v>
      </c>
      <c r="AH69" s="218">
        <f t="shared" si="9"/>
        <v>4599.9219919999887</v>
      </c>
    </row>
    <row r="70" spans="1:34">
      <c r="A70" s="233">
        <v>13073041</v>
      </c>
      <c r="B70" s="227">
        <v>5358</v>
      </c>
      <c r="C70" s="31" t="s">
        <v>74</v>
      </c>
      <c r="D70" s="90">
        <f>'IST-Steuer-Einnahmen Vorvorjahr'!D69</f>
        <v>293863</v>
      </c>
      <c r="E70" s="46">
        <f>'SZW Gemeinden'!F70-Finanzausgleichsumlage!F69+'§ 22 FAG M-V üWk'!F72+'§ 24 FAG M-V Übergangszuw.'!F71+FLA!G69</f>
        <v>146004.91</v>
      </c>
      <c r="F70" s="46">
        <f>D70+E70</f>
        <v>439867.91000000003</v>
      </c>
      <c r="G70" s="64">
        <f>F70-Kreisumlage!D71</f>
        <v>242657.64927200004</v>
      </c>
      <c r="H70" s="90">
        <f>'IST-Steuer-Einnahmen Vorvorjahr'!E69</f>
        <v>161840</v>
      </c>
      <c r="I70" s="46">
        <f>'SZW Gemeinden'!G70-Finanzausgleichsumlage!G69+'§ 22 FAG M-V üWk'!G72+'§ 24 FAG M-V Übergangszuw.'!G71+FLA!H69</f>
        <v>250271.22</v>
      </c>
      <c r="J70" s="46">
        <f>H70+I70</f>
        <v>412111.22</v>
      </c>
      <c r="K70" s="64">
        <f>J70-Kreisumlage!E71</f>
        <v>239617.19164999999</v>
      </c>
      <c r="L70" s="90">
        <f>'IST-Steuer-Einnahmen Vorvorjahr'!G69</f>
        <v>212269</v>
      </c>
      <c r="M70" s="46">
        <f>'SZW Gemeinden'!I70-Finanzausgleichsumlage!H69+'§ 22 FAG M-V üWk'!H72+'§ 24 FAG M-V Übergangszuw.'!H71+Infrastrukturpauschale!D69</f>
        <v>305284.09999999998</v>
      </c>
      <c r="N70" s="46">
        <f>L70+M70</f>
        <v>517553.1</v>
      </c>
      <c r="O70" s="64">
        <f>N70-Kreisumlage!F71</f>
        <v>339177.39999999997</v>
      </c>
      <c r="P70" s="96">
        <f>'IST-Steuer-Einnahmen Vorvorjahr'!I69</f>
        <v>174407</v>
      </c>
      <c r="Q70" s="46">
        <f>'SZW Gemeinden'!K70-Finanzausgleichsumlage!J69+'§ 22 FAG M-V üWk'!I72+'§ 24 FAG M-V Übergangszuw.'!I71+Infrastrukturpauschale!E69</f>
        <v>354587.02</v>
      </c>
      <c r="R70" s="46">
        <f>P70+Q70</f>
        <v>528994.02</v>
      </c>
      <c r="S70" s="64">
        <f>R70-Kreisumlage!G71</f>
        <v>339275.15710400004</v>
      </c>
      <c r="T70" s="90">
        <f>'IST-Steuer-Einnahmen Vorvorjahr'!K69</f>
        <v>172164</v>
      </c>
      <c r="U70" s="96">
        <v>16611</v>
      </c>
      <c r="V70" s="46">
        <f>'SZW Gemeinden'!M70-Finanzausgleichsumlage!J69+'§ 22 FAG M-V üWk'!J72+'§ 24 FAG M-V Übergangszuw.'!J71+Infrastrukturpauschale!F69</f>
        <v>361264.99</v>
      </c>
      <c r="W70" s="46">
        <f>T70+U70+V70</f>
        <v>550039.99</v>
      </c>
      <c r="X70" s="294">
        <f>W70-Kreisumlage!H71</f>
        <v>344139.59860000003</v>
      </c>
      <c r="Y70" s="90">
        <f>'IST-Steuer-Einnahmen Vorvorjahr'!M69</f>
        <v>209514</v>
      </c>
      <c r="Z70" s="96">
        <v>27200</v>
      </c>
      <c r="AA70" s="46">
        <f>'SZW Gemeinden'!O70-Finanzausgleichsumlage!L69+'§ 22 FAG M-V üWk'!K72+'§ 24 FAG M-V Übergangszuw.'!K71+Infrastrukturpauschale!G69</f>
        <v>328865.84999999998</v>
      </c>
      <c r="AB70" s="46">
        <f t="shared" si="5"/>
        <v>565579.85</v>
      </c>
      <c r="AC70" s="214">
        <f>AB70-Kreisumlage!I71</f>
        <v>353995.03039999999</v>
      </c>
      <c r="AD70" s="217">
        <f t="shared" si="6"/>
        <v>47939</v>
      </c>
      <c r="AE70" s="275">
        <f t="shared" si="7"/>
        <v>-32399.140000000014</v>
      </c>
      <c r="AF70" s="216">
        <f t="shared" si="8"/>
        <v>15539.859999999986</v>
      </c>
      <c r="AG70" s="216">
        <f>Kreisumlage!J71</f>
        <v>5684.4281999999948</v>
      </c>
      <c r="AH70" s="218">
        <f t="shared" si="9"/>
        <v>9855.4317999999621</v>
      </c>
    </row>
    <row r="71" spans="1:34">
      <c r="A71" s="236">
        <v>13073047</v>
      </c>
      <c r="B71" s="241">
        <v>5358</v>
      </c>
      <c r="C71" s="119" t="s">
        <v>75</v>
      </c>
      <c r="D71" s="90"/>
      <c r="E71" s="46"/>
      <c r="F71" s="46"/>
      <c r="G71" s="64"/>
      <c r="H71" s="90"/>
      <c r="I71" s="46"/>
      <c r="J71" s="46"/>
      <c r="K71" s="64"/>
      <c r="L71" s="90"/>
      <c r="M71" s="46"/>
      <c r="N71" s="46"/>
      <c r="O71" s="64">
        <f>N71-Kreisumlage!F72</f>
        <v>0</v>
      </c>
      <c r="P71" s="96"/>
      <c r="Q71" s="46"/>
      <c r="R71" s="46"/>
      <c r="S71" s="64"/>
      <c r="T71" s="90"/>
      <c r="U71" s="96"/>
      <c r="V71" s="46"/>
      <c r="W71" s="46"/>
      <c r="X71" s="294"/>
      <c r="Y71" s="90"/>
      <c r="Z71" s="96"/>
      <c r="AA71" s="46"/>
      <c r="AB71" s="46"/>
      <c r="AC71" s="214"/>
      <c r="AD71" s="217"/>
      <c r="AE71" s="216"/>
      <c r="AF71" s="216"/>
      <c r="AG71" s="216"/>
      <c r="AH71" s="218"/>
    </row>
    <row r="72" spans="1:34">
      <c r="A72" s="233">
        <v>13073054</v>
      </c>
      <c r="B72" s="227">
        <v>5358</v>
      </c>
      <c r="C72" s="31" t="s">
        <v>76</v>
      </c>
      <c r="D72" s="90">
        <f>'IST-Steuer-Einnahmen Vorvorjahr'!D71</f>
        <v>1450540</v>
      </c>
      <c r="E72" s="46">
        <f>'SZW Gemeinden'!F72-Finanzausgleichsumlage!F71+'§ 22 FAG M-V üWk'!F74+'§ 24 FAG M-V Übergangszuw.'!F73+FLA!G71</f>
        <v>-151209.19</v>
      </c>
      <c r="F72" s="46">
        <f>D72+E72</f>
        <v>1299330.81</v>
      </c>
      <c r="G72" s="64">
        <f>F72-Kreisumlage!D73</f>
        <v>688801.88260200003</v>
      </c>
      <c r="H72" s="90">
        <f>'IST-Steuer-Einnahmen Vorvorjahr'!E71</f>
        <v>1584423</v>
      </c>
      <c r="I72" s="46">
        <f>'SZW Gemeinden'!G72-Finanzausgleichsumlage!G71+'§ 22 FAG M-V üWk'!G74+'§ 24 FAG M-V Übergangszuw.'!G73+FLA!H71</f>
        <v>-171418.63</v>
      </c>
      <c r="J72" s="46">
        <f>H72+I72</f>
        <v>1413004.37</v>
      </c>
      <c r="K72" s="64">
        <f>J72-Kreisumlage!E73</f>
        <v>788722.5806000001</v>
      </c>
      <c r="L72" s="90">
        <f>'IST-Steuer-Einnahmen Vorvorjahr'!G71</f>
        <v>1477686</v>
      </c>
      <c r="M72" s="46">
        <f>'SZW Gemeinden'!I72-Finanzausgleichsumlage!H71+'§ 22 FAG M-V üWk'!H74+'§ 24 FAG M-V Übergangszuw.'!H73+Infrastrukturpauschale!D71</f>
        <v>-129580.62</v>
      </c>
      <c r="N72" s="46">
        <f>L72+M72</f>
        <v>1348105.38</v>
      </c>
      <c r="O72" s="64">
        <f>N72-Kreisumlage!F73</f>
        <v>826024.2899999998</v>
      </c>
      <c r="P72" s="96">
        <f>'IST-Steuer-Einnahmen Vorvorjahr'!I71</f>
        <v>1452242</v>
      </c>
      <c r="Q72" s="46">
        <f>'SZW Gemeinden'!K72-Finanzausgleichsumlage!J71+'§ 22 FAG M-V üWk'!I74+'§ 24 FAG M-V Übergangszuw.'!I73+Infrastrukturpauschale!E71</f>
        <v>-139253.01</v>
      </c>
      <c r="R72" s="46">
        <f>P72+Q72</f>
        <v>1312988.99</v>
      </c>
      <c r="S72" s="64">
        <f>R72-Kreisumlage!G73</f>
        <v>776087.54148800008</v>
      </c>
      <c r="T72" s="90">
        <f>'IST-Steuer-Einnahmen Vorvorjahr'!K71</f>
        <v>1322061</v>
      </c>
      <c r="U72" s="96">
        <v>238542</v>
      </c>
      <c r="V72" s="46">
        <f>'SZW Gemeinden'!M72-Finanzausgleichsumlage!J71+'§ 22 FAG M-V üWk'!J74+'§ 24 FAG M-V Übergangszuw.'!J73+Infrastrukturpauschale!F71</f>
        <v>-138619.39000000001</v>
      </c>
      <c r="W72" s="46">
        <f>T72+U72+V72</f>
        <v>1421983.6099999999</v>
      </c>
      <c r="X72" s="294">
        <f>W72-Kreisumlage!H73</f>
        <v>826798.30870799988</v>
      </c>
      <c r="Y72" s="90">
        <f>'IST-Steuer-Einnahmen Vorvorjahr'!M71</f>
        <v>1307004</v>
      </c>
      <c r="Z72" s="96">
        <v>245400</v>
      </c>
      <c r="AA72" s="46">
        <f>'SZW Gemeinden'!O72-Finanzausgleichsumlage!L71+'§ 22 FAG M-V üWk'!K74+'§ 24 FAG M-V Übergangszuw.'!K73+Infrastrukturpauschale!G71</f>
        <v>-135975.85999999999</v>
      </c>
      <c r="AB72" s="46">
        <f t="shared" ref="AB72:AB111" si="15">Y72+Z72+AA72</f>
        <v>1416428.1400000001</v>
      </c>
      <c r="AC72" s="214">
        <f>AB72-Kreisumlage!I73</f>
        <v>826461.22972000018</v>
      </c>
      <c r="AD72" s="217">
        <f t="shared" ref="AD72:AD111" si="16">Y72+Z72-(T72+U72)</f>
        <v>-8199</v>
      </c>
      <c r="AE72" s="216">
        <f t="shared" ref="AE72:AE111" si="17">AA72-V72</f>
        <v>2643.5300000000279</v>
      </c>
      <c r="AF72" s="276">
        <f t="shared" ref="AF72:AF111" si="18">AD72+AE72</f>
        <v>-5555.4699999999721</v>
      </c>
      <c r="AG72" s="216">
        <f>Kreisumlage!J73</f>
        <v>-5218.3910120000364</v>
      </c>
      <c r="AH72" s="278">
        <f t="shared" ref="AH72:AH111" si="19">AC72-X72</f>
        <v>-337.0789879997028</v>
      </c>
    </row>
    <row r="73" spans="1:34">
      <c r="A73" s="236">
        <v>13073058</v>
      </c>
      <c r="B73" s="241">
        <v>5358</v>
      </c>
      <c r="C73" s="119" t="s">
        <v>77</v>
      </c>
      <c r="D73" s="90"/>
      <c r="E73" s="46"/>
      <c r="F73" s="46"/>
      <c r="G73" s="64"/>
      <c r="H73" s="90"/>
      <c r="I73" s="46"/>
      <c r="J73" s="46"/>
      <c r="K73" s="64"/>
      <c r="L73" s="90"/>
      <c r="M73" s="46"/>
      <c r="N73" s="46"/>
      <c r="O73" s="64">
        <f>N73-Kreisumlage!F74</f>
        <v>0</v>
      </c>
      <c r="P73" s="96"/>
      <c r="Q73" s="46"/>
      <c r="R73" s="46"/>
      <c r="S73" s="64"/>
      <c r="T73" s="90"/>
      <c r="U73" s="96"/>
      <c r="V73" s="46"/>
      <c r="W73" s="46"/>
      <c r="X73" s="294"/>
      <c r="Y73" s="90"/>
      <c r="Z73" s="96"/>
      <c r="AA73" s="46"/>
      <c r="AB73" s="46"/>
      <c r="AC73" s="214"/>
      <c r="AD73" s="217"/>
      <c r="AE73" s="216"/>
      <c r="AF73" s="216"/>
      <c r="AG73" s="216"/>
      <c r="AH73" s="218"/>
    </row>
    <row r="74" spans="1:34" ht="17.25">
      <c r="A74" s="237">
        <v>13073060</v>
      </c>
      <c r="B74" s="242">
        <v>5358</v>
      </c>
      <c r="C74" s="120" t="s">
        <v>139</v>
      </c>
      <c r="D74" s="90">
        <f>'IST-Steuer-Einnahmen Vorvorjahr'!D73</f>
        <v>1219063</v>
      </c>
      <c r="E74" s="46">
        <f>'SZW Gemeinden'!F74-Finanzausgleichsumlage!F73+'§ 22 FAG M-V üWk'!F76+'§ 24 FAG M-V Übergangszuw.'!F75+FLA!G73</f>
        <v>773453.74</v>
      </c>
      <c r="F74" s="46">
        <f t="shared" ref="F74:F111" si="20">D74+E74</f>
        <v>1992516.74</v>
      </c>
      <c r="G74" s="64">
        <f>F74-Kreisumlage!D75</f>
        <v>1074797.72</v>
      </c>
      <c r="H74" s="90">
        <f>'IST-Steuer-Einnahmen Vorvorjahr'!E73</f>
        <v>1407507</v>
      </c>
      <c r="I74" s="46">
        <f>'SZW Gemeinden'!G74-Finanzausgleichsumlage!G73+'§ 22 FAG M-V üWk'!G76+'§ 24 FAG M-V Übergangszuw.'!G75+FLA!H73</f>
        <v>806885.85999999987</v>
      </c>
      <c r="J74" s="46">
        <f t="shared" ref="J74:J111" si="21">H74+I74</f>
        <v>2214392.86</v>
      </c>
      <c r="K74" s="64">
        <f>J74-Kreisumlage!E75</f>
        <v>1249892.4699999997</v>
      </c>
      <c r="L74" s="90">
        <f>'IST-Steuer-Einnahmen Vorvorjahr'!G73</f>
        <v>1442456</v>
      </c>
      <c r="M74" s="46">
        <f>'SZW Gemeinden'!I74-Finanzausgleichsumlage!H73+'§ 22 FAG M-V üWk'!H76+'§ 24 FAG M-V Übergangszuw.'!H75+Infrastrukturpauschale!D73</f>
        <v>1133119.5900000001</v>
      </c>
      <c r="N74" s="46">
        <f t="shared" ref="N74:N111" si="22">L74+M74</f>
        <v>2575575.59</v>
      </c>
      <c r="O74" s="64">
        <f>N74-Kreisumlage!F75</f>
        <v>1654331.5499999998</v>
      </c>
      <c r="P74" s="96">
        <f>'IST-Steuer-Einnahmen Vorvorjahr'!I73</f>
        <v>1321826</v>
      </c>
      <c r="Q74" s="46">
        <f>'SZW Gemeinden'!K74-Finanzausgleichsumlage!J73+'§ 22 FAG M-V üWk'!I76+'§ 24 FAG M-V Übergangszuw.'!I75+Infrastrukturpauschale!E73</f>
        <v>1327073.69</v>
      </c>
      <c r="R74" s="46">
        <f t="shared" ref="R74:R111" si="23">P74+Q74</f>
        <v>2648899.69</v>
      </c>
      <c r="S74" s="64">
        <f>R74-Kreisumlage!G75</f>
        <v>1671885.4811120001</v>
      </c>
      <c r="T74" s="90">
        <f>'IST-Steuer-Einnahmen Vorvorjahr'!K73</f>
        <v>1421029</v>
      </c>
      <c r="U74" s="96">
        <v>79303</v>
      </c>
      <c r="V74" s="46">
        <f>'SZW Gemeinden'!M74-Finanzausgleichsumlage!J73+'§ 22 FAG M-V üWk'!J76+'§ 24 FAG M-V Übergangszuw.'!J75+Infrastrukturpauschale!F73</f>
        <v>1259283.1800000002</v>
      </c>
      <c r="W74" s="46">
        <f t="shared" ref="W74:W111" si="24">T74+U74+V74</f>
        <v>2759615.18</v>
      </c>
      <c r="X74" s="294">
        <f>W74-Kreisumlage!H75</f>
        <v>1690305.7438880003</v>
      </c>
      <c r="Y74" s="90">
        <f>'IST-Steuer-Einnahmen Vorvorjahr'!M73</f>
        <v>1764315</v>
      </c>
      <c r="Z74" s="96">
        <v>17300</v>
      </c>
      <c r="AA74" s="46">
        <f>'SZW Gemeinden'!O74-Finanzausgleichsumlage!L73+'§ 22 FAG M-V üWk'!K76+'§ 24 FAG M-V Übergangszuw.'!K75+Infrastrukturpauschale!G73</f>
        <v>1091953.6300000001</v>
      </c>
      <c r="AB74" s="46">
        <f t="shared" si="15"/>
        <v>2873568.63</v>
      </c>
      <c r="AC74" s="214">
        <f>AB74-Kreisumlage!I75</f>
        <v>1748785.2898799998</v>
      </c>
      <c r="AD74" s="217">
        <f t="shared" si="16"/>
        <v>281283</v>
      </c>
      <c r="AE74" s="275">
        <f t="shared" si="17"/>
        <v>-167329.55000000005</v>
      </c>
      <c r="AF74" s="216">
        <f t="shared" si="18"/>
        <v>113953.44999999995</v>
      </c>
      <c r="AG74" s="216">
        <f>Kreisumlage!J75</f>
        <v>55473.904008000158</v>
      </c>
      <c r="AH74" s="218">
        <f t="shared" si="19"/>
        <v>58479.545991999563</v>
      </c>
    </row>
    <row r="75" spans="1:34">
      <c r="A75" s="233">
        <v>13073061</v>
      </c>
      <c r="B75" s="227">
        <v>5358</v>
      </c>
      <c r="C75" s="31" t="s">
        <v>79</v>
      </c>
      <c r="D75" s="90">
        <f>'IST-Steuer-Einnahmen Vorvorjahr'!D74</f>
        <v>518784</v>
      </c>
      <c r="E75" s="46">
        <f>'SZW Gemeinden'!F75-Finanzausgleichsumlage!F74+'§ 22 FAG M-V üWk'!F77+'§ 24 FAG M-V Übergangszuw.'!F76+FLA!G74</f>
        <v>210473.96000000002</v>
      </c>
      <c r="F75" s="46">
        <f t="shared" si="20"/>
        <v>729257.96</v>
      </c>
      <c r="G75" s="64">
        <f>F75-Kreisumlage!D76</f>
        <v>387311.600882</v>
      </c>
      <c r="H75" s="90">
        <f>'IST-Steuer-Einnahmen Vorvorjahr'!E74</f>
        <v>535128</v>
      </c>
      <c r="I75" s="46">
        <f>'SZW Gemeinden'!G75-Finanzausgleichsumlage!G74+'§ 22 FAG M-V üWk'!G77+'§ 24 FAG M-V Übergangszuw.'!G76+FLA!H74</f>
        <v>203940.31</v>
      </c>
      <c r="J75" s="46">
        <f t="shared" si="21"/>
        <v>739068.31</v>
      </c>
      <c r="K75" s="64">
        <f>J75-Kreisumlage!E76</f>
        <v>413619.81062500004</v>
      </c>
      <c r="L75" s="90">
        <f>'IST-Steuer-Einnahmen Vorvorjahr'!G74</f>
        <v>430165</v>
      </c>
      <c r="M75" s="46">
        <f>'SZW Gemeinden'!I75-Finanzausgleichsumlage!H74+'§ 22 FAG M-V üWk'!H77+'§ 24 FAG M-V Übergangszuw.'!H76+Infrastrukturpauschale!D74</f>
        <v>438306.48</v>
      </c>
      <c r="N75" s="46">
        <f t="shared" si="22"/>
        <v>868471.48</v>
      </c>
      <c r="O75" s="64">
        <f>N75-Kreisumlage!F76</f>
        <v>565532.55000000005</v>
      </c>
      <c r="P75" s="96">
        <f>'IST-Steuer-Einnahmen Vorvorjahr'!I74</f>
        <v>433994</v>
      </c>
      <c r="Q75" s="46">
        <f>'SZW Gemeinden'!K75-Finanzausgleichsumlage!J74+'§ 22 FAG M-V üWk'!I77+'§ 24 FAG M-V Übergangszuw.'!I76+Infrastrukturpauschale!E74</f>
        <v>465680.98000000004</v>
      </c>
      <c r="R75" s="46">
        <f t="shared" si="23"/>
        <v>899674.98</v>
      </c>
      <c r="S75" s="64">
        <f>R75-Kreisumlage!G76</f>
        <v>572301.780944</v>
      </c>
      <c r="T75" s="90">
        <f>'IST-Steuer-Einnahmen Vorvorjahr'!K74</f>
        <v>477022</v>
      </c>
      <c r="U75" s="96">
        <v>32913</v>
      </c>
      <c r="V75" s="46">
        <f>'SZW Gemeinden'!M75-Finanzausgleichsumlage!J74+'§ 22 FAG M-V üWk'!J77+'§ 24 FAG M-V Übergangszuw.'!J76+Infrastrukturpauschale!F74</f>
        <v>429484.69</v>
      </c>
      <c r="W75" s="46">
        <f t="shared" si="24"/>
        <v>939419.69</v>
      </c>
      <c r="X75" s="294">
        <f>W75-Kreisumlage!H76</f>
        <v>580839.73342800001</v>
      </c>
      <c r="Y75" s="90">
        <f>'IST-Steuer-Einnahmen Vorvorjahr'!M74</f>
        <v>479177</v>
      </c>
      <c r="Z75" s="96">
        <v>12100</v>
      </c>
      <c r="AA75" s="46">
        <f>'SZW Gemeinden'!O75-Finanzausgleichsumlage!L74+'§ 22 FAG M-V üWk'!K77+'§ 24 FAG M-V Übergangszuw.'!K76+Infrastrukturpauschale!G74</f>
        <v>525730.17000000004</v>
      </c>
      <c r="AB75" s="46">
        <f t="shared" si="15"/>
        <v>1017007.17</v>
      </c>
      <c r="AC75" s="214">
        <f>AB75-Kreisumlage!I76</f>
        <v>633197.37263999996</v>
      </c>
      <c r="AD75" s="217">
        <f t="shared" si="16"/>
        <v>-18658</v>
      </c>
      <c r="AE75" s="216">
        <f t="shared" si="17"/>
        <v>96245.48000000004</v>
      </c>
      <c r="AF75" s="216">
        <f t="shared" si="18"/>
        <v>77587.48000000004</v>
      </c>
      <c r="AG75" s="216">
        <f>Kreisumlage!J76</f>
        <v>25229.84078800003</v>
      </c>
      <c r="AH75" s="218">
        <f t="shared" si="19"/>
        <v>52357.639211999951</v>
      </c>
    </row>
    <row r="76" spans="1:34">
      <c r="A76" s="233">
        <v>13073087</v>
      </c>
      <c r="B76" s="227">
        <v>5358</v>
      </c>
      <c r="C76" s="31" t="s">
        <v>80</v>
      </c>
      <c r="D76" s="90">
        <f>'IST-Steuer-Einnahmen Vorvorjahr'!D75</f>
        <v>1385768</v>
      </c>
      <c r="E76" s="46">
        <f>'SZW Gemeinden'!F76-Finanzausgleichsumlage!F75+'§ 22 FAG M-V üWk'!F78+'§ 24 FAG M-V Übergangszuw.'!F77+FLA!G75</f>
        <v>791747.19</v>
      </c>
      <c r="F76" s="46">
        <f t="shared" si="20"/>
        <v>2177515.19</v>
      </c>
      <c r="G76" s="64">
        <f>F76-Kreisumlage!D77</f>
        <v>1140983.4898999999</v>
      </c>
      <c r="H76" s="90">
        <f>'IST-Steuer-Einnahmen Vorvorjahr'!E75</f>
        <v>1329350</v>
      </c>
      <c r="I76" s="46">
        <f>'SZW Gemeinden'!G76-Finanzausgleichsumlage!G75+'§ 22 FAG M-V üWk'!G78+'§ 24 FAG M-V Übergangszuw.'!G77+FLA!H75</f>
        <v>968191.52</v>
      </c>
      <c r="J76" s="46">
        <f t="shared" si="21"/>
        <v>2297541.52</v>
      </c>
      <c r="K76" s="64">
        <f>J76-Kreisumlage!E77</f>
        <v>1280242.9257399999</v>
      </c>
      <c r="L76" s="90">
        <f>'IST-Steuer-Einnahmen Vorvorjahr'!G75</f>
        <v>1344155</v>
      </c>
      <c r="M76" s="46">
        <f>'SZW Gemeinden'!I76-Finanzausgleichsumlage!H75+'§ 22 FAG M-V üWk'!H78+'§ 24 FAG M-V Übergangszuw.'!H77+Infrastrukturpauschale!D75</f>
        <v>1469839.97</v>
      </c>
      <c r="N76" s="46">
        <f t="shared" si="22"/>
        <v>2813994.9699999997</v>
      </c>
      <c r="O76" s="64">
        <f>N76-Kreisumlage!F77</f>
        <v>1841580.5599999996</v>
      </c>
      <c r="P76" s="96">
        <f>'IST-Steuer-Einnahmen Vorvorjahr'!I75</f>
        <v>1493234</v>
      </c>
      <c r="Q76" s="46">
        <f>'SZW Gemeinden'!K76-Finanzausgleichsumlage!J75+'§ 22 FAG M-V üWk'!I78+'§ 24 FAG M-V Übergangszuw.'!I77+Infrastrukturpauschale!E75</f>
        <v>1351174.66</v>
      </c>
      <c r="R76" s="46">
        <f t="shared" si="23"/>
        <v>2844408.66</v>
      </c>
      <c r="S76" s="64">
        <f>R76-Kreisumlage!G77</f>
        <v>1814245.9887120002</v>
      </c>
      <c r="T76" s="90">
        <f>'IST-Steuer-Einnahmen Vorvorjahr'!K75</f>
        <v>1483824</v>
      </c>
      <c r="U76" s="96">
        <v>39058</v>
      </c>
      <c r="V76" s="46">
        <f>'SZW Gemeinden'!M76-Finanzausgleichsumlage!J75+'§ 22 FAG M-V üWk'!J78+'§ 24 FAG M-V Übergangszuw.'!J77+Infrastrukturpauschale!F75</f>
        <v>1518336.0699999998</v>
      </c>
      <c r="W76" s="46">
        <f t="shared" si="24"/>
        <v>3041218.07</v>
      </c>
      <c r="X76" s="294">
        <f>W76-Kreisumlage!H77</f>
        <v>1893918.0821479999</v>
      </c>
      <c r="Y76" s="90">
        <f>'IST-Steuer-Einnahmen Vorvorjahr'!M75</f>
        <v>1471436</v>
      </c>
      <c r="Z76" s="96">
        <v>0</v>
      </c>
      <c r="AA76" s="46">
        <f>'SZW Gemeinden'!O76-Finanzausgleichsumlage!L75+'§ 22 FAG M-V üWk'!K78+'§ 24 FAG M-V Übergangszuw.'!K77+Infrastrukturpauschale!G75</f>
        <v>1670535.8</v>
      </c>
      <c r="AB76" s="46">
        <f t="shared" si="15"/>
        <v>3141971.8</v>
      </c>
      <c r="AC76" s="214">
        <f>AB76-Kreisumlage!I77</f>
        <v>1963135.2320799998</v>
      </c>
      <c r="AD76" s="217">
        <f t="shared" si="16"/>
        <v>-51446</v>
      </c>
      <c r="AE76" s="216">
        <f t="shared" si="17"/>
        <v>152199.73000000021</v>
      </c>
      <c r="AF76" s="216">
        <f t="shared" si="18"/>
        <v>100753.73000000021</v>
      </c>
      <c r="AG76" s="216">
        <f>Kreisumlage!J77</f>
        <v>31536.580068000127</v>
      </c>
      <c r="AH76" s="218">
        <f t="shared" si="19"/>
        <v>69217.149931999855</v>
      </c>
    </row>
    <row r="77" spans="1:34">
      <c r="A77" s="233">
        <v>13073099</v>
      </c>
      <c r="B77" s="227">
        <v>5358</v>
      </c>
      <c r="C77" s="31" t="s">
        <v>81</v>
      </c>
      <c r="D77" s="90">
        <f>'IST-Steuer-Einnahmen Vorvorjahr'!D76</f>
        <v>1030585</v>
      </c>
      <c r="E77" s="46">
        <f>'SZW Gemeinden'!F77-Finanzausgleichsumlage!F76+'§ 22 FAG M-V üWk'!F79+'§ 24 FAG M-V Übergangszuw.'!F78+FLA!G76</f>
        <v>11958.379999999997</v>
      </c>
      <c r="F77" s="46">
        <f t="shared" si="20"/>
        <v>1042543.38</v>
      </c>
      <c r="G77" s="64">
        <f>F77-Kreisumlage!D78</f>
        <v>548370.11823599995</v>
      </c>
      <c r="H77" s="90">
        <f>'IST-Steuer-Einnahmen Vorvorjahr'!E76</f>
        <v>1079008</v>
      </c>
      <c r="I77" s="46">
        <f>'SZW Gemeinden'!G77-Finanzausgleichsumlage!G76+'§ 22 FAG M-V üWk'!G79+'§ 24 FAG M-V Übergangszuw.'!G78+FLA!H76</f>
        <v>30325.100000000002</v>
      </c>
      <c r="J77" s="46">
        <f t="shared" si="21"/>
        <v>1109333.1000000001</v>
      </c>
      <c r="K77" s="64">
        <f>J77-Kreisumlage!E78</f>
        <v>644711.64514500019</v>
      </c>
      <c r="L77" s="90">
        <f>'IST-Steuer-Einnahmen Vorvorjahr'!G76</f>
        <v>1125251</v>
      </c>
      <c r="M77" s="46">
        <f>'SZW Gemeinden'!I77-Finanzausgleichsumlage!H76+'§ 22 FAG M-V üWk'!H79+'§ 24 FAG M-V Übergangszuw.'!H78+Infrastrukturpauschale!D76</f>
        <v>42726.16</v>
      </c>
      <c r="N77" s="46">
        <f t="shared" si="22"/>
        <v>1167977.1599999999</v>
      </c>
      <c r="O77" s="64">
        <f>N77-Kreisumlage!F78</f>
        <v>754480.83999999985</v>
      </c>
      <c r="P77" s="96">
        <f>'IST-Steuer-Einnahmen Vorvorjahr'!I76</f>
        <v>1354857</v>
      </c>
      <c r="Q77" s="46">
        <f>'SZW Gemeinden'!K77-Finanzausgleichsumlage!J76+'§ 22 FAG M-V üWk'!I79+'§ 24 FAG M-V Übergangszuw.'!I78+Infrastrukturpauschale!E76</f>
        <v>-69320.53</v>
      </c>
      <c r="R77" s="46">
        <f t="shared" si="23"/>
        <v>1285536.47</v>
      </c>
      <c r="S77" s="64">
        <f>R77-Kreisumlage!G78</f>
        <v>789438.2239039999</v>
      </c>
      <c r="T77" s="90">
        <f>'IST-Steuer-Einnahmen Vorvorjahr'!K76</f>
        <v>1461430</v>
      </c>
      <c r="U77" s="96">
        <v>114460</v>
      </c>
      <c r="V77" s="46">
        <f>'SZW Gemeinden'!M77-Finanzausgleichsumlage!J76+'§ 22 FAG M-V üWk'!J79+'§ 24 FAG M-V Übergangszuw.'!J78+Infrastrukturpauschale!F76</f>
        <v>-69177.76999999999</v>
      </c>
      <c r="W77" s="46">
        <f t="shared" si="24"/>
        <v>1506712.23</v>
      </c>
      <c r="X77" s="294">
        <f>W77-Kreisumlage!H78</f>
        <v>927515.00037200004</v>
      </c>
      <c r="Y77" s="90">
        <f>'IST-Steuer-Einnahmen Vorvorjahr'!M76</f>
        <v>1444353</v>
      </c>
      <c r="Z77" s="96">
        <v>0</v>
      </c>
      <c r="AA77" s="46">
        <f>'SZW Gemeinden'!O77-Finanzausgleichsumlage!L76+'§ 22 FAG M-V üWk'!K79+'§ 24 FAG M-V Übergangszuw.'!K78+Infrastrukturpauschale!G76</f>
        <v>-31023.820000000007</v>
      </c>
      <c r="AB77" s="46">
        <f t="shared" si="15"/>
        <v>1413329.18</v>
      </c>
      <c r="AC77" s="214">
        <f>AB77-Kreisumlage!I78</f>
        <v>872577.4625599999</v>
      </c>
      <c r="AD77" s="217">
        <f t="shared" si="16"/>
        <v>-131537</v>
      </c>
      <c r="AE77" s="216">
        <f t="shared" si="17"/>
        <v>38153.949999999983</v>
      </c>
      <c r="AF77" s="276">
        <f t="shared" si="18"/>
        <v>-93383.050000000017</v>
      </c>
      <c r="AG77" s="277">
        <f>Kreisumlage!J78</f>
        <v>-38445.512187999906</v>
      </c>
      <c r="AH77" s="278">
        <f t="shared" si="19"/>
        <v>-54937.537812000141</v>
      </c>
    </row>
    <row r="78" spans="1:34">
      <c r="A78" s="233">
        <v>13073104</v>
      </c>
      <c r="B78" s="227">
        <v>5358</v>
      </c>
      <c r="C78" s="31" t="s">
        <v>82</v>
      </c>
      <c r="D78" s="90">
        <f>'IST-Steuer-Einnahmen Vorvorjahr'!D77</f>
        <v>473620</v>
      </c>
      <c r="E78" s="46">
        <f>'SZW Gemeinden'!F78-Finanzausgleichsumlage!F77+'§ 22 FAG M-V üWk'!F80+'§ 24 FAG M-V Übergangszuw.'!F79+FLA!G77</f>
        <v>376136.56000000006</v>
      </c>
      <c r="F78" s="46">
        <f t="shared" si="20"/>
        <v>849756.56</v>
      </c>
      <c r="G78" s="64">
        <f>F78-Kreisumlage!D79</f>
        <v>454423.17662000004</v>
      </c>
      <c r="H78" s="90">
        <f>'IST-Steuer-Einnahmen Vorvorjahr'!E77</f>
        <v>502852</v>
      </c>
      <c r="I78" s="46">
        <f>'SZW Gemeinden'!G78-Finanzausgleichsumlage!G77+'§ 22 FAG M-V üWk'!G80+'§ 24 FAG M-V Übergangszuw.'!G79+FLA!H77</f>
        <v>457131.61</v>
      </c>
      <c r="J78" s="46">
        <f t="shared" si="21"/>
        <v>959983.61</v>
      </c>
      <c r="K78" s="64">
        <f>J78-Kreisumlage!E79</f>
        <v>541333.36924999999</v>
      </c>
      <c r="L78" s="90">
        <f>'IST-Steuer-Einnahmen Vorvorjahr'!G77</f>
        <v>611798</v>
      </c>
      <c r="M78" s="46">
        <f>'SZW Gemeinden'!I78-Finanzausgleichsumlage!H77+'§ 22 FAG M-V üWk'!H80+'§ 24 FAG M-V Übergangszuw.'!H79+Infrastrukturpauschale!D77</f>
        <v>561483.42000000004</v>
      </c>
      <c r="N78" s="46">
        <f t="shared" si="22"/>
        <v>1173281.42</v>
      </c>
      <c r="O78" s="64">
        <f>N78-Kreisumlage!F79</f>
        <v>763570.94</v>
      </c>
      <c r="P78" s="96">
        <f>'IST-Steuer-Einnahmen Vorvorjahr'!I77</f>
        <v>639576</v>
      </c>
      <c r="Q78" s="46">
        <f>'SZW Gemeinden'!K78-Finanzausgleichsumlage!J77+'§ 22 FAG M-V üWk'!I80+'§ 24 FAG M-V Übergangszuw.'!I79+Infrastrukturpauschale!E77</f>
        <v>596321.21</v>
      </c>
      <c r="R78" s="46">
        <f t="shared" si="23"/>
        <v>1235897.21</v>
      </c>
      <c r="S78" s="64">
        <f>R78-Kreisumlage!G79</f>
        <v>785482.89969999995</v>
      </c>
      <c r="T78" s="90">
        <f>'IST-Steuer-Einnahmen Vorvorjahr'!K77</f>
        <v>645207</v>
      </c>
      <c r="U78" s="96">
        <v>25298</v>
      </c>
      <c r="V78" s="46">
        <f>'SZW Gemeinden'!M78-Finanzausgleichsumlage!J77+'§ 22 FAG M-V üWk'!J80+'§ 24 FAG M-V Übergangszuw.'!J79+Infrastrukturpauschale!F77</f>
        <v>612766.94999999995</v>
      </c>
      <c r="W78" s="46">
        <f t="shared" si="24"/>
        <v>1283271.95</v>
      </c>
      <c r="X78" s="294">
        <f>W78-Kreisumlage!H79</f>
        <v>795755.66130000004</v>
      </c>
      <c r="Y78" s="90">
        <f>'IST-Steuer-Einnahmen Vorvorjahr'!M77</f>
        <v>636157</v>
      </c>
      <c r="Z78" s="96">
        <v>8000</v>
      </c>
      <c r="AA78" s="46">
        <f>'SZW Gemeinden'!O78-Finanzausgleichsumlage!L77+'§ 22 FAG M-V üWk'!K80+'§ 24 FAG M-V Übergangszuw.'!K79+Infrastrukturpauschale!G77</f>
        <v>676044.25</v>
      </c>
      <c r="AB78" s="46">
        <f t="shared" si="15"/>
        <v>1320201.25</v>
      </c>
      <c r="AC78" s="214">
        <f>AB78-Kreisumlage!I79</f>
        <v>821922.89272</v>
      </c>
      <c r="AD78" s="217">
        <f t="shared" si="16"/>
        <v>-26348</v>
      </c>
      <c r="AE78" s="216">
        <f t="shared" si="17"/>
        <v>63277.300000000047</v>
      </c>
      <c r="AF78" s="216">
        <f t="shared" si="18"/>
        <v>36929.300000000047</v>
      </c>
      <c r="AG78" s="216">
        <f>Kreisumlage!J79</f>
        <v>10762.068580000021</v>
      </c>
      <c r="AH78" s="218">
        <f t="shared" si="19"/>
        <v>26167.231419999967</v>
      </c>
    </row>
    <row r="79" spans="1:34">
      <c r="A79" s="233">
        <v>13073004</v>
      </c>
      <c r="B79" s="227">
        <v>5359</v>
      </c>
      <c r="C79" s="31" t="s">
        <v>83</v>
      </c>
      <c r="D79" s="90">
        <f>'IST-Steuer-Einnahmen Vorvorjahr'!D78</f>
        <v>503799</v>
      </c>
      <c r="E79" s="46">
        <f>'SZW Gemeinden'!F79-Finanzausgleichsumlage!F78+'§ 22 FAG M-V üWk'!F81+'§ 24 FAG M-V Übergangszuw.'!F80+FLA!G78</f>
        <v>329083.36</v>
      </c>
      <c r="F79" s="46">
        <f t="shared" si="20"/>
        <v>832882.36</v>
      </c>
      <c r="G79" s="64">
        <f>F79-Kreisumlage!D80</f>
        <v>472821.52104399999</v>
      </c>
      <c r="H79" s="90">
        <f>'IST-Steuer-Einnahmen Vorvorjahr'!E78</f>
        <v>518313</v>
      </c>
      <c r="I79" s="46">
        <f>'SZW Gemeinden'!G79-Finanzausgleichsumlage!G78+'§ 22 FAG M-V üWk'!G81+'§ 24 FAG M-V Übergangszuw.'!G80+FLA!H78</f>
        <v>317095.45999999996</v>
      </c>
      <c r="J79" s="46">
        <f t="shared" si="21"/>
        <v>835408.46</v>
      </c>
      <c r="K79" s="64">
        <f>J79-Kreisumlage!E80</f>
        <v>494189.64678499993</v>
      </c>
      <c r="L79" s="90">
        <f>'IST-Steuer-Einnahmen Vorvorjahr'!G78</f>
        <v>596298</v>
      </c>
      <c r="M79" s="46">
        <f>'SZW Gemeinden'!I79-Finanzausgleichsumlage!H78+'§ 22 FAG M-V üWk'!H81+'§ 24 FAG M-V Übergangszuw.'!H80+Infrastrukturpauschale!D78</f>
        <v>399828.23000000004</v>
      </c>
      <c r="N79" s="46">
        <f t="shared" si="22"/>
        <v>996126.23</v>
      </c>
      <c r="O79" s="64">
        <f>N79-Kreisumlage!F80</f>
        <v>659426.72</v>
      </c>
      <c r="P79" s="96">
        <f>'IST-Steuer-Einnahmen Vorvorjahr'!I78</f>
        <v>574512</v>
      </c>
      <c r="Q79" s="46">
        <f>'SZW Gemeinden'!K79-Finanzausgleichsumlage!J78+'§ 22 FAG M-V üWk'!I81+'§ 24 FAG M-V Übergangszuw.'!I80+Infrastrukturpauschale!E78</f>
        <v>459885.08999999997</v>
      </c>
      <c r="R79" s="46">
        <f t="shared" si="23"/>
        <v>1034397.09</v>
      </c>
      <c r="S79" s="64">
        <f>R79-Kreisumlage!G80</f>
        <v>668348.38384799997</v>
      </c>
      <c r="T79" s="90">
        <f>'IST-Steuer-Einnahmen Vorvorjahr'!K78</f>
        <v>528343</v>
      </c>
      <c r="U79" s="96">
        <v>64428</v>
      </c>
      <c r="V79" s="46">
        <f>'SZW Gemeinden'!M79-Finanzausgleichsumlage!J78+'§ 22 FAG M-V üWk'!J81+'§ 24 FAG M-V Übergangszuw.'!J80+Infrastrukturpauschale!F78</f>
        <v>455175.42</v>
      </c>
      <c r="W79" s="46">
        <f t="shared" si="24"/>
        <v>1047946.4199999999</v>
      </c>
      <c r="X79" s="294">
        <f>W79-Kreisumlage!H80</f>
        <v>661805.54873199994</v>
      </c>
      <c r="Y79" s="90">
        <f>'IST-Steuer-Einnahmen Vorvorjahr'!M78</f>
        <v>552340</v>
      </c>
      <c r="Z79" s="96">
        <v>45100</v>
      </c>
      <c r="AA79" s="46">
        <f>'SZW Gemeinden'!O79-Finanzausgleichsumlage!L78+'§ 22 FAG M-V üWk'!K81+'§ 24 FAG M-V Übergangszuw.'!K80+Infrastrukturpauschale!G78</f>
        <v>501205.57</v>
      </c>
      <c r="AB79" s="46">
        <f t="shared" si="15"/>
        <v>1098645.57</v>
      </c>
      <c r="AC79" s="214">
        <f>AB79-Kreisumlage!I80</f>
        <v>694250.43732000003</v>
      </c>
      <c r="AD79" s="217">
        <f t="shared" si="16"/>
        <v>4669</v>
      </c>
      <c r="AE79" s="216">
        <f t="shared" si="17"/>
        <v>46030.150000000023</v>
      </c>
      <c r="AF79" s="216">
        <f t="shared" si="18"/>
        <v>50699.150000000023</v>
      </c>
      <c r="AG79" s="216">
        <f>Kreisumlage!J80</f>
        <v>18254.261411999993</v>
      </c>
      <c r="AH79" s="218">
        <f t="shared" si="19"/>
        <v>32444.888588000089</v>
      </c>
    </row>
    <row r="80" spans="1:34">
      <c r="A80" s="233">
        <v>13073013</v>
      </c>
      <c r="B80" s="227">
        <v>5359</v>
      </c>
      <c r="C80" s="31" t="s">
        <v>84</v>
      </c>
      <c r="D80" s="90">
        <f>'IST-Steuer-Einnahmen Vorvorjahr'!D79</f>
        <v>589630</v>
      </c>
      <c r="E80" s="46">
        <f>'SZW Gemeinden'!F80-Finanzausgleichsumlage!F79+'§ 22 FAG M-V üWk'!F82+'§ 24 FAG M-V Übergangszuw.'!F81+FLA!G79</f>
        <v>37914</v>
      </c>
      <c r="F80" s="46">
        <f t="shared" si="20"/>
        <v>627544</v>
      </c>
      <c r="G80" s="64">
        <f>F80-Kreisumlage!D81</f>
        <v>341363.83931800001</v>
      </c>
      <c r="H80" s="90">
        <f>'IST-Steuer-Einnahmen Vorvorjahr'!E79</f>
        <v>778457</v>
      </c>
      <c r="I80" s="46">
        <f>'SZW Gemeinden'!G80-Finanzausgleichsumlage!G79+'§ 22 FAG M-V üWk'!G82+'§ 24 FAG M-V Übergangszuw.'!G81+FLA!H79</f>
        <v>-464.37000000000262</v>
      </c>
      <c r="J80" s="46">
        <f t="shared" si="21"/>
        <v>777992.63</v>
      </c>
      <c r="K80" s="64">
        <f>J80-Kreisumlage!E81</f>
        <v>443688.57528499997</v>
      </c>
      <c r="L80" s="90">
        <f>'IST-Steuer-Einnahmen Vorvorjahr'!G79</f>
        <v>856265</v>
      </c>
      <c r="M80" s="46">
        <f>'SZW Gemeinden'!I80-Finanzausgleichsumlage!H79+'§ 22 FAG M-V üWk'!H82+'§ 24 FAG M-V Übergangszuw.'!H81+Infrastrukturpauschale!D79</f>
        <v>-11275.629999999997</v>
      </c>
      <c r="N80" s="46">
        <f t="shared" si="22"/>
        <v>844989.37</v>
      </c>
      <c r="O80" s="64">
        <f>N80-Kreisumlage!F81</f>
        <v>524097.63</v>
      </c>
      <c r="P80" s="96">
        <f>'IST-Steuer-Einnahmen Vorvorjahr'!I79</f>
        <v>710726</v>
      </c>
      <c r="Q80" s="46">
        <f>'SZW Gemeinden'!K80-Finanzausgleichsumlage!J79+'§ 22 FAG M-V üWk'!I82+'§ 24 FAG M-V Übergangszuw.'!I81+Infrastrukturpauschale!E79</f>
        <v>15510.449999999997</v>
      </c>
      <c r="R80" s="46">
        <f t="shared" si="23"/>
        <v>726236.45</v>
      </c>
      <c r="S80" s="64">
        <f>R80-Kreisumlage!G81</f>
        <v>439942.81084799999</v>
      </c>
      <c r="T80" s="90">
        <f>'IST-Steuer-Einnahmen Vorvorjahr'!K79</f>
        <v>710726</v>
      </c>
      <c r="U80" s="96">
        <v>86215</v>
      </c>
      <c r="V80" s="46">
        <f>'SZW Gemeinden'!M80-Finanzausgleichsumlage!J79+'§ 22 FAG M-V üWk'!J82+'§ 24 FAG M-V Übergangszuw.'!J81+Infrastrukturpauschale!F79</f>
        <v>5662.0899999999965</v>
      </c>
      <c r="W80" s="46">
        <f t="shared" si="24"/>
        <v>802603.09</v>
      </c>
      <c r="X80" s="294">
        <f>W80-Kreisumlage!H81</f>
        <v>474807.33353200002</v>
      </c>
      <c r="Y80" s="90">
        <f>'IST-Steuer-Einnahmen Vorvorjahr'!M79</f>
        <v>1083258</v>
      </c>
      <c r="Z80" s="96">
        <v>0</v>
      </c>
      <c r="AA80" s="46">
        <f>'SZW Gemeinden'!O80-Finanzausgleichsumlage!L79+'§ 22 FAG M-V üWk'!K82+'§ 24 FAG M-V Übergangszuw.'!K81+Infrastrukturpauschale!G79</f>
        <v>-85892.55</v>
      </c>
      <c r="AB80" s="46">
        <f t="shared" si="15"/>
        <v>997365.45</v>
      </c>
      <c r="AC80" s="214">
        <f>AB80-Kreisumlage!I81</f>
        <v>585294.5027999999</v>
      </c>
      <c r="AD80" s="217">
        <f t="shared" si="16"/>
        <v>286317</v>
      </c>
      <c r="AE80" s="275">
        <f t="shared" si="17"/>
        <v>-91554.64</v>
      </c>
      <c r="AF80" s="216">
        <f t="shared" si="18"/>
        <v>194762.36</v>
      </c>
      <c r="AG80" s="216">
        <f>Kreisumlage!J81</f>
        <v>84275.190732000046</v>
      </c>
      <c r="AH80" s="218">
        <f t="shared" si="19"/>
        <v>110487.16926799988</v>
      </c>
    </row>
    <row r="81" spans="1:34">
      <c r="A81" s="233">
        <v>13073019</v>
      </c>
      <c r="B81" s="227">
        <v>5359</v>
      </c>
      <c r="C81" s="31" t="s">
        <v>85</v>
      </c>
      <c r="D81" s="90">
        <f>'IST-Steuer-Einnahmen Vorvorjahr'!D80</f>
        <v>757290</v>
      </c>
      <c r="E81" s="46">
        <f>'SZW Gemeinden'!F81-Finanzausgleichsumlage!F80+'§ 22 FAG M-V üWk'!F83+'§ 24 FAG M-V Übergangszuw.'!F82+FLA!G80</f>
        <v>242185.36</v>
      </c>
      <c r="F81" s="46">
        <f t="shared" si="20"/>
        <v>999475.36</v>
      </c>
      <c r="G81" s="64">
        <f>F81-Kreisumlage!D82</f>
        <v>526148.80388200004</v>
      </c>
      <c r="H81" s="90">
        <f>'IST-Steuer-Einnahmen Vorvorjahr'!E80</f>
        <v>1113479</v>
      </c>
      <c r="I81" s="46">
        <f>'SZW Gemeinden'!G81-Finanzausgleichsumlage!G80+'§ 22 FAG M-V üWk'!G83+'§ 24 FAG M-V Übergangszuw.'!G82+FLA!H80</f>
        <v>39367.86</v>
      </c>
      <c r="J81" s="46">
        <f t="shared" si="21"/>
        <v>1152846.8600000001</v>
      </c>
      <c r="K81" s="64">
        <f>J81-Kreisumlage!E82</f>
        <v>640577.69915</v>
      </c>
      <c r="L81" s="90">
        <f>'IST-Steuer-Einnahmen Vorvorjahr'!G80</f>
        <v>929137</v>
      </c>
      <c r="M81" s="46">
        <f>'SZW Gemeinden'!I81-Finanzausgleichsumlage!H80+'§ 22 FAG M-V üWk'!H83+'§ 24 FAG M-V Übergangszuw.'!H82+Infrastrukturpauschale!D80</f>
        <v>204454.25</v>
      </c>
      <c r="N81" s="46">
        <f t="shared" si="22"/>
        <v>1133591.25</v>
      </c>
      <c r="O81" s="64">
        <f>N81-Kreisumlage!F82</f>
        <v>715626.53</v>
      </c>
      <c r="P81" s="96">
        <f>'IST-Steuer-Einnahmen Vorvorjahr'!I80</f>
        <v>977882</v>
      </c>
      <c r="Q81" s="46">
        <f>'SZW Gemeinden'!K81-Finanzausgleichsumlage!J80+'§ 22 FAG M-V üWk'!I83+'§ 24 FAG M-V Übergangszuw.'!I82+Infrastrukturpauschale!E80</f>
        <v>186502.57</v>
      </c>
      <c r="R81" s="46">
        <f t="shared" si="23"/>
        <v>1164384.57</v>
      </c>
      <c r="S81" s="64">
        <f>R81-Kreisumlage!G82</f>
        <v>714795.81026800012</v>
      </c>
      <c r="T81" s="90">
        <f>'IST-Steuer-Einnahmen Vorvorjahr'!K80</f>
        <v>780192</v>
      </c>
      <c r="U81" s="96">
        <v>136701</v>
      </c>
      <c r="V81" s="46">
        <f>'SZW Gemeinden'!M81-Finanzausgleichsumlage!J80+'§ 22 FAG M-V üWk'!J83+'§ 24 FAG M-V Übergangszuw.'!J82+Infrastrukturpauschale!F80</f>
        <v>327362</v>
      </c>
      <c r="W81" s="46">
        <f t="shared" si="24"/>
        <v>1244255</v>
      </c>
      <c r="X81" s="294">
        <f>W81-Kreisumlage!H82</f>
        <v>749485.77888800006</v>
      </c>
      <c r="Y81" s="90">
        <f>'IST-Steuer-Einnahmen Vorvorjahr'!M80</f>
        <v>1132069</v>
      </c>
      <c r="Z81" s="96">
        <v>186100</v>
      </c>
      <c r="AA81" s="46">
        <f>'SZW Gemeinden'!O81-Finanzausgleichsumlage!L80+'§ 22 FAG M-V üWk'!K83+'§ 24 FAG M-V Übergangszuw.'!K82+Infrastrukturpauschale!G80</f>
        <v>73765.39</v>
      </c>
      <c r="AB81" s="46">
        <f t="shared" si="15"/>
        <v>1391934.39</v>
      </c>
      <c r="AC81" s="214">
        <f>AB81-Kreisumlage!I82</f>
        <v>823759.92599999986</v>
      </c>
      <c r="AD81" s="217">
        <f t="shared" si="16"/>
        <v>401276</v>
      </c>
      <c r="AE81" s="275">
        <f t="shared" si="17"/>
        <v>-253596.61</v>
      </c>
      <c r="AF81" s="216">
        <f t="shared" si="18"/>
        <v>147679.39000000001</v>
      </c>
      <c r="AG81" s="216">
        <f>Kreisumlage!J82</f>
        <v>73405.242888000095</v>
      </c>
      <c r="AH81" s="218">
        <f t="shared" si="19"/>
        <v>74274.147111999802</v>
      </c>
    </row>
    <row r="82" spans="1:34">
      <c r="A82" s="233">
        <v>13073030</v>
      </c>
      <c r="B82" s="227">
        <v>5359</v>
      </c>
      <c r="C82" s="31" t="s">
        <v>86</v>
      </c>
      <c r="D82" s="90">
        <f>'IST-Steuer-Einnahmen Vorvorjahr'!D81</f>
        <v>596714</v>
      </c>
      <c r="E82" s="46">
        <f>'SZW Gemeinden'!F82-Finanzausgleichsumlage!F81+'§ 22 FAG M-V üWk'!F84+'§ 24 FAG M-V Übergangszuw.'!F83+FLA!G81</f>
        <v>220954.03</v>
      </c>
      <c r="F82" s="46">
        <f t="shared" si="20"/>
        <v>817668.03</v>
      </c>
      <c r="G82" s="64">
        <f>F82-Kreisumlage!D83</f>
        <v>416534.38246200007</v>
      </c>
      <c r="H82" s="90">
        <f>'IST-Steuer-Einnahmen Vorvorjahr'!E81</f>
        <v>711593</v>
      </c>
      <c r="I82" s="46">
        <f>'SZW Gemeinden'!G82-Finanzausgleichsumlage!G81+'§ 22 FAG M-V üWk'!G84+'§ 24 FAG M-V Übergangszuw.'!G83+FLA!H81</f>
        <v>131529.95000000001</v>
      </c>
      <c r="J82" s="46">
        <f t="shared" si="21"/>
        <v>843122.95</v>
      </c>
      <c r="K82" s="64">
        <f>J82-Kreisumlage!E83</f>
        <v>445186.95620499994</v>
      </c>
      <c r="L82" s="90">
        <f>'IST-Steuer-Einnahmen Vorvorjahr'!G81</f>
        <v>1020864</v>
      </c>
      <c r="M82" s="46">
        <f>'SZW Gemeinden'!I82-Finanzausgleichsumlage!H81+'§ 22 FAG M-V üWk'!H84+'§ 24 FAG M-V Übergangszuw.'!H83+Infrastrukturpauschale!D81</f>
        <v>29520.38</v>
      </c>
      <c r="N82" s="46">
        <f t="shared" si="22"/>
        <v>1050384.3799999999</v>
      </c>
      <c r="O82" s="64">
        <f>N82-Kreisumlage!F83</f>
        <v>608922.65999999992</v>
      </c>
      <c r="P82" s="96">
        <f>'IST-Steuer-Einnahmen Vorvorjahr'!I81</f>
        <v>969262</v>
      </c>
      <c r="Q82" s="46">
        <f>'SZW Gemeinden'!K82-Finanzausgleichsumlage!J81+'§ 22 FAG M-V üWk'!I84+'§ 24 FAG M-V Übergangszuw.'!I83+Infrastrukturpauschale!E81</f>
        <v>57600.24</v>
      </c>
      <c r="R82" s="46">
        <f t="shared" si="23"/>
        <v>1026862.24</v>
      </c>
      <c r="S82" s="64">
        <f>R82-Kreisumlage!G83</f>
        <v>588723.65904400009</v>
      </c>
      <c r="T82" s="90">
        <f>'IST-Steuer-Einnahmen Vorvorjahr'!K81</f>
        <v>876496</v>
      </c>
      <c r="U82" s="96">
        <v>99630</v>
      </c>
      <c r="V82" s="46">
        <f>'SZW Gemeinden'!M82-Finanzausgleichsumlage!J81+'§ 22 FAG M-V üWk'!J84+'§ 24 FAG M-V Übergangszuw.'!J83+Infrastrukturpauschale!F81</f>
        <v>62520</v>
      </c>
      <c r="W82" s="46">
        <f t="shared" si="24"/>
        <v>1038646</v>
      </c>
      <c r="X82" s="294">
        <f>W82-Kreisumlage!H83</f>
        <v>586316.82989599998</v>
      </c>
      <c r="Y82" s="90">
        <f>'IST-Steuer-Einnahmen Vorvorjahr'!M81</f>
        <v>873796</v>
      </c>
      <c r="Z82" s="96">
        <v>116900</v>
      </c>
      <c r="AA82" s="46">
        <f>'SZW Gemeinden'!O82-Finanzausgleichsumlage!L81+'§ 22 FAG M-V üWk'!K84+'§ 24 FAG M-V Übergangszuw.'!K83+Infrastrukturpauschale!G81</f>
        <v>61850.21</v>
      </c>
      <c r="AB82" s="46">
        <f t="shared" si="15"/>
        <v>1052546.21</v>
      </c>
      <c r="AC82" s="214">
        <f>AB82-Kreisumlage!I83</f>
        <v>594680.03683999996</v>
      </c>
      <c r="AD82" s="217">
        <f t="shared" si="16"/>
        <v>14570</v>
      </c>
      <c r="AE82" s="275">
        <f t="shared" si="17"/>
        <v>-669.79000000000087</v>
      </c>
      <c r="AF82" s="216">
        <f t="shared" si="18"/>
        <v>13900.21</v>
      </c>
      <c r="AG82" s="216">
        <f>Kreisumlage!J83</f>
        <v>5537.003056000045</v>
      </c>
      <c r="AH82" s="218">
        <f t="shared" si="19"/>
        <v>8363.2069439999759</v>
      </c>
    </row>
    <row r="83" spans="1:34">
      <c r="A83" s="233">
        <v>13073052</v>
      </c>
      <c r="B83" s="227">
        <v>5359</v>
      </c>
      <c r="C83" s="31" t="s">
        <v>87</v>
      </c>
      <c r="D83" s="90">
        <f>'IST-Steuer-Einnahmen Vorvorjahr'!D82</f>
        <v>409178</v>
      </c>
      <c r="E83" s="46">
        <f>'SZW Gemeinden'!F83-Finanzausgleichsumlage!F82+'§ 22 FAG M-V üWk'!F85+'§ 24 FAG M-V Übergangszuw.'!F84+FLA!G82</f>
        <v>71239.28</v>
      </c>
      <c r="F83" s="46">
        <f t="shared" si="20"/>
        <v>480417.28000000003</v>
      </c>
      <c r="G83" s="64">
        <f>F83-Kreisumlage!D84</f>
        <v>271672.43301400007</v>
      </c>
      <c r="H83" s="90">
        <f>'IST-Steuer-Einnahmen Vorvorjahr'!E82</f>
        <v>364388</v>
      </c>
      <c r="I83" s="46">
        <f>'SZW Gemeinden'!G83-Finanzausgleichsumlage!G82+'§ 22 FAG M-V üWk'!G85+'§ 24 FAG M-V Übergangszuw.'!G84+FLA!H82</f>
        <v>83781.06</v>
      </c>
      <c r="J83" s="46">
        <f t="shared" si="21"/>
        <v>448169.06</v>
      </c>
      <c r="K83" s="64">
        <f>J83-Kreisumlage!E84</f>
        <v>261421.30889000001</v>
      </c>
      <c r="L83" s="90">
        <f>'IST-Steuer-Einnahmen Vorvorjahr'!G82</f>
        <v>362674</v>
      </c>
      <c r="M83" s="46">
        <f>'SZW Gemeinden'!I83-Finanzausgleichsumlage!H82+'§ 22 FAG M-V üWk'!H85+'§ 24 FAG M-V Übergangszuw.'!H84+Infrastrukturpauschale!D82</f>
        <v>114603.17</v>
      </c>
      <c r="N83" s="46">
        <f t="shared" si="22"/>
        <v>477277.17</v>
      </c>
      <c r="O83" s="64">
        <f>N83-Kreisumlage!F84</f>
        <v>314101.58999999997</v>
      </c>
      <c r="P83" s="96">
        <f>'IST-Steuer-Einnahmen Vorvorjahr'!I82</f>
        <v>340190</v>
      </c>
      <c r="Q83" s="46">
        <f>'SZW Gemeinden'!K83-Finanzausgleichsumlage!J82+'§ 22 FAG M-V üWk'!I85+'§ 24 FAG M-V Übergangszuw.'!I84+Infrastrukturpauschale!E82</f>
        <v>158745.76</v>
      </c>
      <c r="R83" s="46">
        <f t="shared" si="23"/>
        <v>498935.76</v>
      </c>
      <c r="S83" s="64">
        <f>R83-Kreisumlage!G84</f>
        <v>319961.59144800005</v>
      </c>
      <c r="T83" s="90">
        <f>'IST-Steuer-Einnahmen Vorvorjahr'!K82</f>
        <v>368805</v>
      </c>
      <c r="U83" s="96">
        <v>24097</v>
      </c>
      <c r="V83" s="46">
        <f>'SZW Gemeinden'!M83-Finanzausgleichsumlage!J82+'§ 22 FAG M-V üWk'!J85+'§ 24 FAG M-V Übergangszuw.'!J84+Infrastrukturpauschale!F82</f>
        <v>140089.28</v>
      </c>
      <c r="W83" s="46">
        <f t="shared" si="24"/>
        <v>532991.28</v>
      </c>
      <c r="X83" s="294">
        <f>W83-Kreisumlage!H84</f>
        <v>334766.78670000006</v>
      </c>
      <c r="Y83" s="90">
        <f>'IST-Steuer-Einnahmen Vorvorjahr'!M82</f>
        <v>383733</v>
      </c>
      <c r="Z83" s="96">
        <v>10600</v>
      </c>
      <c r="AA83" s="46">
        <f>'SZW Gemeinden'!O83-Finanzausgleichsumlage!L82+'§ 22 FAG M-V üWk'!K85+'§ 24 FAG M-V Übergangszuw.'!K84+Infrastrukturpauschale!G82</f>
        <v>148798.16</v>
      </c>
      <c r="AB83" s="46">
        <f t="shared" si="15"/>
        <v>543131.16</v>
      </c>
      <c r="AC83" s="214">
        <f>AB83-Kreisumlage!I84</f>
        <v>340474.69104000001</v>
      </c>
      <c r="AD83" s="217">
        <f t="shared" si="16"/>
        <v>1431</v>
      </c>
      <c r="AE83" s="216">
        <f t="shared" si="17"/>
        <v>8708.8800000000047</v>
      </c>
      <c r="AF83" s="216">
        <f t="shared" si="18"/>
        <v>10139.880000000005</v>
      </c>
      <c r="AG83" s="216">
        <f>Kreisumlage!J84</f>
        <v>4431.9756600000255</v>
      </c>
      <c r="AH83" s="218">
        <f t="shared" si="19"/>
        <v>5707.90433999995</v>
      </c>
    </row>
    <row r="84" spans="1:34">
      <c r="A84" s="233">
        <v>13073071</v>
      </c>
      <c r="B84" s="227">
        <v>5359</v>
      </c>
      <c r="C84" s="31" t="s">
        <v>88</v>
      </c>
      <c r="D84" s="90">
        <f>'IST-Steuer-Einnahmen Vorvorjahr'!D83</f>
        <v>246366</v>
      </c>
      <c r="E84" s="46">
        <f>'SZW Gemeinden'!F84-Finanzausgleichsumlage!F83+'§ 22 FAG M-V üWk'!F86+'§ 24 FAG M-V Übergangszuw.'!F85+FLA!G83</f>
        <v>4730.72</v>
      </c>
      <c r="F84" s="46">
        <f t="shared" si="20"/>
        <v>251096.72</v>
      </c>
      <c r="G84" s="64">
        <f>F84-Kreisumlage!D85</f>
        <v>143671.07429600001</v>
      </c>
      <c r="H84" s="90">
        <f>'IST-Steuer-Einnahmen Vorvorjahr'!E83</f>
        <v>259043</v>
      </c>
      <c r="I84" s="46">
        <f>'SZW Gemeinden'!G84-Finanzausgleichsumlage!G83+'§ 22 FAG M-V üWk'!G86+'§ 24 FAG M-V Übergangszuw.'!G85+FLA!H83</f>
        <v>414.8100000000004</v>
      </c>
      <c r="J84" s="46">
        <f t="shared" si="21"/>
        <v>259457.81</v>
      </c>
      <c r="K84" s="64">
        <f>J84-Kreisumlage!E85</f>
        <v>155680.3376</v>
      </c>
      <c r="L84" s="90">
        <f>'IST-Steuer-Einnahmen Vorvorjahr'!G83</f>
        <v>282758</v>
      </c>
      <c r="M84" s="46">
        <f>'SZW Gemeinden'!I84-Finanzausgleichsumlage!H83+'§ 22 FAG M-V üWk'!H86+'§ 24 FAG M-V Übergangszuw.'!H85+Infrastrukturpauschale!D83</f>
        <v>-3175.9399999999996</v>
      </c>
      <c r="N84" s="46">
        <f t="shared" si="22"/>
        <v>279582.06</v>
      </c>
      <c r="O84" s="64">
        <f>N84-Kreisumlage!F85</f>
        <v>179099.28999999998</v>
      </c>
      <c r="P84" s="96">
        <f>'IST-Steuer-Einnahmen Vorvorjahr'!I83</f>
        <v>304325</v>
      </c>
      <c r="Q84" s="46">
        <f>'SZW Gemeinden'!K84-Finanzausgleichsumlage!J83+'§ 22 FAG M-V üWk'!I86+'§ 24 FAG M-V Übergangszuw.'!I85+Infrastrukturpauschale!E83</f>
        <v>3377.22</v>
      </c>
      <c r="R84" s="46">
        <f t="shared" si="23"/>
        <v>307702.21999999997</v>
      </c>
      <c r="S84" s="64">
        <f>R84-Kreisumlage!G85</f>
        <v>197094.28004799999</v>
      </c>
      <c r="T84" s="90">
        <f>'IST-Steuer-Einnahmen Vorvorjahr'!K83</f>
        <v>226215</v>
      </c>
      <c r="U84" s="96">
        <v>47847</v>
      </c>
      <c r="V84" s="46">
        <f>'SZW Gemeinden'!M84-Finanzausgleichsumlage!J83+'§ 22 FAG M-V üWk'!J86+'§ 24 FAG M-V Übergangszuw.'!J85+Infrastrukturpauschale!F83</f>
        <v>3567.0799999999995</v>
      </c>
      <c r="W84" s="46">
        <f t="shared" si="24"/>
        <v>277629.08</v>
      </c>
      <c r="X84" s="294">
        <f>W84-Kreisumlage!H85</f>
        <v>168966.83087600002</v>
      </c>
      <c r="Y84" s="90">
        <f>'IST-Steuer-Einnahmen Vorvorjahr'!M83</f>
        <v>263799</v>
      </c>
      <c r="Z84" s="96">
        <v>38800</v>
      </c>
      <c r="AA84" s="46">
        <f>'SZW Gemeinden'!O84-Finanzausgleichsumlage!L83+'§ 22 FAG M-V üWk'!K86+'§ 24 FAG M-V Übergangszuw.'!K85+Infrastrukturpauschale!G83</f>
        <v>-5338.1799999999994</v>
      </c>
      <c r="AB84" s="46">
        <f t="shared" si="15"/>
        <v>297260.82</v>
      </c>
      <c r="AC84" s="214">
        <f>AB84-Kreisumlage!I85</f>
        <v>182394.16128</v>
      </c>
      <c r="AD84" s="217">
        <f t="shared" si="16"/>
        <v>28537</v>
      </c>
      <c r="AE84" s="275">
        <f t="shared" si="17"/>
        <v>-8905.2599999999984</v>
      </c>
      <c r="AF84" s="216">
        <f t="shared" si="18"/>
        <v>19631.740000000002</v>
      </c>
      <c r="AG84" s="216">
        <f>Kreisumlage!J85</f>
        <v>6204.4095960000122</v>
      </c>
      <c r="AH84" s="218">
        <f t="shared" si="19"/>
        <v>13427.330403999978</v>
      </c>
    </row>
    <row r="85" spans="1:34">
      <c r="A85" s="233">
        <v>13073078</v>
      </c>
      <c r="B85" s="227">
        <v>5359</v>
      </c>
      <c r="C85" s="31" t="s">
        <v>89</v>
      </c>
      <c r="D85" s="90">
        <f>'IST-Steuer-Einnahmen Vorvorjahr'!D84</f>
        <v>1809126</v>
      </c>
      <c r="E85" s="46">
        <f>'SZW Gemeinden'!F85-Finanzausgleichsumlage!F84+'§ 22 FAG M-V üWk'!F87+'§ 24 FAG M-V Übergangszuw.'!F86+FLA!G84</f>
        <v>1071616.21</v>
      </c>
      <c r="F85" s="46">
        <f t="shared" si="20"/>
        <v>2880742.21</v>
      </c>
      <c r="G85" s="64">
        <f>F85-Kreisumlage!D86</f>
        <v>1700867.611786</v>
      </c>
      <c r="H85" s="90">
        <f>'IST-Steuer-Einnahmen Vorvorjahr'!E84</f>
        <v>1912605</v>
      </c>
      <c r="I85" s="46">
        <f>'SZW Gemeinden'!G85-Finanzausgleichsumlage!G84+'§ 22 FAG M-V üWk'!G87+'§ 24 FAG M-V Übergangszuw.'!G86+FLA!H84</f>
        <v>915580.5</v>
      </c>
      <c r="J85" s="46">
        <f t="shared" si="21"/>
        <v>2828185.5</v>
      </c>
      <c r="K85" s="64">
        <f>J85-Kreisumlage!E86</f>
        <v>1790604.918975</v>
      </c>
      <c r="L85" s="90">
        <f>'IST-Steuer-Einnahmen Vorvorjahr'!G84</f>
        <v>1939369</v>
      </c>
      <c r="M85" s="46">
        <f>'SZW Gemeinden'!I85-Finanzausgleichsumlage!H84+'§ 22 FAG M-V üWk'!H87+'§ 24 FAG M-V Übergangszuw.'!H86+Infrastrukturpauschale!D84</f>
        <v>1077961.9099999999</v>
      </c>
      <c r="N85" s="46">
        <f t="shared" si="22"/>
        <v>3017330.91</v>
      </c>
      <c r="O85" s="64">
        <f>N85-Kreisumlage!F86</f>
        <v>1974787.8200000003</v>
      </c>
      <c r="P85" s="96">
        <f>'IST-Steuer-Einnahmen Vorvorjahr'!I84</f>
        <v>2428366</v>
      </c>
      <c r="Q85" s="46">
        <f>'SZW Gemeinden'!K85-Finanzausgleichsumlage!J84+'§ 22 FAG M-V üWk'!I87+'§ 24 FAG M-V Übergangszuw.'!I86+Infrastrukturpauschale!E84</f>
        <v>637251.31000000006</v>
      </c>
      <c r="R85" s="46">
        <f t="shared" si="23"/>
        <v>3065617.31</v>
      </c>
      <c r="S85" s="64">
        <f>R85-Kreisumlage!G86</f>
        <v>1889864.571832</v>
      </c>
      <c r="T85" s="90">
        <f>'IST-Steuer-Einnahmen Vorvorjahr'!K84</f>
        <v>1357093</v>
      </c>
      <c r="U85" s="96">
        <v>262101</v>
      </c>
      <c r="V85" s="46">
        <f>'SZW Gemeinden'!M85-Finanzausgleichsumlage!J84+'§ 22 FAG M-V üWk'!J87+'§ 24 FAG M-V Übergangszuw.'!J86+Infrastrukturpauschale!F84</f>
        <v>1277709.7</v>
      </c>
      <c r="W85" s="46">
        <f t="shared" si="24"/>
        <v>2896903.7</v>
      </c>
      <c r="X85" s="294">
        <f>W85-Kreisumlage!H86</f>
        <v>1808123.0082120001</v>
      </c>
      <c r="Y85" s="90">
        <f>'IST-Steuer-Einnahmen Vorvorjahr'!M84</f>
        <v>1845866</v>
      </c>
      <c r="Z85" s="96">
        <v>705800</v>
      </c>
      <c r="AA85" s="46">
        <f>'SZW Gemeinden'!O85-Finanzausgleichsumlage!L84+'§ 22 FAG M-V üWk'!K87+'§ 24 FAG M-V Übergangszuw.'!K86+Infrastrukturpauschale!G84</f>
        <v>566969.36</v>
      </c>
      <c r="AB85" s="46">
        <f t="shared" si="15"/>
        <v>3118635.36</v>
      </c>
      <c r="AC85" s="214">
        <f>AB85-Kreisumlage!I86</f>
        <v>1840547.5657199998</v>
      </c>
      <c r="AD85" s="217">
        <f t="shared" si="16"/>
        <v>932472</v>
      </c>
      <c r="AE85" s="275">
        <f t="shared" si="17"/>
        <v>-710740.34</v>
      </c>
      <c r="AF85" s="216">
        <f t="shared" si="18"/>
        <v>221731.66000000003</v>
      </c>
      <c r="AG85" s="216">
        <f>Kreisumlage!J86</f>
        <v>189307.10249199998</v>
      </c>
      <c r="AH85" s="218">
        <f t="shared" si="19"/>
        <v>32424.557507999707</v>
      </c>
    </row>
    <row r="86" spans="1:34">
      <c r="A86" s="233">
        <v>13073101</v>
      </c>
      <c r="B86" s="227">
        <v>5359</v>
      </c>
      <c r="C86" s="31" t="s">
        <v>90</v>
      </c>
      <c r="D86" s="90">
        <f>'IST-Steuer-Einnahmen Vorvorjahr'!D85</f>
        <v>612799</v>
      </c>
      <c r="E86" s="46">
        <f>'SZW Gemeinden'!F86-Finanzausgleichsumlage!F85+'§ 22 FAG M-V üWk'!F88+'§ 24 FAG M-V Übergangszuw.'!F87+FLA!G85</f>
        <v>335705.41</v>
      </c>
      <c r="F86" s="46">
        <f t="shared" si="20"/>
        <v>948504.40999999992</v>
      </c>
      <c r="G86" s="64">
        <f>F86-Kreisumlage!D87</f>
        <v>524873.90386999992</v>
      </c>
      <c r="H86" s="90">
        <f>'IST-Steuer-Einnahmen Vorvorjahr'!E85</f>
        <v>683305</v>
      </c>
      <c r="I86" s="46">
        <f>'SZW Gemeinden'!G86-Finanzausgleichsumlage!G85+'§ 22 FAG M-V üWk'!G88+'§ 24 FAG M-V Übergangszuw.'!G87+FLA!H85</f>
        <v>316047.06</v>
      </c>
      <c r="J86" s="46">
        <f t="shared" si="21"/>
        <v>999352.06</v>
      </c>
      <c r="K86" s="64">
        <f>J86-Kreisumlage!E87</f>
        <v>579825.24757000012</v>
      </c>
      <c r="L86" s="90">
        <f>'IST-Steuer-Einnahmen Vorvorjahr'!G85</f>
        <v>731240</v>
      </c>
      <c r="M86" s="46">
        <f>'SZW Gemeinden'!I86-Finanzausgleichsumlage!H85+'§ 22 FAG M-V üWk'!H88+'§ 24 FAG M-V Übergangszuw.'!H87+Infrastrukturpauschale!D85</f>
        <v>396027.8</v>
      </c>
      <c r="N86" s="46">
        <f t="shared" si="22"/>
        <v>1127267.8</v>
      </c>
      <c r="O86" s="64">
        <f>N86-Kreisumlage!F87</f>
        <v>738879.28</v>
      </c>
      <c r="P86" s="96">
        <f>'IST-Steuer-Einnahmen Vorvorjahr'!I85</f>
        <v>792025</v>
      </c>
      <c r="Q86" s="46">
        <f>'SZW Gemeinden'!K86-Finanzausgleichsumlage!J85+'§ 22 FAG M-V üWk'!I88+'§ 24 FAG M-V Übergangszuw.'!I87+Infrastrukturpauschale!E85</f>
        <v>351976.56</v>
      </c>
      <c r="R86" s="46">
        <f t="shared" si="23"/>
        <v>1144001.56</v>
      </c>
      <c r="S86" s="64">
        <f>R86-Kreisumlage!G87</f>
        <v>731364.39700800006</v>
      </c>
      <c r="T86" s="90">
        <f>'IST-Steuer-Einnahmen Vorvorjahr'!K85</f>
        <v>779093</v>
      </c>
      <c r="U86" s="96">
        <v>49460</v>
      </c>
      <c r="V86" s="46">
        <f>'SZW Gemeinden'!M86-Finanzausgleichsumlage!J85+'§ 22 FAG M-V üWk'!J88+'§ 24 FAG M-V Übergangszuw.'!J87+Infrastrukturpauschale!F85</f>
        <v>386565.86</v>
      </c>
      <c r="W86" s="46">
        <f t="shared" si="24"/>
        <v>1215118.8599999999</v>
      </c>
      <c r="X86" s="294">
        <f>W86-Kreisumlage!H87</f>
        <v>758864.62753199984</v>
      </c>
      <c r="Y86" s="90">
        <f>'IST-Steuer-Einnahmen Vorvorjahr'!M85</f>
        <v>808629</v>
      </c>
      <c r="Z86" s="96">
        <v>0</v>
      </c>
      <c r="AA86" s="46">
        <f>'SZW Gemeinden'!O86-Finanzausgleichsumlage!L85+'§ 22 FAG M-V üWk'!K88+'§ 24 FAG M-V Übergangszuw.'!K87+Infrastrukturpauschale!G85</f>
        <v>411434.48</v>
      </c>
      <c r="AB86" s="46">
        <f t="shared" si="15"/>
        <v>1220063.48</v>
      </c>
      <c r="AC86" s="214">
        <f>AB86-Kreisumlage!I87</f>
        <v>765753.80660000001</v>
      </c>
      <c r="AD86" s="217">
        <f t="shared" si="16"/>
        <v>-19924</v>
      </c>
      <c r="AE86" s="216">
        <f t="shared" si="17"/>
        <v>24868.619999999995</v>
      </c>
      <c r="AF86" s="216">
        <f t="shared" si="18"/>
        <v>4944.6199999999953</v>
      </c>
      <c r="AG86" s="216">
        <f>Kreisumlage!J87</f>
        <v>-1944.5590680000605</v>
      </c>
      <c r="AH86" s="218">
        <f t="shared" si="19"/>
        <v>6889.1790680001723</v>
      </c>
    </row>
    <row r="87" spans="1:34">
      <c r="A87" s="233">
        <v>13073007</v>
      </c>
      <c r="B87" s="227">
        <v>5360</v>
      </c>
      <c r="C87" s="31" t="s">
        <v>91</v>
      </c>
      <c r="D87" s="90">
        <f>'IST-Steuer-Einnahmen Vorvorjahr'!D86</f>
        <v>864067</v>
      </c>
      <c r="E87" s="46">
        <f>'SZW Gemeinden'!F87-Finanzausgleichsumlage!F86+'§ 22 FAG M-V üWk'!F89+'§ 24 FAG M-V Übergangszuw.'!F88+FLA!G86</f>
        <v>957228.06</v>
      </c>
      <c r="F87" s="46">
        <f t="shared" si="20"/>
        <v>1821295.06</v>
      </c>
      <c r="G87" s="64">
        <f>F87-Kreisumlage!D88</f>
        <v>1169625.8080779999</v>
      </c>
      <c r="H87" s="90">
        <f>'IST-Steuer-Einnahmen Vorvorjahr'!E86</f>
        <v>1057688</v>
      </c>
      <c r="I87" s="46">
        <f>'SZW Gemeinden'!G87-Finanzausgleichsumlage!G86+'§ 22 FAG M-V üWk'!G89+'§ 24 FAG M-V Übergangszuw.'!G88+FLA!H86</f>
        <v>923760.49000000011</v>
      </c>
      <c r="J87" s="46">
        <f t="shared" si="21"/>
        <v>1981448.4900000002</v>
      </c>
      <c r="K87" s="64">
        <f>J87-Kreisumlage!E88</f>
        <v>1309074.3189750002</v>
      </c>
      <c r="L87" s="90">
        <f>'IST-Steuer-Einnahmen Vorvorjahr'!G86</f>
        <v>1108737</v>
      </c>
      <c r="M87" s="46">
        <f>'SZW Gemeinden'!I87-Finanzausgleichsumlage!H86+'§ 22 FAG M-V üWk'!H89+'§ 24 FAG M-V Übergangszuw.'!H88+Infrastrukturpauschale!D86</f>
        <v>960015.37999999989</v>
      </c>
      <c r="N87" s="46">
        <f t="shared" si="22"/>
        <v>2068752.38</v>
      </c>
      <c r="O87" s="64">
        <f>N87-Kreisumlage!F88</f>
        <v>1430470</v>
      </c>
      <c r="P87" s="96">
        <f>'IST-Steuer-Einnahmen Vorvorjahr'!I86</f>
        <v>1040800</v>
      </c>
      <c r="Q87" s="46">
        <f>'SZW Gemeinden'!K87-Finanzausgleichsumlage!J86+'§ 22 FAG M-V üWk'!I89+'§ 24 FAG M-V Übergangszuw.'!I88+Infrastrukturpauschale!E86</f>
        <v>1007959.12</v>
      </c>
      <c r="R87" s="46">
        <f t="shared" si="23"/>
        <v>2048759.12</v>
      </c>
      <c r="S87" s="64">
        <f>R87-Kreisumlage!G88</f>
        <v>1360750.9339320001</v>
      </c>
      <c r="T87" s="90">
        <f>'IST-Steuer-Einnahmen Vorvorjahr'!K86</f>
        <v>1080092</v>
      </c>
      <c r="U87" s="96">
        <v>76188</v>
      </c>
      <c r="V87" s="46">
        <f>'SZW Gemeinden'!M87-Finanzausgleichsumlage!J86+'§ 22 FAG M-V üWk'!J89+'§ 24 FAG M-V Übergangszuw.'!J88+Infrastrukturpauschale!F86</f>
        <v>931608.28</v>
      </c>
      <c r="W87" s="46">
        <f t="shared" si="24"/>
        <v>2087888.28</v>
      </c>
      <c r="X87" s="294">
        <f>W87-Kreisumlage!H88</f>
        <v>1340890.624752</v>
      </c>
      <c r="Y87" s="90">
        <f>'IST-Steuer-Einnahmen Vorvorjahr'!M86</f>
        <v>1313659</v>
      </c>
      <c r="Z87" s="96">
        <v>35800</v>
      </c>
      <c r="AA87" s="46">
        <f>'SZW Gemeinden'!O87-Finanzausgleichsumlage!L86+'§ 22 FAG M-V üWk'!K89+'§ 24 FAG M-V Übergangszuw.'!K88+Infrastrukturpauschale!G86</f>
        <v>814424.94000000006</v>
      </c>
      <c r="AB87" s="46">
        <f t="shared" si="15"/>
        <v>2163883.94</v>
      </c>
      <c r="AC87" s="214">
        <f>AB87-Kreisumlage!I88</f>
        <v>1378243.9851199999</v>
      </c>
      <c r="AD87" s="217">
        <f t="shared" si="16"/>
        <v>193179</v>
      </c>
      <c r="AE87" s="275">
        <f t="shared" si="17"/>
        <v>-117183.33999999997</v>
      </c>
      <c r="AF87" s="216">
        <f t="shared" si="18"/>
        <v>75995.660000000033</v>
      </c>
      <c r="AG87" s="216">
        <f>Kreisumlage!J88</f>
        <v>38642.299632000155</v>
      </c>
      <c r="AH87" s="218">
        <f t="shared" si="19"/>
        <v>37353.360367999878</v>
      </c>
    </row>
    <row r="88" spans="1:34">
      <c r="A88" s="233">
        <v>13073015</v>
      </c>
      <c r="B88" s="227">
        <v>5360</v>
      </c>
      <c r="C88" s="31" t="s">
        <v>92</v>
      </c>
      <c r="D88" s="90">
        <f>'IST-Steuer-Einnahmen Vorvorjahr'!D87</f>
        <v>534028</v>
      </c>
      <c r="E88" s="46">
        <f>'SZW Gemeinden'!F88-Finanzausgleichsumlage!F87+'§ 22 FAG M-V üWk'!F90+'§ 24 FAG M-V Übergangszuw.'!F89+FLA!G87</f>
        <v>319567.93000000005</v>
      </c>
      <c r="F88" s="46">
        <f t="shared" si="20"/>
        <v>853595.93</v>
      </c>
      <c r="G88" s="64">
        <f>F88-Kreisumlage!D89</f>
        <v>483697.82823200006</v>
      </c>
      <c r="H88" s="90">
        <f>'IST-Steuer-Einnahmen Vorvorjahr'!E87</f>
        <v>636245</v>
      </c>
      <c r="I88" s="46">
        <f>'SZW Gemeinden'!G88-Finanzausgleichsumlage!G87+'§ 22 FAG M-V üWk'!G90+'§ 24 FAG M-V Übergangszuw.'!G89+FLA!H87</f>
        <v>333064.31</v>
      </c>
      <c r="J88" s="46">
        <f t="shared" si="21"/>
        <v>969309.31</v>
      </c>
      <c r="K88" s="64">
        <f>J88-Kreisumlage!E89</f>
        <v>575187.77374000009</v>
      </c>
      <c r="L88" s="90">
        <f>'IST-Steuer-Einnahmen Vorvorjahr'!G87</f>
        <v>910397</v>
      </c>
      <c r="M88" s="46">
        <f>'SZW Gemeinden'!I88-Finanzausgleichsumlage!H87+'§ 22 FAG M-V üWk'!H90+'§ 24 FAG M-V Übergangszuw.'!H89+Infrastrukturpauschale!D87</f>
        <v>217587.02999999997</v>
      </c>
      <c r="N88" s="46">
        <f t="shared" si="22"/>
        <v>1127984.03</v>
      </c>
      <c r="O88" s="64">
        <f>N88-Kreisumlage!F89</f>
        <v>749777.10000000009</v>
      </c>
      <c r="P88" s="96">
        <f>'IST-Steuer-Einnahmen Vorvorjahr'!I87</f>
        <v>712586</v>
      </c>
      <c r="Q88" s="46">
        <f>'SZW Gemeinden'!K88-Finanzausgleichsumlage!J87+'§ 22 FAG M-V üWk'!I90+'§ 24 FAG M-V Übergangszuw.'!I89+Infrastrukturpauschale!E87</f>
        <v>445382.75</v>
      </c>
      <c r="R88" s="46">
        <f t="shared" si="23"/>
        <v>1157968.75</v>
      </c>
      <c r="S88" s="64">
        <f>R88-Kreisumlage!G89</f>
        <v>749160.23025200004</v>
      </c>
      <c r="T88" s="90">
        <f>'IST-Steuer-Einnahmen Vorvorjahr'!K87</f>
        <v>893923</v>
      </c>
      <c r="U88" s="96">
        <v>60517</v>
      </c>
      <c r="V88" s="46">
        <f>'SZW Gemeinden'!M88-Finanzausgleichsumlage!J87+'§ 22 FAG M-V üWk'!J90+'§ 24 FAG M-V Übergangszuw.'!J89+Infrastrukturpauschale!F87</f>
        <v>271344.8</v>
      </c>
      <c r="W88" s="46">
        <f t="shared" si="24"/>
        <v>1225784.8</v>
      </c>
      <c r="X88" s="294">
        <f>W88-Kreisumlage!H89</f>
        <v>777223.61734800006</v>
      </c>
      <c r="Y88" s="90">
        <f>'IST-Steuer-Einnahmen Vorvorjahr'!M87</f>
        <v>970266</v>
      </c>
      <c r="Z88" s="96">
        <v>0</v>
      </c>
      <c r="AA88" s="46">
        <f>'SZW Gemeinden'!O88-Finanzausgleichsumlage!L87+'§ 22 FAG M-V üWk'!K90+'§ 24 FAG M-V Übergangszuw.'!K89+Infrastrukturpauschale!G87</f>
        <v>323071.76</v>
      </c>
      <c r="AB88" s="46">
        <f t="shared" si="15"/>
        <v>1293337.76</v>
      </c>
      <c r="AC88" s="214">
        <f>AB88-Kreisumlage!I89</f>
        <v>821871.26780000003</v>
      </c>
      <c r="AD88" s="217">
        <f t="shared" si="16"/>
        <v>15826</v>
      </c>
      <c r="AE88" s="216">
        <f t="shared" si="17"/>
        <v>51726.960000000021</v>
      </c>
      <c r="AF88" s="216">
        <f t="shared" si="18"/>
        <v>67552.960000000021</v>
      </c>
      <c r="AG88" s="216">
        <f>Kreisumlage!J89</f>
        <v>22905.30954799999</v>
      </c>
      <c r="AH88" s="218">
        <f t="shared" si="19"/>
        <v>44647.650451999973</v>
      </c>
    </row>
    <row r="89" spans="1:34">
      <c r="A89" s="233">
        <v>13073016</v>
      </c>
      <c r="B89" s="227">
        <v>5360</v>
      </c>
      <c r="C89" s="31" t="s">
        <v>93</v>
      </c>
      <c r="D89" s="90">
        <f>'IST-Steuer-Einnahmen Vorvorjahr'!D88</f>
        <v>200790</v>
      </c>
      <c r="E89" s="46">
        <f>'SZW Gemeinden'!F89-Finanzausgleichsumlage!F88+'§ 22 FAG M-V üWk'!F91+'§ 24 FAG M-V Übergangszuw.'!F90+FLA!G88</f>
        <v>207912.15999999997</v>
      </c>
      <c r="F89" s="46">
        <f t="shared" si="20"/>
        <v>408702.16</v>
      </c>
      <c r="G89" s="64">
        <f>F89-Kreisumlage!D90</f>
        <v>223120.26508599997</v>
      </c>
      <c r="H89" s="90">
        <f>'IST-Steuer-Einnahmen Vorvorjahr'!E88</f>
        <v>188127</v>
      </c>
      <c r="I89" s="46">
        <f>'SZW Gemeinden'!G89-Finanzausgleichsumlage!G88+'§ 22 FAG M-V üWk'!G91+'§ 24 FAG M-V Übergangszuw.'!G90+FLA!H88</f>
        <v>244249.41</v>
      </c>
      <c r="J89" s="46">
        <f t="shared" si="21"/>
        <v>432376.41000000003</v>
      </c>
      <c r="K89" s="64">
        <f>J89-Kreisumlage!E90</f>
        <v>252119.42838000006</v>
      </c>
      <c r="L89" s="90">
        <f>'IST-Steuer-Einnahmen Vorvorjahr'!G88</f>
        <v>195218</v>
      </c>
      <c r="M89" s="46">
        <f>'SZW Gemeinden'!I89-Finanzausgleichsumlage!H88+'§ 22 FAG M-V üWk'!H91+'§ 24 FAG M-V Übergangszuw.'!H90+Infrastrukturpauschale!D88</f>
        <v>310994.46000000002</v>
      </c>
      <c r="N89" s="46">
        <f t="shared" si="22"/>
        <v>506212.46</v>
      </c>
      <c r="O89" s="64">
        <f>N89-Kreisumlage!F90</f>
        <v>332887.03000000003</v>
      </c>
      <c r="P89" s="96">
        <f>'IST-Steuer-Einnahmen Vorvorjahr'!I88</f>
        <v>238307</v>
      </c>
      <c r="Q89" s="46">
        <f>'SZW Gemeinden'!K89-Finanzausgleichsumlage!J88+'§ 22 FAG M-V üWk'!I91+'§ 24 FAG M-V Übergangszuw.'!I90+Infrastrukturpauschale!E88</f>
        <v>282860.40000000002</v>
      </c>
      <c r="R89" s="46">
        <f t="shared" si="23"/>
        <v>521167.4</v>
      </c>
      <c r="S89" s="64">
        <f>R89-Kreisumlage!G90</f>
        <v>336103.81140400004</v>
      </c>
      <c r="T89" s="90">
        <f>'IST-Steuer-Einnahmen Vorvorjahr'!K88</f>
        <v>258557</v>
      </c>
      <c r="U89" s="96">
        <v>7356</v>
      </c>
      <c r="V89" s="46">
        <f>'SZW Gemeinden'!M89-Finanzausgleichsumlage!J88+'§ 22 FAG M-V üWk'!J91+'§ 24 FAG M-V Übergangszuw.'!J90+Infrastrukturpauschale!F88</f>
        <v>287975.03000000003</v>
      </c>
      <c r="W89" s="46">
        <f t="shared" si="24"/>
        <v>553888.03</v>
      </c>
      <c r="X89" s="294">
        <f>W89-Kreisumlage!H90</f>
        <v>349776.79063600005</v>
      </c>
      <c r="Y89" s="90">
        <f>'IST-Steuer-Einnahmen Vorvorjahr'!M88</f>
        <v>243899</v>
      </c>
      <c r="Z89" s="96">
        <v>0</v>
      </c>
      <c r="AA89" s="46">
        <f>'SZW Gemeinden'!O89-Finanzausgleichsumlage!L88+'§ 22 FAG M-V üWk'!K91+'§ 24 FAG M-V Übergangszuw.'!K90+Infrastrukturpauschale!G88</f>
        <v>327093.86</v>
      </c>
      <c r="AB89" s="46">
        <f t="shared" si="15"/>
        <v>570992.86</v>
      </c>
      <c r="AC89" s="214">
        <f>AB89-Kreisumlage!I90</f>
        <v>362375.08623999998</v>
      </c>
      <c r="AD89" s="217">
        <f t="shared" si="16"/>
        <v>-22014</v>
      </c>
      <c r="AE89" s="216">
        <f t="shared" si="17"/>
        <v>39118.829999999958</v>
      </c>
      <c r="AF89" s="216">
        <f t="shared" si="18"/>
        <v>17104.829999999958</v>
      </c>
      <c r="AG89" s="216">
        <f>Kreisumlage!J90</f>
        <v>4506.534396000061</v>
      </c>
      <c r="AH89" s="218">
        <f t="shared" si="19"/>
        <v>12598.295603999926</v>
      </c>
    </row>
    <row r="90" spans="1:34">
      <c r="A90" s="233">
        <v>13073020</v>
      </c>
      <c r="B90" s="227">
        <v>5360</v>
      </c>
      <c r="C90" s="31" t="s">
        <v>94</v>
      </c>
      <c r="D90" s="90">
        <f>'IST-Steuer-Einnahmen Vorvorjahr'!D89</f>
        <v>134146</v>
      </c>
      <c r="E90" s="46">
        <f>'SZW Gemeinden'!F90-Finanzausgleichsumlage!F89+'§ 22 FAG M-V üWk'!F92+'§ 24 FAG M-V Übergangszuw.'!F91+FLA!G89</f>
        <v>67030</v>
      </c>
      <c r="F90" s="46">
        <f t="shared" si="20"/>
        <v>201176</v>
      </c>
      <c r="G90" s="64">
        <f>F90-Kreisumlage!D91</f>
        <v>105660.634028</v>
      </c>
      <c r="H90" s="90">
        <f>'IST-Steuer-Einnahmen Vorvorjahr'!E89</f>
        <v>112202</v>
      </c>
      <c r="I90" s="46">
        <f>'SZW Gemeinden'!G90-Finanzausgleichsumlage!G89+'§ 22 FAG M-V üWk'!G92+'§ 24 FAG M-V Übergangszuw.'!G91+FLA!H89</f>
        <v>98328.75</v>
      </c>
      <c r="J90" s="46">
        <f t="shared" si="21"/>
        <v>210530.75</v>
      </c>
      <c r="K90" s="64">
        <f>J90-Kreisumlage!E91</f>
        <v>116629.877165</v>
      </c>
      <c r="L90" s="90">
        <f>'IST-Steuer-Einnahmen Vorvorjahr'!G89</f>
        <v>115527</v>
      </c>
      <c r="M90" s="46">
        <f>'SZW Gemeinden'!I90-Finanzausgleichsumlage!H89+'§ 22 FAG M-V üWk'!H92+'§ 24 FAG M-V Übergangszuw.'!H91+Infrastrukturpauschale!D89</f>
        <v>133308.26999999999</v>
      </c>
      <c r="N90" s="46">
        <f t="shared" si="22"/>
        <v>248835.27</v>
      </c>
      <c r="O90" s="64">
        <f>N90-Kreisumlage!F91</f>
        <v>162186.51999999999</v>
      </c>
      <c r="P90" s="96">
        <f>'IST-Steuer-Einnahmen Vorvorjahr'!I89</f>
        <v>121317</v>
      </c>
      <c r="Q90" s="46">
        <f>'SZW Gemeinden'!K90-Finanzausgleichsumlage!J89+'§ 22 FAG M-V üWk'!I92+'§ 24 FAG M-V Übergangszuw.'!I91+Infrastrukturpauschale!E89</f>
        <v>114473.97</v>
      </c>
      <c r="R90" s="46">
        <f t="shared" si="23"/>
        <v>235790.97</v>
      </c>
      <c r="S90" s="64">
        <f>R90-Kreisumlage!G91</f>
        <v>149899.32089199999</v>
      </c>
      <c r="T90" s="90">
        <f>'IST-Steuer-Einnahmen Vorvorjahr'!K89</f>
        <v>123122</v>
      </c>
      <c r="U90" s="96">
        <v>4373</v>
      </c>
      <c r="V90" s="46">
        <f>'SZW Gemeinden'!M90-Finanzausgleichsumlage!J89+'§ 22 FAG M-V üWk'!J92+'§ 24 FAG M-V Übergangszuw.'!J91+Infrastrukturpauschale!F89</f>
        <v>121370.3</v>
      </c>
      <c r="W90" s="46">
        <f t="shared" si="24"/>
        <v>248865.3</v>
      </c>
      <c r="X90" s="294">
        <f>W90-Kreisumlage!H91</f>
        <v>154956.79696800001</v>
      </c>
      <c r="Y90" s="90">
        <f>'IST-Steuer-Einnahmen Vorvorjahr'!M89</f>
        <v>135559</v>
      </c>
      <c r="Z90" s="96">
        <v>3600</v>
      </c>
      <c r="AA90" s="46">
        <f>'SZW Gemeinden'!O90-Finanzausgleichsumlage!L89+'§ 22 FAG M-V üWk'!K92+'§ 24 FAG M-V Übergangszuw.'!K91+Infrastrukturpauschale!G89</f>
        <v>115449.34</v>
      </c>
      <c r="AB90" s="46">
        <f t="shared" si="15"/>
        <v>254608.34</v>
      </c>
      <c r="AC90" s="214">
        <f>AB90-Kreisumlage!I91</f>
        <v>158262.51811999999</v>
      </c>
      <c r="AD90" s="217">
        <f t="shared" si="16"/>
        <v>11664</v>
      </c>
      <c r="AE90" s="275">
        <f t="shared" si="17"/>
        <v>-5920.9600000000064</v>
      </c>
      <c r="AF90" s="216">
        <f t="shared" si="18"/>
        <v>5743.0399999999936</v>
      </c>
      <c r="AG90" s="216">
        <f>Kreisumlage!J91</f>
        <v>2437.3188480000099</v>
      </c>
      <c r="AH90" s="218">
        <f t="shared" si="19"/>
        <v>3305.7211519999837</v>
      </c>
    </row>
    <row r="91" spans="1:34">
      <c r="A91" s="233">
        <v>13073022</v>
      </c>
      <c r="B91" s="227">
        <v>5360</v>
      </c>
      <c r="C91" s="31" t="s">
        <v>95</v>
      </c>
      <c r="D91" s="90">
        <f>'IST-Steuer-Einnahmen Vorvorjahr'!D90</f>
        <v>437920</v>
      </c>
      <c r="E91" s="46">
        <f>'SZW Gemeinden'!F91-Finanzausgleichsumlage!F90+'§ 22 FAG M-V üWk'!F93+'§ 24 FAG M-V Übergangszuw.'!F92+FLA!G90</f>
        <v>268040.12</v>
      </c>
      <c r="F91" s="46">
        <f t="shared" si="20"/>
        <v>705960.12</v>
      </c>
      <c r="G91" s="64">
        <f>F91-Kreisumlage!D92</f>
        <v>377118.96372</v>
      </c>
      <c r="H91" s="90">
        <f>'IST-Steuer-Einnahmen Vorvorjahr'!E90</f>
        <v>330334</v>
      </c>
      <c r="I91" s="46">
        <f>'SZW Gemeinden'!G91-Finanzausgleichsumlage!G90+'§ 22 FAG M-V üWk'!G93+'§ 24 FAG M-V Übergangszuw.'!G92+FLA!H90</f>
        <v>373073.57</v>
      </c>
      <c r="J91" s="46">
        <f t="shared" si="21"/>
        <v>703407.57000000007</v>
      </c>
      <c r="K91" s="64">
        <f>J91-Kreisumlage!E92</f>
        <v>419435.28855000011</v>
      </c>
      <c r="L91" s="90">
        <f>'IST-Steuer-Einnahmen Vorvorjahr'!G90</f>
        <v>434321</v>
      </c>
      <c r="M91" s="46">
        <f>'SZW Gemeinden'!I91-Finanzausgleichsumlage!H90+'§ 22 FAG M-V üWk'!H93+'§ 24 FAG M-V Übergangszuw.'!H92+Infrastrukturpauschale!D90</f>
        <v>420327.11</v>
      </c>
      <c r="N91" s="46">
        <f t="shared" si="22"/>
        <v>854648.11</v>
      </c>
      <c r="O91" s="64">
        <f>N91-Kreisumlage!F92</f>
        <v>570081.97</v>
      </c>
      <c r="P91" s="96">
        <f>'IST-Steuer-Einnahmen Vorvorjahr'!I90</f>
        <v>403498</v>
      </c>
      <c r="Q91" s="46">
        <f>'SZW Gemeinden'!K91-Finanzausgleichsumlage!J90+'§ 22 FAG M-V üWk'!I93+'§ 24 FAG M-V Übergangszuw.'!I92+Infrastrukturpauschale!E90</f>
        <v>464582.07</v>
      </c>
      <c r="R91" s="46">
        <f t="shared" si="23"/>
        <v>868080.07000000007</v>
      </c>
      <c r="S91" s="64">
        <f>R91-Kreisumlage!G92</f>
        <v>565584.19574000011</v>
      </c>
      <c r="T91" s="90">
        <f>'IST-Steuer-Einnahmen Vorvorjahr'!K90</f>
        <v>381652</v>
      </c>
      <c r="U91" s="96">
        <v>32718</v>
      </c>
      <c r="V91" s="46">
        <f>'SZW Gemeinden'!M91-Finanzausgleichsumlage!J90+'§ 22 FAG M-V üWk'!J93+'§ 24 FAG M-V Übergangszuw.'!J92+Infrastrukturpauschale!F90</f>
        <v>455242.29</v>
      </c>
      <c r="W91" s="46">
        <f t="shared" si="24"/>
        <v>869612.29</v>
      </c>
      <c r="X91" s="294">
        <f>W91-Kreisumlage!H92</f>
        <v>553126.40145600005</v>
      </c>
      <c r="Y91" s="90">
        <f>'IST-Steuer-Einnahmen Vorvorjahr'!M90</f>
        <v>404043</v>
      </c>
      <c r="Z91" s="96">
        <v>31300</v>
      </c>
      <c r="AA91" s="46">
        <f>'SZW Gemeinden'!O91-Finanzausgleichsumlage!L90+'§ 22 FAG M-V üWk'!K93+'§ 24 FAG M-V Übergangszuw.'!K92+Infrastrukturpauschale!G90</f>
        <v>482588.93</v>
      </c>
      <c r="AB91" s="46">
        <f t="shared" si="15"/>
        <v>917931.92999999993</v>
      </c>
      <c r="AC91" s="214">
        <f>AB91-Kreisumlage!I92</f>
        <v>586683.70763999992</v>
      </c>
      <c r="AD91" s="217">
        <f t="shared" si="16"/>
        <v>20973</v>
      </c>
      <c r="AE91" s="216">
        <f t="shared" si="17"/>
        <v>27346.640000000014</v>
      </c>
      <c r="AF91" s="216">
        <f t="shared" si="18"/>
        <v>48319.640000000014</v>
      </c>
      <c r="AG91" s="216">
        <f>Kreisumlage!J92</f>
        <v>14762.333816000028</v>
      </c>
      <c r="AH91" s="218">
        <f t="shared" si="19"/>
        <v>33557.30618399987</v>
      </c>
    </row>
    <row r="92" spans="1:34">
      <c r="A92" s="233">
        <v>13073032</v>
      </c>
      <c r="B92" s="227">
        <v>5360</v>
      </c>
      <c r="C92" s="31" t="s">
        <v>96</v>
      </c>
      <c r="D92" s="90">
        <f>'IST-Steuer-Einnahmen Vorvorjahr'!D91</f>
        <v>298765</v>
      </c>
      <c r="E92" s="46">
        <f>'SZW Gemeinden'!F92-Finanzausgleichsumlage!F91+'§ 22 FAG M-V üWk'!F94+'§ 24 FAG M-V Übergangszuw.'!F93+FLA!G91</f>
        <v>162757.89000000001</v>
      </c>
      <c r="F92" s="46">
        <f t="shared" si="20"/>
        <v>461522.89</v>
      </c>
      <c r="G92" s="64">
        <f>F92-Kreisumlage!D93</f>
        <v>246735.21203800003</v>
      </c>
      <c r="H92" s="90">
        <f>'IST-Steuer-Einnahmen Vorvorjahr'!E91</f>
        <v>270285</v>
      </c>
      <c r="I92" s="46">
        <f>'SZW Gemeinden'!G92-Finanzausgleichsumlage!G91+'§ 22 FAG M-V üWk'!G94+'§ 24 FAG M-V Übergangszuw.'!G93+FLA!H91</f>
        <v>214597.15</v>
      </c>
      <c r="J92" s="46">
        <f t="shared" si="21"/>
        <v>484882.15</v>
      </c>
      <c r="K92" s="64">
        <f>J92-Kreisumlage!E93</f>
        <v>284527.34542000003</v>
      </c>
      <c r="L92" s="90">
        <f>'IST-Steuer-Einnahmen Vorvorjahr'!G91</f>
        <v>283523</v>
      </c>
      <c r="M92" s="46">
        <f>'SZW Gemeinden'!I92-Finanzausgleichsumlage!H91+'§ 22 FAG M-V üWk'!H94+'§ 24 FAG M-V Übergangszuw.'!H93+Infrastrukturpauschale!D91</f>
        <v>292259.53000000003</v>
      </c>
      <c r="N92" s="46">
        <f t="shared" si="22"/>
        <v>575782.53</v>
      </c>
      <c r="O92" s="64">
        <f>N92-Kreisumlage!F93</f>
        <v>378060.83</v>
      </c>
      <c r="P92" s="96">
        <f>'IST-Steuer-Einnahmen Vorvorjahr'!I91</f>
        <v>288247</v>
      </c>
      <c r="Q92" s="46">
        <f>'SZW Gemeinden'!K92-Finanzausgleichsumlage!J91+'§ 22 FAG M-V üWk'!I94+'§ 24 FAG M-V Übergangszuw.'!I93+Infrastrukturpauschale!E91</f>
        <v>296017.90999999997</v>
      </c>
      <c r="R92" s="46">
        <f t="shared" si="23"/>
        <v>584264.90999999992</v>
      </c>
      <c r="S92" s="64">
        <f>R92-Kreisumlage!G93</f>
        <v>374538.52296399989</v>
      </c>
      <c r="T92" s="90">
        <f>'IST-Steuer-Einnahmen Vorvorjahr'!K91</f>
        <v>379959</v>
      </c>
      <c r="U92" s="96">
        <v>15488</v>
      </c>
      <c r="V92" s="46">
        <f>'SZW Gemeinden'!M92-Finanzausgleichsumlage!J91+'§ 22 FAG M-V üWk'!J94+'§ 24 FAG M-V Übergangszuw.'!J93+Infrastrukturpauschale!F91</f>
        <v>218162.46</v>
      </c>
      <c r="W92" s="46">
        <f t="shared" si="24"/>
        <v>613609.46</v>
      </c>
      <c r="X92" s="294">
        <f>W92-Kreisumlage!H93</f>
        <v>383549.33629999997</v>
      </c>
      <c r="Y92" s="90">
        <f>'IST-Steuer-Einnahmen Vorvorjahr'!M91</f>
        <v>331566</v>
      </c>
      <c r="Z92" s="96">
        <v>0</v>
      </c>
      <c r="AA92" s="46">
        <f>'SZW Gemeinden'!O92-Finanzausgleichsumlage!L91+'§ 22 FAG M-V üWk'!K94+'§ 24 FAG M-V Übergangszuw.'!K93+Infrastrukturpauschale!G91</f>
        <v>313516.81</v>
      </c>
      <c r="AB92" s="46">
        <f t="shared" si="15"/>
        <v>645082.81000000006</v>
      </c>
      <c r="AC92" s="214">
        <f>AB92-Kreisumlage!I93</f>
        <v>405037.66840000008</v>
      </c>
      <c r="AD92" s="217">
        <f t="shared" si="16"/>
        <v>-63881</v>
      </c>
      <c r="AE92" s="216">
        <f t="shared" si="17"/>
        <v>95354.35</v>
      </c>
      <c r="AF92" s="216">
        <f t="shared" si="18"/>
        <v>31473.350000000006</v>
      </c>
      <c r="AG92" s="216">
        <f>Kreisumlage!J93</f>
        <v>9985.0179000000062</v>
      </c>
      <c r="AH92" s="218">
        <f t="shared" si="19"/>
        <v>21488.332100000116</v>
      </c>
    </row>
    <row r="93" spans="1:34">
      <c r="A93" s="233">
        <v>13073033</v>
      </c>
      <c r="B93" s="227">
        <v>5360</v>
      </c>
      <c r="C93" s="31" t="s">
        <v>97</v>
      </c>
      <c r="D93" s="90">
        <f>'IST-Steuer-Einnahmen Vorvorjahr'!D92</f>
        <v>219183</v>
      </c>
      <c r="E93" s="46">
        <f>'SZW Gemeinden'!F93-Finanzausgleichsumlage!F92+'§ 22 FAG M-V üWk'!F95+'§ 24 FAG M-V Übergangszuw.'!F94+FLA!G92</f>
        <v>230839.86000000002</v>
      </c>
      <c r="F93" s="46">
        <f t="shared" si="20"/>
        <v>450022.86</v>
      </c>
      <c r="G93" s="64">
        <f>F93-Kreisumlage!D94</f>
        <v>243205.29379799997</v>
      </c>
      <c r="H93" s="90">
        <f>'IST-Steuer-Einnahmen Vorvorjahr'!E92</f>
        <v>251127</v>
      </c>
      <c r="I93" s="46">
        <f>'SZW Gemeinden'!G93-Finanzausgleichsumlage!G92+'§ 22 FAG M-V üWk'!G95+'§ 24 FAG M-V Übergangszuw.'!G94+FLA!H92</f>
        <v>258830.83000000002</v>
      </c>
      <c r="J93" s="46">
        <f t="shared" si="21"/>
        <v>509957.83</v>
      </c>
      <c r="K93" s="64">
        <f>J93-Kreisumlage!E94</f>
        <v>300114.98491</v>
      </c>
      <c r="L93" s="90">
        <f>'IST-Steuer-Einnahmen Vorvorjahr'!G92</f>
        <v>267402</v>
      </c>
      <c r="M93" s="46">
        <f>'SZW Gemeinden'!I93-Finanzausgleichsumlage!H92+'§ 22 FAG M-V üWk'!H95+'§ 24 FAG M-V Übergangszuw.'!H94+Infrastrukturpauschale!D92</f>
        <v>344138.34</v>
      </c>
      <c r="N93" s="46">
        <f t="shared" si="22"/>
        <v>611540.34000000008</v>
      </c>
      <c r="O93" s="64">
        <f>N93-Kreisumlage!F94</f>
        <v>403021.05000000005</v>
      </c>
      <c r="P93" s="96">
        <f>'IST-Steuer-Einnahmen Vorvorjahr'!I92</f>
        <v>285981</v>
      </c>
      <c r="Q93" s="46">
        <f>'SZW Gemeinden'!K93-Finanzausgleichsumlage!J92+'§ 22 FAG M-V üWk'!I95+'§ 24 FAG M-V Übergangszuw.'!I94+Infrastrukturpauschale!E92</f>
        <v>327892.28000000003</v>
      </c>
      <c r="R93" s="46">
        <f t="shared" si="23"/>
        <v>613873.28</v>
      </c>
      <c r="S93" s="64">
        <f>R93-Kreisumlage!G94</f>
        <v>395570.01633600006</v>
      </c>
      <c r="T93" s="90">
        <f>'IST-Steuer-Einnahmen Vorvorjahr'!K92</f>
        <v>261148</v>
      </c>
      <c r="U93" s="96">
        <v>6393</v>
      </c>
      <c r="V93" s="46">
        <f>'SZW Gemeinden'!M93-Finanzausgleichsumlage!J92+'§ 22 FAG M-V üWk'!J95+'§ 24 FAG M-V Übergangszuw.'!J94+Infrastrukturpauschale!F92</f>
        <v>370702.63999999996</v>
      </c>
      <c r="W93" s="46">
        <f t="shared" si="24"/>
        <v>638243.6399999999</v>
      </c>
      <c r="X93" s="294">
        <f>W93-Kreisumlage!H94</f>
        <v>401366.51543199993</v>
      </c>
      <c r="Y93" s="90">
        <f>'IST-Steuer-Einnahmen Vorvorjahr'!M92</f>
        <v>250751</v>
      </c>
      <c r="Z93" s="96">
        <v>12300</v>
      </c>
      <c r="AA93" s="46">
        <f>'SZW Gemeinden'!O93-Finanzausgleichsumlage!L92+'§ 22 FAG M-V üWk'!K95+'§ 24 FAG M-V Übergangszuw.'!K94+Infrastrukturpauschale!G92</f>
        <v>400067.2</v>
      </c>
      <c r="AB93" s="46">
        <f t="shared" si="15"/>
        <v>663118.19999999995</v>
      </c>
      <c r="AC93" s="214">
        <f>AB93-Kreisumlage!I94</f>
        <v>416124.76715999993</v>
      </c>
      <c r="AD93" s="217">
        <f t="shared" si="16"/>
        <v>-4490</v>
      </c>
      <c r="AE93" s="216">
        <f t="shared" si="17"/>
        <v>29364.560000000056</v>
      </c>
      <c r="AF93" s="216">
        <f t="shared" si="18"/>
        <v>24874.560000000056</v>
      </c>
      <c r="AG93" s="216">
        <f>Kreisumlage!J94</f>
        <v>10116.308272000053</v>
      </c>
      <c r="AH93" s="218">
        <f t="shared" si="19"/>
        <v>14758.251728000003</v>
      </c>
    </row>
    <row r="94" spans="1:34">
      <c r="A94" s="233">
        <v>13073039</v>
      </c>
      <c r="B94" s="227">
        <v>5360</v>
      </c>
      <c r="C94" s="31" t="s">
        <v>98</v>
      </c>
      <c r="D94" s="90">
        <f>'IST-Steuer-Einnahmen Vorvorjahr'!D93</f>
        <v>41682</v>
      </c>
      <c r="E94" s="46">
        <f>'SZW Gemeinden'!F94-Finanzausgleichsumlage!F93+'§ 22 FAG M-V üWk'!F96+'§ 24 FAG M-V Übergangszuw.'!F95+FLA!G93</f>
        <v>46212.930000000008</v>
      </c>
      <c r="F94" s="46">
        <f t="shared" si="20"/>
        <v>87894.930000000008</v>
      </c>
      <c r="G94" s="64">
        <f>F94-Kreisumlage!D95</f>
        <v>50878.209168000009</v>
      </c>
      <c r="H94" s="90">
        <f>'IST-Steuer-Einnahmen Vorvorjahr'!E93</f>
        <v>20223</v>
      </c>
      <c r="I94" s="46">
        <f>'SZW Gemeinden'!G94-Finanzausgleichsumlage!G93+'§ 22 FAG M-V üWk'!G96+'§ 24 FAG M-V Übergangszuw.'!G95+FLA!H93</f>
        <v>83906.01</v>
      </c>
      <c r="J94" s="46">
        <f t="shared" si="21"/>
        <v>104129.01</v>
      </c>
      <c r="K94" s="64">
        <f>J94-Kreisumlage!E95</f>
        <v>62491.183274999996</v>
      </c>
      <c r="L94" s="90">
        <f>'IST-Steuer-Einnahmen Vorvorjahr'!G93</f>
        <v>65103</v>
      </c>
      <c r="M94" s="46">
        <f>'SZW Gemeinden'!I94-Finanzausgleichsumlage!H93+'§ 22 FAG M-V üWk'!H96+'§ 24 FAG M-V Übergangszuw.'!H95+Infrastrukturpauschale!D93</f>
        <v>68580.070000000007</v>
      </c>
      <c r="N94" s="46">
        <f t="shared" si="22"/>
        <v>133683.07</v>
      </c>
      <c r="O94" s="64">
        <f>N94-Kreisumlage!F95</f>
        <v>88235.450000000012</v>
      </c>
      <c r="P94" s="96">
        <f>'IST-Steuer-Einnahmen Vorvorjahr'!I93</f>
        <v>60499</v>
      </c>
      <c r="Q94" s="46">
        <f>'SZW Gemeinden'!K94-Finanzausgleichsumlage!J93+'§ 22 FAG M-V üWk'!I96+'§ 24 FAG M-V Übergangszuw.'!I95+Infrastrukturpauschale!E93</f>
        <v>79133.350000000006</v>
      </c>
      <c r="R94" s="46">
        <f t="shared" si="23"/>
        <v>139632.35</v>
      </c>
      <c r="S94" s="64">
        <f>R94-Kreisumlage!G95</f>
        <v>90658.068432</v>
      </c>
      <c r="T94" s="90">
        <f>'IST-Steuer-Einnahmen Vorvorjahr'!K93</f>
        <v>67793</v>
      </c>
      <c r="U94" s="96">
        <v>1337</v>
      </c>
      <c r="V94" s="46">
        <f>'SZW Gemeinden'!M94-Finanzausgleichsumlage!J93+'§ 22 FAG M-V üWk'!J96+'§ 24 FAG M-V Übergangszuw.'!J95+Infrastrukturpauschale!F93</f>
        <v>79758.14</v>
      </c>
      <c r="W94" s="46">
        <f t="shared" si="24"/>
        <v>148888.14000000001</v>
      </c>
      <c r="X94" s="294">
        <f>W94-Kreisumlage!H95</f>
        <v>94711.296340000015</v>
      </c>
      <c r="Y94" s="90">
        <f>'IST-Steuer-Einnahmen Vorvorjahr'!M93</f>
        <v>143280</v>
      </c>
      <c r="Z94" s="96">
        <v>0</v>
      </c>
      <c r="AA94" s="46">
        <f>'SZW Gemeinden'!O94-Finanzausgleichsumlage!L93+'§ 22 FAG M-V üWk'!K96+'§ 24 FAG M-V Übergangszuw.'!K95+Infrastrukturpauschale!G93</f>
        <v>36405.08</v>
      </c>
      <c r="AB94" s="46">
        <f t="shared" si="15"/>
        <v>179685.08000000002</v>
      </c>
      <c r="AC94" s="214">
        <f>AB94-Kreisumlage!I95</f>
        <v>116905.24376000001</v>
      </c>
      <c r="AD94" s="217">
        <f t="shared" si="16"/>
        <v>74150</v>
      </c>
      <c r="AE94" s="275">
        <f t="shared" si="17"/>
        <v>-43353.06</v>
      </c>
      <c r="AF94" s="216">
        <f t="shared" si="18"/>
        <v>30796.940000000002</v>
      </c>
      <c r="AG94" s="216">
        <f>Kreisumlage!J95</f>
        <v>8602.9925800000055</v>
      </c>
      <c r="AH94" s="218">
        <f t="shared" si="19"/>
        <v>22193.947419999997</v>
      </c>
    </row>
    <row r="95" spans="1:34">
      <c r="A95" s="233">
        <v>13073050</v>
      </c>
      <c r="B95" s="227">
        <v>5360</v>
      </c>
      <c r="C95" s="31" t="s">
        <v>99</v>
      </c>
      <c r="D95" s="90">
        <f>'IST-Steuer-Einnahmen Vorvorjahr'!D94</f>
        <v>461820</v>
      </c>
      <c r="E95" s="46">
        <f>'SZW Gemeinden'!F95-Finanzausgleichsumlage!F94+'§ 22 FAG M-V üWk'!F97+'§ 24 FAG M-V Übergangszuw.'!F96+FLA!G94</f>
        <v>158737.20000000001</v>
      </c>
      <c r="F95" s="46">
        <f t="shared" si="20"/>
        <v>620557.19999999995</v>
      </c>
      <c r="G95" s="64">
        <f>F95-Kreisumlage!D96</f>
        <v>325885.96274999995</v>
      </c>
      <c r="H95" s="90">
        <f>'IST-Steuer-Einnahmen Vorvorjahr'!E94</f>
        <v>470366</v>
      </c>
      <c r="I95" s="46">
        <f>'SZW Gemeinden'!G95-Finanzausgleichsumlage!G94+'§ 22 FAG M-V üWk'!G97+'§ 24 FAG M-V Übergangszuw.'!G96+FLA!H94</f>
        <v>133618.56</v>
      </c>
      <c r="J95" s="46">
        <f t="shared" si="21"/>
        <v>603984.56000000006</v>
      </c>
      <c r="K95" s="64">
        <f>J95-Kreisumlage!E96</f>
        <v>334611.01962500007</v>
      </c>
      <c r="L95" s="90">
        <f>'IST-Steuer-Einnahmen Vorvorjahr'!G94</f>
        <v>507433</v>
      </c>
      <c r="M95" s="46">
        <f>'SZW Gemeinden'!I95-Finanzausgleichsumlage!H94+'§ 22 FAG M-V üWk'!H97+'§ 24 FAG M-V Übergangszuw.'!H96+Infrastrukturpauschale!D94</f>
        <v>167273.54999999999</v>
      </c>
      <c r="N95" s="46">
        <f t="shared" si="22"/>
        <v>674706.55</v>
      </c>
      <c r="O95" s="64">
        <f>N95-Kreisumlage!F96</f>
        <v>433956.70000000007</v>
      </c>
      <c r="P95" s="96">
        <f>'IST-Steuer-Einnahmen Vorvorjahr'!I94</f>
        <v>466145</v>
      </c>
      <c r="Q95" s="46">
        <f>'SZW Gemeinden'!K95-Finanzausgleichsumlage!J94+'§ 22 FAG M-V üWk'!I97+'§ 24 FAG M-V Übergangszuw.'!I96+Infrastrukturpauschale!E94</f>
        <v>219408.46000000002</v>
      </c>
      <c r="R95" s="46">
        <f t="shared" si="23"/>
        <v>685553.46</v>
      </c>
      <c r="S95" s="64">
        <f>R95-Kreisumlage!G96</f>
        <v>432140.377996</v>
      </c>
      <c r="T95" s="90">
        <f>'IST-Steuer-Einnahmen Vorvorjahr'!K94</f>
        <v>512454</v>
      </c>
      <c r="U95" s="96">
        <v>48154</v>
      </c>
      <c r="V95" s="46">
        <f>'SZW Gemeinden'!M95-Finanzausgleichsumlage!J94+'§ 22 FAG M-V üWk'!J97+'§ 24 FAG M-V Übergangszuw.'!J96+Infrastrukturpauschale!F94</f>
        <v>140507.85</v>
      </c>
      <c r="W95" s="46">
        <f t="shared" si="24"/>
        <v>701115.85</v>
      </c>
      <c r="X95" s="294">
        <f>W95-Kreisumlage!H96</f>
        <v>427628.05152400001</v>
      </c>
      <c r="Y95" s="90">
        <f>'IST-Steuer-Einnahmen Vorvorjahr'!M94</f>
        <v>637067</v>
      </c>
      <c r="Z95" s="96">
        <v>0</v>
      </c>
      <c r="AA95" s="46">
        <f>'SZW Gemeinden'!O95-Finanzausgleichsumlage!L94+'§ 22 FAG M-V üWk'!K97+'§ 24 FAG M-V Übergangszuw.'!K96+Infrastrukturpauschale!G94</f>
        <v>107462.51000000001</v>
      </c>
      <c r="AB95" s="46">
        <f t="shared" si="15"/>
        <v>744529.51</v>
      </c>
      <c r="AC95" s="214">
        <f>AB95-Kreisumlage!I96</f>
        <v>454184.53947999998</v>
      </c>
      <c r="AD95" s="217">
        <f t="shared" si="16"/>
        <v>76459</v>
      </c>
      <c r="AE95" s="275">
        <f t="shared" si="17"/>
        <v>-33045.339999999997</v>
      </c>
      <c r="AF95" s="216">
        <f t="shared" si="18"/>
        <v>43413.66</v>
      </c>
      <c r="AG95" s="216">
        <f>Kreisumlage!J96</f>
        <v>16857.172044000064</v>
      </c>
      <c r="AH95" s="218">
        <f t="shared" si="19"/>
        <v>26556.487955999968</v>
      </c>
    </row>
    <row r="96" spans="1:34">
      <c r="A96" s="233">
        <v>13073093</v>
      </c>
      <c r="B96" s="227">
        <v>5360</v>
      </c>
      <c r="C96" s="31" t="s">
        <v>100</v>
      </c>
      <c r="D96" s="90">
        <f>'IST-Steuer-Einnahmen Vorvorjahr'!D95</f>
        <v>1118991</v>
      </c>
      <c r="E96" s="46">
        <f>'SZW Gemeinden'!F96-Finanzausgleichsumlage!F95+'§ 22 FAG M-V üWk'!F98+'§ 24 FAG M-V Übergangszuw.'!F97+FLA!G95</f>
        <v>1318933</v>
      </c>
      <c r="F96" s="46">
        <f t="shared" si="20"/>
        <v>2437924</v>
      </c>
      <c r="G96" s="64">
        <f>F96-Kreisumlage!D97</f>
        <v>1434099.3259660001</v>
      </c>
      <c r="H96" s="90">
        <f>'IST-Steuer-Einnahmen Vorvorjahr'!E95</f>
        <v>1180329</v>
      </c>
      <c r="I96" s="46">
        <f>'SZW Gemeinden'!G96-Finanzausgleichsumlage!G95+'§ 22 FAG M-V üWk'!G98+'§ 24 FAG M-V Übergangszuw.'!G97+FLA!H95</f>
        <v>1464780.84</v>
      </c>
      <c r="J96" s="46">
        <f t="shared" si="21"/>
        <v>2645109.84</v>
      </c>
      <c r="K96" s="64">
        <f>J96-Kreisumlage!E97</f>
        <v>1662449.6774249999</v>
      </c>
      <c r="L96" s="90">
        <f>'IST-Steuer-Einnahmen Vorvorjahr'!G95</f>
        <v>1300738</v>
      </c>
      <c r="M96" s="46">
        <f>'SZW Gemeinden'!I96-Finanzausgleichsumlage!H95+'§ 22 FAG M-V üWk'!H98+'§ 24 FAG M-V Übergangszuw.'!H97+Infrastrukturpauschale!D95</f>
        <v>1626576.82</v>
      </c>
      <c r="N96" s="46">
        <f t="shared" si="22"/>
        <v>2927314.8200000003</v>
      </c>
      <c r="O96" s="64">
        <f>N96-Kreisumlage!F97</f>
        <v>1958598.9500000002</v>
      </c>
      <c r="P96" s="96">
        <f>'IST-Steuer-Einnahmen Vorvorjahr'!I95</f>
        <v>1429386</v>
      </c>
      <c r="Q96" s="46">
        <f>'SZW Gemeinden'!K96-Finanzausgleichsumlage!J95+'§ 22 FAG M-V üWk'!I98+'§ 24 FAG M-V Übergangszuw.'!I97+Infrastrukturpauschale!E95</f>
        <v>1531172.9400000002</v>
      </c>
      <c r="R96" s="46">
        <f t="shared" si="23"/>
        <v>2960558.9400000004</v>
      </c>
      <c r="S96" s="64">
        <f>R96-Kreisumlage!G97</f>
        <v>1921629.9973840006</v>
      </c>
      <c r="T96" s="90">
        <f>'IST-Steuer-Einnahmen Vorvorjahr'!K95</f>
        <v>1549403</v>
      </c>
      <c r="U96" s="96">
        <v>98684</v>
      </c>
      <c r="V96" s="46">
        <f>'SZW Gemeinden'!M96-Finanzausgleichsumlage!J95+'§ 22 FAG M-V üWk'!J98+'§ 24 FAG M-V Übergangszuw.'!J97+Infrastrukturpauschale!F95</f>
        <v>1399146.57</v>
      </c>
      <c r="W96" s="46">
        <f t="shared" si="24"/>
        <v>3047233.5700000003</v>
      </c>
      <c r="X96" s="294">
        <f>W96-Kreisumlage!H97</f>
        <v>1927642.2762600002</v>
      </c>
      <c r="Y96" s="90">
        <f>'IST-Steuer-Einnahmen Vorvorjahr'!M95</f>
        <v>1614866</v>
      </c>
      <c r="Z96" s="96">
        <v>0</v>
      </c>
      <c r="AA96" s="46">
        <f>'SZW Gemeinden'!O96-Finanzausgleichsumlage!L95+'§ 22 FAG M-V üWk'!K98+'§ 24 FAG M-V Übergangszuw.'!K97+Infrastrukturpauschale!G95</f>
        <v>1535674.08</v>
      </c>
      <c r="AB96" s="46">
        <f t="shared" si="15"/>
        <v>3150540.08</v>
      </c>
      <c r="AC96" s="214">
        <f>AB96-Kreisumlage!I97</f>
        <v>1985199.4376000001</v>
      </c>
      <c r="AD96" s="217">
        <f t="shared" si="16"/>
        <v>-33221</v>
      </c>
      <c r="AE96" s="216">
        <f t="shared" si="17"/>
        <v>136527.51</v>
      </c>
      <c r="AF96" s="216">
        <f t="shared" si="18"/>
        <v>103306.51000000001</v>
      </c>
      <c r="AG96" s="216">
        <f>Kreisumlage!J97</f>
        <v>45749.348659999901</v>
      </c>
      <c r="AH96" s="218">
        <f t="shared" si="19"/>
        <v>57557.161339999875</v>
      </c>
    </row>
    <row r="97" spans="1:34">
      <c r="A97" s="233">
        <v>13073001</v>
      </c>
      <c r="B97" s="227">
        <v>5361</v>
      </c>
      <c r="C97" s="31" t="s">
        <v>101</v>
      </c>
      <c r="D97" s="90">
        <f>'IST-Steuer-Einnahmen Vorvorjahr'!D96</f>
        <v>1464102</v>
      </c>
      <c r="E97" s="46">
        <f>'SZW Gemeinden'!F97-Finanzausgleichsumlage!F96+'§ 22 FAG M-V üWk'!F99+'§ 24 FAG M-V Übergangszuw.'!F98+FLA!G96</f>
        <v>432887.07999999996</v>
      </c>
      <c r="F97" s="46">
        <f t="shared" si="20"/>
        <v>1896989.08</v>
      </c>
      <c r="G97" s="64">
        <f>F97-Kreisumlage!D98</f>
        <v>975493.85002000013</v>
      </c>
      <c r="H97" s="90">
        <f>'IST-Steuer-Einnahmen Vorvorjahr'!E96</f>
        <v>1435493</v>
      </c>
      <c r="I97" s="46">
        <f>'SZW Gemeinden'!G97-Finanzausgleichsumlage!G96+'§ 22 FAG M-V üWk'!G99+'§ 24 FAG M-V Übergangszuw.'!G98+FLA!H96</f>
        <v>467913.35000000003</v>
      </c>
      <c r="J97" s="46">
        <f t="shared" si="21"/>
        <v>1903406.35</v>
      </c>
      <c r="K97" s="64">
        <f>J97-Kreisumlage!E98</f>
        <v>1038509.4232300001</v>
      </c>
      <c r="L97" s="90">
        <f>'IST-Steuer-Einnahmen Vorvorjahr'!G96</f>
        <v>1403508</v>
      </c>
      <c r="M97" s="46">
        <f>'SZW Gemeinden'!I97-Finanzausgleichsumlage!H96+'§ 22 FAG M-V üWk'!H99+'§ 24 FAG M-V Übergangszuw.'!H98+Infrastrukturpauschale!D96</f>
        <v>753516.02</v>
      </c>
      <c r="N97" s="46">
        <f t="shared" si="22"/>
        <v>2157024.02</v>
      </c>
      <c r="O97" s="64">
        <f>N97-Kreisumlage!F98</f>
        <v>1366984.94</v>
      </c>
      <c r="P97" s="96">
        <f>'IST-Steuer-Einnahmen Vorvorjahr'!I96</f>
        <v>2436257</v>
      </c>
      <c r="Q97" s="46">
        <f>'SZW Gemeinden'!K97-Finanzausgleichsumlage!J96+'§ 22 FAG M-V üWk'!I99+'§ 24 FAG M-V Übergangszuw.'!I98+Infrastrukturpauschale!E96</f>
        <v>105412.17</v>
      </c>
      <c r="R97" s="46">
        <f t="shared" si="23"/>
        <v>2541669.17</v>
      </c>
      <c r="S97" s="64">
        <f>R97-Kreisumlage!G98</f>
        <v>1485271.491256</v>
      </c>
      <c r="T97" s="90">
        <f>'IST-Steuer-Einnahmen Vorvorjahr'!K96</f>
        <v>1688638</v>
      </c>
      <c r="U97" s="96">
        <v>164833</v>
      </c>
      <c r="V97" s="46">
        <f>'SZW Gemeinden'!M97-Finanzausgleichsumlage!J96+'§ 22 FAG M-V üWk'!J99+'§ 24 FAG M-V Übergangszuw.'!J98+Infrastrukturpauschale!F96</f>
        <v>434892.23</v>
      </c>
      <c r="W97" s="46">
        <f t="shared" si="24"/>
        <v>2288363.23</v>
      </c>
      <c r="X97" s="294">
        <f>W97-Kreisumlage!H98</f>
        <v>1343259.8114120001</v>
      </c>
      <c r="Y97" s="90">
        <f>'IST-Steuer-Einnahmen Vorvorjahr'!M96</f>
        <v>2075440</v>
      </c>
      <c r="Z97" s="96">
        <v>110800</v>
      </c>
      <c r="AA97" s="46">
        <f>'SZW Gemeinden'!O97-Finanzausgleichsumlage!L96+'§ 22 FAG M-V üWk'!K99+'§ 24 FAG M-V Übergangszuw.'!K98+Infrastrukturpauschale!G96</f>
        <v>267129.41000000003</v>
      </c>
      <c r="AB97" s="46">
        <f t="shared" si="15"/>
        <v>2453369.41</v>
      </c>
      <c r="AC97" s="214">
        <f>AB97-Kreisumlage!I98</f>
        <v>1429454.2434400001</v>
      </c>
      <c r="AD97" s="217">
        <f t="shared" si="16"/>
        <v>332769</v>
      </c>
      <c r="AE97" s="275">
        <f t="shared" si="17"/>
        <v>-167762.81999999995</v>
      </c>
      <c r="AF97" s="216">
        <f t="shared" si="18"/>
        <v>165006.18000000005</v>
      </c>
      <c r="AG97" s="216">
        <f>Kreisumlage!J98</f>
        <v>78811.747972000041</v>
      </c>
      <c r="AH97" s="218">
        <f t="shared" si="19"/>
        <v>86194.43202800001</v>
      </c>
    </row>
    <row r="98" spans="1:34">
      <c r="A98" s="233">
        <v>13073075</v>
      </c>
      <c r="B98" s="227">
        <v>5361</v>
      </c>
      <c r="C98" s="31" t="s">
        <v>102</v>
      </c>
      <c r="D98" s="90">
        <f>'IST-Steuer-Einnahmen Vorvorjahr'!D97</f>
        <v>7286949</v>
      </c>
      <c r="E98" s="46">
        <f>'SZW Gemeinden'!F98-Finanzausgleichsumlage!F97+'§ 22 FAG M-V üWk'!F100+'§ 24 FAG M-V Übergangszuw.'!F99+FLA!G97</f>
        <v>7041558.9100000001</v>
      </c>
      <c r="F98" s="46">
        <f t="shared" si="20"/>
        <v>14328507.91</v>
      </c>
      <c r="G98" s="64">
        <f>F98-Kreisumlage!D99</f>
        <v>8439991.3590699993</v>
      </c>
      <c r="H98" s="90">
        <f>'IST-Steuer-Einnahmen Vorvorjahr'!E97</f>
        <v>8026473</v>
      </c>
      <c r="I98" s="46">
        <f>'SZW Gemeinden'!G98-Finanzausgleichsumlage!G97+'§ 22 FAG M-V üWk'!G100+'§ 24 FAG M-V Übergangszuw.'!G99+FLA!H97</f>
        <v>7128225.1299999999</v>
      </c>
      <c r="J98" s="46">
        <f t="shared" si="21"/>
        <v>15154698.129999999</v>
      </c>
      <c r="K98" s="64">
        <f>J98-Kreisumlage!E99</f>
        <v>9234602.7659949996</v>
      </c>
      <c r="L98" s="90">
        <f>'IST-Steuer-Einnahmen Vorvorjahr'!G97</f>
        <v>8730544</v>
      </c>
      <c r="M98" s="46">
        <f>'SZW Gemeinden'!I98-Finanzausgleichsumlage!H97+'§ 22 FAG M-V üWk'!H100+'§ 24 FAG M-V Übergangszuw.'!H99+Infrastrukturpauschale!D97</f>
        <v>8203082.4399999995</v>
      </c>
      <c r="N98" s="46">
        <f t="shared" si="22"/>
        <v>16933626.439999998</v>
      </c>
      <c r="O98" s="64">
        <f>N98-Kreisumlage!F99</f>
        <v>10997392.429999998</v>
      </c>
      <c r="P98" s="96">
        <f>'IST-Steuer-Einnahmen Vorvorjahr'!I97</f>
        <v>9369077</v>
      </c>
      <c r="Q98" s="46">
        <f>'SZW Gemeinden'!K98-Finanzausgleichsumlage!J97+'§ 22 FAG M-V üWk'!I100+'§ 24 FAG M-V Übergangszuw.'!I99+Infrastrukturpauschale!E97</f>
        <v>7842210.6100000003</v>
      </c>
      <c r="R98" s="46">
        <f t="shared" si="23"/>
        <v>17211287.609999999</v>
      </c>
      <c r="S98" s="64">
        <f>R98-Kreisumlage!G99</f>
        <v>10794860.140999999</v>
      </c>
      <c r="T98" s="90">
        <f>'IST-Steuer-Einnahmen Vorvorjahr'!K97</f>
        <v>9948885</v>
      </c>
      <c r="U98" s="96">
        <v>612271</v>
      </c>
      <c r="V98" s="46">
        <f>'SZW Gemeinden'!M98-Finanzausgleichsumlage!J97+'§ 22 FAG M-V üWk'!J100+'§ 24 FAG M-V Übergangszuw.'!J99+Infrastrukturpauschale!F97</f>
        <v>7245793.080000001</v>
      </c>
      <c r="W98" s="46">
        <f t="shared" si="24"/>
        <v>17806949.080000002</v>
      </c>
      <c r="X98" s="294">
        <f>W98-Kreisumlage!H99</f>
        <v>10794131.478984002</v>
      </c>
      <c r="Y98" s="90">
        <f>'IST-Steuer-Einnahmen Vorvorjahr'!M97</f>
        <v>9838104</v>
      </c>
      <c r="Z98" s="96">
        <v>0</v>
      </c>
      <c r="AA98" s="46">
        <f>'SZW Gemeinden'!O98-Finanzausgleichsumlage!L97+'§ 22 FAG M-V üWk'!K100+'§ 24 FAG M-V Übergangszuw.'!K99+Infrastrukturpauschale!G97</f>
        <v>8055853.3300000001</v>
      </c>
      <c r="AB98" s="46">
        <f t="shared" si="15"/>
        <v>17893957.329999998</v>
      </c>
      <c r="AC98" s="214">
        <f>AB98-Kreisumlage!I99</f>
        <v>10887634.737279998</v>
      </c>
      <c r="AD98" s="217">
        <f t="shared" si="16"/>
        <v>-723052</v>
      </c>
      <c r="AE98" s="216">
        <f t="shared" si="17"/>
        <v>810060.24999999907</v>
      </c>
      <c r="AF98" s="216">
        <f t="shared" si="18"/>
        <v>87008.249999999069</v>
      </c>
      <c r="AG98" s="216">
        <f>Kreisumlage!J99</f>
        <v>-6495.0082959998399</v>
      </c>
      <c r="AH98" s="218">
        <f t="shared" si="19"/>
        <v>93503.258295996115</v>
      </c>
    </row>
    <row r="99" spans="1:34">
      <c r="A99" s="233">
        <v>13073082</v>
      </c>
      <c r="B99" s="227">
        <v>5361</v>
      </c>
      <c r="C99" s="31" t="s">
        <v>103</v>
      </c>
      <c r="D99" s="90">
        <f>'IST-Steuer-Einnahmen Vorvorjahr'!D98</f>
        <v>84886</v>
      </c>
      <c r="E99" s="46">
        <f>'SZW Gemeinden'!F99-Finanzausgleichsumlage!F98+'§ 22 FAG M-V üWk'!F101+'§ 24 FAG M-V Übergangszuw.'!F100+FLA!G98</f>
        <v>165624.92000000001</v>
      </c>
      <c r="F99" s="46">
        <f t="shared" si="20"/>
        <v>250510.92</v>
      </c>
      <c r="G99" s="64">
        <f>F99-Kreisumlage!D100</f>
        <v>144112.00350600001</v>
      </c>
      <c r="H99" s="90">
        <f>'IST-Steuer-Einnahmen Vorvorjahr'!E98</f>
        <v>126143</v>
      </c>
      <c r="I99" s="46">
        <f>'SZW Gemeinden'!G99-Finanzausgleichsumlage!G98+'§ 22 FAG M-V üWk'!G101+'§ 24 FAG M-V Übergangszuw.'!G100+FLA!H98</f>
        <v>124645.33</v>
      </c>
      <c r="J99" s="46">
        <f t="shared" si="21"/>
        <v>250788.33000000002</v>
      </c>
      <c r="K99" s="64">
        <f>J99-Kreisumlage!E100</f>
        <v>140272.84572000004</v>
      </c>
      <c r="L99" s="90">
        <f>'IST-Steuer-Einnahmen Vorvorjahr'!G98</f>
        <v>159475</v>
      </c>
      <c r="M99" s="46">
        <f>'SZW Gemeinden'!I99-Finanzausgleichsumlage!H98+'§ 22 FAG M-V üWk'!H101+'§ 24 FAG M-V Übergangszuw.'!H100+Infrastrukturpauschale!D98</f>
        <v>118395.11</v>
      </c>
      <c r="N99" s="46">
        <f t="shared" si="22"/>
        <v>277870.11</v>
      </c>
      <c r="O99" s="64">
        <f>N99-Kreisumlage!F100</f>
        <v>170378.18</v>
      </c>
      <c r="P99" s="96">
        <f>'IST-Steuer-Einnahmen Vorvorjahr'!I98</f>
        <v>146972</v>
      </c>
      <c r="Q99" s="46">
        <f>'SZW Gemeinden'!K99-Finanzausgleichsumlage!J98+'§ 22 FAG M-V üWk'!I101+'§ 24 FAG M-V Übergangszuw.'!I100+Infrastrukturpauschale!E98</f>
        <v>150283.31</v>
      </c>
      <c r="R99" s="46">
        <f t="shared" si="23"/>
        <v>297255.31</v>
      </c>
      <c r="S99" s="64">
        <f>R99-Kreisumlage!G100</f>
        <v>183583.18443600001</v>
      </c>
      <c r="T99" s="90">
        <f>'IST-Steuer-Einnahmen Vorvorjahr'!K98</f>
        <v>147817</v>
      </c>
      <c r="U99" s="96">
        <v>5346</v>
      </c>
      <c r="V99" s="46">
        <f>'SZW Gemeinden'!M99-Finanzausgleichsumlage!J98+'§ 22 FAG M-V üWk'!J101+'§ 24 FAG M-V Übergangszuw.'!J100+Infrastrukturpauschale!F98</f>
        <v>160798.67000000001</v>
      </c>
      <c r="W99" s="46">
        <f t="shared" si="24"/>
        <v>313961.67000000004</v>
      </c>
      <c r="X99" s="294">
        <f>W99-Kreisumlage!H100</f>
        <v>189406.13110400006</v>
      </c>
      <c r="Y99" s="90">
        <f>'IST-Steuer-Einnahmen Vorvorjahr'!M98</f>
        <v>139972</v>
      </c>
      <c r="Z99" s="96">
        <v>0</v>
      </c>
      <c r="AA99" s="46">
        <f>'SZW Gemeinden'!O99-Finanzausgleichsumlage!L98+'§ 22 FAG M-V üWk'!K101+'§ 24 FAG M-V Übergangszuw.'!K100+Infrastrukturpauschale!G98</f>
        <v>198456.51</v>
      </c>
      <c r="AB99" s="46">
        <f t="shared" si="15"/>
        <v>338428.51</v>
      </c>
      <c r="AC99" s="214">
        <f>AB99-Kreisumlage!I100</f>
        <v>205829.89</v>
      </c>
      <c r="AD99" s="217">
        <f t="shared" si="16"/>
        <v>-13191</v>
      </c>
      <c r="AE99" s="216">
        <f t="shared" si="17"/>
        <v>37657.839999999997</v>
      </c>
      <c r="AF99" s="216">
        <f t="shared" si="18"/>
        <v>24466.839999999997</v>
      </c>
      <c r="AG99" s="216">
        <f>Kreisumlage!J100</f>
        <v>8043.0811040000117</v>
      </c>
      <c r="AH99" s="218">
        <f t="shared" si="19"/>
        <v>16423.758895999956</v>
      </c>
    </row>
    <row r="100" spans="1:34">
      <c r="A100" s="233">
        <v>13073085</v>
      </c>
      <c r="B100" s="227">
        <v>5361</v>
      </c>
      <c r="C100" s="31" t="s">
        <v>104</v>
      </c>
      <c r="D100" s="90">
        <f>'IST-Steuer-Einnahmen Vorvorjahr'!D99</f>
        <v>336417</v>
      </c>
      <c r="E100" s="46">
        <f>'SZW Gemeinden'!F100-Finanzausgleichsumlage!F99+'§ 22 FAG M-V üWk'!F102+'§ 24 FAG M-V Übergangszuw.'!F101+FLA!G99</f>
        <v>134992.66</v>
      </c>
      <c r="F100" s="46">
        <f t="shared" si="20"/>
        <v>471409.66000000003</v>
      </c>
      <c r="G100" s="64">
        <f>F100-Kreisumlage!D101</f>
        <v>252464.11185400005</v>
      </c>
      <c r="H100" s="90">
        <f>'IST-Steuer-Einnahmen Vorvorjahr'!E99</f>
        <v>351619</v>
      </c>
      <c r="I100" s="46">
        <f>'SZW Gemeinden'!G100-Finanzausgleichsumlage!G99+'§ 22 FAG M-V üWk'!G102+'§ 24 FAG M-V Übergangszuw.'!G101+FLA!H99</f>
        <v>236574.2</v>
      </c>
      <c r="J100" s="46">
        <f t="shared" si="21"/>
        <v>588193.19999999995</v>
      </c>
      <c r="K100" s="64">
        <f>J100-Kreisumlage!E101</f>
        <v>332059.20913500001</v>
      </c>
      <c r="L100" s="90">
        <f>'IST-Steuer-Einnahmen Vorvorjahr'!G99</f>
        <v>377018</v>
      </c>
      <c r="M100" s="46">
        <f>'SZW Gemeinden'!I100-Finanzausgleichsumlage!H99+'§ 22 FAG M-V üWk'!H102+'§ 24 FAG M-V Übergangszuw.'!H101+Infrastrukturpauschale!D99</f>
        <v>293199.51</v>
      </c>
      <c r="N100" s="46">
        <f t="shared" si="22"/>
        <v>670217.51</v>
      </c>
      <c r="O100" s="64">
        <f>N100-Kreisumlage!F101</f>
        <v>425189.56</v>
      </c>
      <c r="P100" s="96">
        <f>'IST-Steuer-Einnahmen Vorvorjahr'!I99</f>
        <v>338366</v>
      </c>
      <c r="Q100" s="46">
        <f>'SZW Gemeinden'!K100-Finanzausgleichsumlage!J99+'§ 22 FAG M-V üWk'!I102+'§ 24 FAG M-V Übergangszuw.'!I101+Infrastrukturpauschale!E99</f>
        <v>366006.61</v>
      </c>
      <c r="R100" s="46">
        <f t="shared" si="23"/>
        <v>704372.61</v>
      </c>
      <c r="S100" s="64">
        <f>R100-Kreisumlage!G101</f>
        <v>439757.16037999996</v>
      </c>
      <c r="T100" s="90">
        <f>'IST-Steuer-Einnahmen Vorvorjahr'!K99</f>
        <v>383781</v>
      </c>
      <c r="U100" s="96">
        <v>25830</v>
      </c>
      <c r="V100" s="46">
        <f>'SZW Gemeinden'!M100-Finanzausgleichsumlage!J99+'§ 22 FAG M-V üWk'!J102+'§ 24 FAG M-V Übergangszuw.'!J101+Infrastrukturpauschale!F99</f>
        <v>341283.95</v>
      </c>
      <c r="W100" s="46">
        <f t="shared" si="24"/>
        <v>750894.95</v>
      </c>
      <c r="X100" s="294">
        <f>W100-Kreisumlage!H101</f>
        <v>452854.10921999998</v>
      </c>
      <c r="Y100" s="90">
        <f>'IST-Steuer-Einnahmen Vorvorjahr'!M99</f>
        <v>353871</v>
      </c>
      <c r="Z100" s="96">
        <v>0</v>
      </c>
      <c r="AA100" s="46">
        <f>'SZW Gemeinden'!O100-Finanzausgleichsumlage!L99+'§ 22 FAG M-V üWk'!K102+'§ 24 FAG M-V Übergangszuw.'!K101+Infrastrukturpauschale!G99</f>
        <v>431635.63</v>
      </c>
      <c r="AB100" s="46">
        <f t="shared" si="15"/>
        <v>785506.63</v>
      </c>
      <c r="AC100" s="214">
        <f>AB100-Kreisumlage!I101</f>
        <v>479571.49984</v>
      </c>
      <c r="AD100" s="217">
        <f t="shared" si="16"/>
        <v>-55740</v>
      </c>
      <c r="AE100" s="216">
        <f t="shared" si="17"/>
        <v>90351.679999999993</v>
      </c>
      <c r="AF100" s="216">
        <f t="shared" si="18"/>
        <v>34611.679999999993</v>
      </c>
      <c r="AG100" s="216">
        <f>Kreisumlage!J101</f>
        <v>7894.2893800000311</v>
      </c>
      <c r="AH100" s="218">
        <f t="shared" si="19"/>
        <v>26717.39062000002</v>
      </c>
    </row>
    <row r="101" spans="1:34">
      <c r="A101" s="233">
        <v>13073003</v>
      </c>
      <c r="B101" s="227">
        <v>5362</v>
      </c>
      <c r="C101" s="31" t="s">
        <v>105</v>
      </c>
      <c r="D101" s="90">
        <f>'IST-Steuer-Einnahmen Vorvorjahr'!D100</f>
        <v>587137</v>
      </c>
      <c r="E101" s="46">
        <f>'SZW Gemeinden'!F101-Finanzausgleichsumlage!F100+'§ 22 FAG M-V üWk'!F103+'§ 24 FAG M-V Übergangszuw.'!F102+FLA!G100</f>
        <v>406699.01</v>
      </c>
      <c r="F101" s="46">
        <f t="shared" si="20"/>
        <v>993836.01</v>
      </c>
      <c r="G101" s="64">
        <f>F101-Kreisumlage!D102</f>
        <v>546842.82499799994</v>
      </c>
      <c r="H101" s="90">
        <f>'IST-Steuer-Einnahmen Vorvorjahr'!E100</f>
        <v>633608</v>
      </c>
      <c r="I101" s="46">
        <f>'SZW Gemeinden'!G101-Finanzausgleichsumlage!G100+'§ 22 FAG M-V üWk'!G103+'§ 24 FAG M-V Übergangszuw.'!G102+FLA!H100</f>
        <v>453617.41</v>
      </c>
      <c r="J101" s="46">
        <f t="shared" si="21"/>
        <v>1087225.4099999999</v>
      </c>
      <c r="K101" s="64">
        <f>J101-Kreisumlage!E102</f>
        <v>626267.52866999991</v>
      </c>
      <c r="L101" s="90">
        <f>'IST-Steuer-Einnahmen Vorvorjahr'!G100</f>
        <v>690783</v>
      </c>
      <c r="M101" s="46">
        <f>'SZW Gemeinden'!I101-Finanzausgleichsumlage!H100+'§ 22 FAG M-V üWk'!H103+'§ 24 FAG M-V Übergangszuw.'!H102+Infrastrukturpauschale!D100</f>
        <v>669634.44000000006</v>
      </c>
      <c r="N101" s="46">
        <f t="shared" si="22"/>
        <v>1360417.44</v>
      </c>
      <c r="O101" s="64">
        <f>N101-Kreisumlage!F102</f>
        <v>898695.09</v>
      </c>
      <c r="P101" s="96">
        <f>'IST-Steuer-Einnahmen Vorvorjahr'!I100</f>
        <v>754412</v>
      </c>
      <c r="Q101" s="46">
        <f>'SZW Gemeinden'!K101-Finanzausgleichsumlage!J100+'§ 22 FAG M-V üWk'!I103+'§ 24 FAG M-V Übergangszuw.'!I102+Infrastrukturpauschale!E100</f>
        <v>674970.72</v>
      </c>
      <c r="R101" s="46">
        <f t="shared" si="23"/>
        <v>1429382.72</v>
      </c>
      <c r="S101" s="64">
        <f>R101-Kreisumlage!G102</f>
        <v>922078.53077999991</v>
      </c>
      <c r="T101" s="90">
        <f>'IST-Steuer-Einnahmen Vorvorjahr'!K100</f>
        <v>919724</v>
      </c>
      <c r="U101" s="96">
        <v>19818</v>
      </c>
      <c r="V101" s="46">
        <f>'SZW Gemeinden'!M101-Finanzausgleichsumlage!J100+'§ 22 FAG M-V üWk'!J103+'§ 24 FAG M-V Übergangszuw.'!J102+Infrastrukturpauschale!F100</f>
        <v>540406.18000000005</v>
      </c>
      <c r="W101" s="46">
        <f t="shared" si="24"/>
        <v>1479948.1800000002</v>
      </c>
      <c r="X101" s="294">
        <f>W101-Kreisumlage!H102</f>
        <v>932650.60999600019</v>
      </c>
      <c r="Y101" s="90">
        <f>'IST-Steuer-Einnahmen Vorvorjahr'!M100</f>
        <v>957375</v>
      </c>
      <c r="Z101" s="96">
        <v>0</v>
      </c>
      <c r="AA101" s="46">
        <f>'SZW Gemeinden'!O101-Finanzausgleichsumlage!L100+'§ 22 FAG M-V üWk'!K103+'§ 24 FAG M-V Übergangszuw.'!K102+Infrastrukturpauschale!G100</f>
        <v>575358.98</v>
      </c>
      <c r="AB101" s="46">
        <f t="shared" si="15"/>
        <v>1532733.98</v>
      </c>
      <c r="AC101" s="214">
        <f>AB101-Kreisumlage!I102</f>
        <v>967622.54431999987</v>
      </c>
      <c r="AD101" s="217">
        <f t="shared" si="16"/>
        <v>17833</v>
      </c>
      <c r="AE101" s="216">
        <f t="shared" si="17"/>
        <v>34952.79999999993</v>
      </c>
      <c r="AF101" s="216">
        <f t="shared" si="18"/>
        <v>52785.79999999993</v>
      </c>
      <c r="AG101" s="216">
        <f>Kreisumlage!J102</f>
        <v>17813.865676000132</v>
      </c>
      <c r="AH101" s="218">
        <f t="shared" si="19"/>
        <v>34971.934323999682</v>
      </c>
    </row>
    <row r="102" spans="1:34">
      <c r="A102" s="233">
        <v>13073021</v>
      </c>
      <c r="B102" s="227">
        <v>5362</v>
      </c>
      <c r="C102" s="31" t="s">
        <v>106</v>
      </c>
      <c r="D102" s="90">
        <f>'IST-Steuer-Einnahmen Vorvorjahr'!D101</f>
        <v>296821</v>
      </c>
      <c r="E102" s="46">
        <f>'SZW Gemeinden'!F102-Finanzausgleichsumlage!F101+'§ 22 FAG M-V üWk'!F104+'§ 24 FAG M-V Übergangszuw.'!F103+FLA!G101</f>
        <v>321043.13000000006</v>
      </c>
      <c r="F102" s="46">
        <f t="shared" si="20"/>
        <v>617864.13000000012</v>
      </c>
      <c r="G102" s="64">
        <f>F102-Kreisumlage!D103</f>
        <v>345162.50020200014</v>
      </c>
      <c r="H102" s="90">
        <f>'IST-Steuer-Einnahmen Vorvorjahr'!E101</f>
        <v>272971</v>
      </c>
      <c r="I102" s="46">
        <f>'SZW Gemeinden'!G102-Finanzausgleichsumlage!G101+'§ 22 FAG M-V üWk'!G104+'§ 24 FAG M-V Übergangszuw.'!G103+FLA!H101</f>
        <v>382751.32999999996</v>
      </c>
      <c r="J102" s="46">
        <f t="shared" si="21"/>
        <v>655722.32999999996</v>
      </c>
      <c r="K102" s="64">
        <f>J102-Kreisumlage!E103</f>
        <v>381220.48895999999</v>
      </c>
      <c r="L102" s="90">
        <f>'IST-Steuer-Einnahmen Vorvorjahr'!G101</f>
        <v>267910</v>
      </c>
      <c r="M102" s="46">
        <f>'SZW Gemeinden'!I102-Finanzausgleichsumlage!H101+'§ 22 FAG M-V üWk'!H104+'§ 24 FAG M-V Übergangszuw.'!H103+Infrastrukturpauschale!D101</f>
        <v>521528.87</v>
      </c>
      <c r="N102" s="46">
        <f t="shared" si="22"/>
        <v>789438.87</v>
      </c>
      <c r="O102" s="64">
        <f>N102-Kreisumlage!F103</f>
        <v>516296.13</v>
      </c>
      <c r="P102" s="96">
        <f>'IST-Steuer-Einnahmen Vorvorjahr'!I101</f>
        <v>289254</v>
      </c>
      <c r="Q102" s="46">
        <f>'SZW Gemeinden'!K102-Finanzausgleichsumlage!J101+'§ 22 FAG M-V üWk'!I104+'§ 24 FAG M-V Übergangszuw.'!I103+Infrastrukturpauschale!E101</f>
        <v>498337.99</v>
      </c>
      <c r="R102" s="46">
        <f t="shared" si="23"/>
        <v>787591.99</v>
      </c>
      <c r="S102" s="64">
        <f>R102-Kreisumlage!G103</f>
        <v>502457.09174800001</v>
      </c>
      <c r="T102" s="90">
        <f>'IST-Steuer-Einnahmen Vorvorjahr'!K101</f>
        <v>307738</v>
      </c>
      <c r="U102" s="96">
        <v>7102</v>
      </c>
      <c r="V102" s="46">
        <f>'SZW Gemeinden'!M102-Finanzausgleichsumlage!J101+'§ 22 FAG M-V üWk'!J104+'§ 24 FAG M-V Übergangszuw.'!J103+Infrastrukturpauschale!F101</f>
        <v>545489.07000000007</v>
      </c>
      <c r="W102" s="46">
        <f t="shared" si="24"/>
        <v>860329.07000000007</v>
      </c>
      <c r="X102" s="294">
        <f>W102-Kreisumlage!H103</f>
        <v>539692.54454000015</v>
      </c>
      <c r="Y102" s="90">
        <f>'IST-Steuer-Einnahmen Vorvorjahr'!M101</f>
        <v>320385</v>
      </c>
      <c r="Z102" s="96">
        <v>1300</v>
      </c>
      <c r="AA102" s="46">
        <f>'SZW Gemeinden'!O102-Finanzausgleichsumlage!L101+'§ 22 FAG M-V üWk'!K104+'§ 24 FAG M-V Übergangszuw.'!K103+Infrastrukturpauschale!G101</f>
        <v>574307.46</v>
      </c>
      <c r="AB102" s="46">
        <f t="shared" si="15"/>
        <v>895992.46</v>
      </c>
      <c r="AC102" s="214">
        <f>AB102-Kreisumlage!I103</f>
        <v>563130.71187999996</v>
      </c>
      <c r="AD102" s="217">
        <f t="shared" si="16"/>
        <v>6845</v>
      </c>
      <c r="AE102" s="216">
        <f t="shared" si="17"/>
        <v>28818.389999999898</v>
      </c>
      <c r="AF102" s="216">
        <f t="shared" si="18"/>
        <v>35663.389999999898</v>
      </c>
      <c r="AG102" s="216">
        <f>Kreisumlage!J103</f>
        <v>12225.222660000029</v>
      </c>
      <c r="AH102" s="218">
        <f t="shared" si="19"/>
        <v>23438.167339999811</v>
      </c>
    </row>
    <row r="103" spans="1:34">
      <c r="A103" s="233">
        <v>13073028</v>
      </c>
      <c r="B103" s="227">
        <v>5362</v>
      </c>
      <c r="C103" s="31" t="s">
        <v>107</v>
      </c>
      <c r="D103" s="90">
        <f>'IST-Steuer-Einnahmen Vorvorjahr'!D102</f>
        <v>523787</v>
      </c>
      <c r="E103" s="46">
        <f>'SZW Gemeinden'!F103-Finanzausgleichsumlage!F102+'§ 22 FAG M-V üWk'!F105+'§ 24 FAG M-V Übergangszuw.'!F104+FLA!G102</f>
        <v>551589.67000000004</v>
      </c>
      <c r="F103" s="46">
        <f t="shared" si="20"/>
        <v>1075376.67</v>
      </c>
      <c r="G103" s="64">
        <f>F103-Kreisumlage!D104</f>
        <v>606206.63107799995</v>
      </c>
      <c r="H103" s="90">
        <f>'IST-Steuer-Einnahmen Vorvorjahr'!E102</f>
        <v>558617</v>
      </c>
      <c r="I103" s="46">
        <f>'SZW Gemeinden'!G103-Finanzausgleichsumlage!G102+'§ 22 FAG M-V üWk'!G105+'§ 24 FAG M-V Übergangszuw.'!G104+FLA!H102</f>
        <v>594020.03</v>
      </c>
      <c r="J103" s="46">
        <f t="shared" si="21"/>
        <v>1152637.03</v>
      </c>
      <c r="K103" s="64">
        <f>J103-Kreisumlage!E104</f>
        <v>675240.06571</v>
      </c>
      <c r="L103" s="90">
        <f>'IST-Steuer-Einnahmen Vorvorjahr'!G102</f>
        <v>593064</v>
      </c>
      <c r="M103" s="46">
        <f>'SZW Gemeinden'!I103-Finanzausgleichsumlage!H102+'§ 22 FAG M-V üWk'!H105+'§ 24 FAG M-V Übergangszuw.'!H104+Infrastrukturpauschale!D102</f>
        <v>805185.84000000008</v>
      </c>
      <c r="N103" s="46">
        <f t="shared" si="22"/>
        <v>1398249.84</v>
      </c>
      <c r="O103" s="64">
        <f>N103-Kreisumlage!F104</f>
        <v>922049.16000000015</v>
      </c>
      <c r="P103" s="96">
        <f>'IST-Steuer-Einnahmen Vorvorjahr'!I102</f>
        <v>656756</v>
      </c>
      <c r="Q103" s="46">
        <f>'SZW Gemeinden'!K103-Finanzausgleichsumlage!J102+'§ 22 FAG M-V üWk'!I105+'§ 24 FAG M-V Übergangszuw.'!I104+Infrastrukturpauschale!E102</f>
        <v>740211.39</v>
      </c>
      <c r="R103" s="46">
        <f t="shared" si="23"/>
        <v>1396967.3900000001</v>
      </c>
      <c r="S103" s="64">
        <f>R103-Kreisumlage!G104</f>
        <v>899229.16519600013</v>
      </c>
      <c r="T103" s="90">
        <f>'IST-Steuer-Einnahmen Vorvorjahr'!K102</f>
        <v>647679</v>
      </c>
      <c r="U103" s="96">
        <v>19631</v>
      </c>
      <c r="V103" s="46">
        <f>'SZW Gemeinden'!M103-Finanzausgleichsumlage!J102+'§ 22 FAG M-V üWk'!J105+'§ 24 FAG M-V Übergangszuw.'!J104+Infrastrukturpauschale!F102</f>
        <v>738891.3</v>
      </c>
      <c r="W103" s="46">
        <f t="shared" si="24"/>
        <v>1406201.3</v>
      </c>
      <c r="X103" s="294">
        <f>W103-Kreisumlage!H104</f>
        <v>883016.82810400007</v>
      </c>
      <c r="Y103" s="90">
        <f>'IST-Steuer-Einnahmen Vorvorjahr'!M102</f>
        <v>653950</v>
      </c>
      <c r="Z103" s="96">
        <v>200</v>
      </c>
      <c r="AA103" s="46">
        <f>'SZW Gemeinden'!O103-Finanzausgleichsumlage!L102+'§ 22 FAG M-V üWk'!K105+'§ 24 FAG M-V Übergangszuw.'!K104+Infrastrukturpauschale!G102</f>
        <v>812521.09</v>
      </c>
      <c r="AB103" s="46">
        <f t="shared" si="15"/>
        <v>1466671.0899999999</v>
      </c>
      <c r="AC103" s="214">
        <f>AB103-Kreisumlage!I104</f>
        <v>924871.21995999978</v>
      </c>
      <c r="AD103" s="217">
        <f t="shared" si="16"/>
        <v>-13160</v>
      </c>
      <c r="AE103" s="216">
        <f t="shared" si="17"/>
        <v>73629.789999999921</v>
      </c>
      <c r="AF103" s="216">
        <f t="shared" si="18"/>
        <v>60469.789999999921</v>
      </c>
      <c r="AG103" s="216">
        <f>Kreisumlage!J104</f>
        <v>18615.398144000093</v>
      </c>
      <c r="AH103" s="218">
        <f t="shared" si="19"/>
        <v>41854.391855999711</v>
      </c>
    </row>
    <row r="104" spans="1:34">
      <c r="A104" s="233">
        <v>13073040</v>
      </c>
      <c r="B104" s="227">
        <v>5362</v>
      </c>
      <c r="C104" s="31" t="s">
        <v>108</v>
      </c>
      <c r="D104" s="90">
        <f>'IST-Steuer-Einnahmen Vorvorjahr'!D103</f>
        <v>791872</v>
      </c>
      <c r="E104" s="46">
        <f>'SZW Gemeinden'!F104-Finanzausgleichsumlage!F103+'§ 22 FAG M-V üWk'!F106+'§ 24 FAG M-V Übergangszuw.'!F105+FLA!G103</f>
        <v>32497.040000000001</v>
      </c>
      <c r="F104" s="46">
        <f t="shared" si="20"/>
        <v>824369.04</v>
      </c>
      <c r="G104" s="64">
        <f>F104-Kreisumlage!D105</f>
        <v>364719.23211000004</v>
      </c>
      <c r="H104" s="90">
        <f>'IST-Steuer-Einnahmen Vorvorjahr'!E103</f>
        <v>897634</v>
      </c>
      <c r="I104" s="46">
        <f>'SZW Gemeinden'!G104-Finanzausgleichsumlage!G103+'§ 22 FAG M-V üWk'!G106+'§ 24 FAG M-V Übergangszuw.'!G105+FLA!H103</f>
        <v>35931.040000000001</v>
      </c>
      <c r="J104" s="46">
        <f t="shared" si="21"/>
        <v>933565.04</v>
      </c>
      <c r="K104" s="64">
        <f>J104-Kreisumlage!E105</f>
        <v>450407.09913500008</v>
      </c>
      <c r="L104" s="90">
        <f>'IST-Steuer-Einnahmen Vorvorjahr'!G103</f>
        <v>1401654</v>
      </c>
      <c r="M104" s="46">
        <f>'SZW Gemeinden'!I104-Finanzausgleichsumlage!H103+'§ 22 FAG M-V üWk'!H106+'§ 24 FAG M-V Übergangszuw.'!H105+Infrastrukturpauschale!D103</f>
        <v>-172290.77</v>
      </c>
      <c r="N104" s="46">
        <f t="shared" si="22"/>
        <v>1229363.23</v>
      </c>
      <c r="O104" s="64">
        <f>N104-Kreisumlage!F105</f>
        <v>597940.39</v>
      </c>
      <c r="P104" s="96">
        <f>'IST-Steuer-Einnahmen Vorvorjahr'!I103</f>
        <v>1115848</v>
      </c>
      <c r="Q104" s="46">
        <f>'SZW Gemeinden'!K104-Finanzausgleichsumlage!J103+'§ 22 FAG M-V üWk'!I106+'§ 24 FAG M-V Übergangszuw.'!I105+Infrastrukturpauschale!E103</f>
        <v>-38275.540000000008</v>
      </c>
      <c r="R104" s="46">
        <f t="shared" si="23"/>
        <v>1077572.46</v>
      </c>
      <c r="S104" s="64">
        <f>R104-Kreisumlage!G105</f>
        <v>539515.26461199997</v>
      </c>
      <c r="T104" s="90">
        <f>'IST-Steuer-Einnahmen Vorvorjahr'!K103</f>
        <v>991031</v>
      </c>
      <c r="U104" s="96">
        <v>177019</v>
      </c>
      <c r="V104" s="46">
        <f>'SZW Gemeinden'!M104-Finanzausgleichsumlage!J103+'§ 22 FAG M-V üWk'!J106+'§ 24 FAG M-V Übergangszuw.'!J105+Infrastrukturpauschale!F103</f>
        <v>-37896.540000000008</v>
      </c>
      <c r="W104" s="46">
        <f t="shared" si="24"/>
        <v>1130153.46</v>
      </c>
      <c r="X104" s="294">
        <f>W104-Kreisumlage!H105</f>
        <v>547196.14862799994</v>
      </c>
      <c r="Y104" s="90">
        <f>'IST-Steuer-Einnahmen Vorvorjahr'!M103</f>
        <v>1110729</v>
      </c>
      <c r="Z104" s="96">
        <v>121100</v>
      </c>
      <c r="AA104" s="46">
        <f>'SZW Gemeinden'!O104-Finanzausgleichsumlage!L103+'§ 22 FAG M-V üWk'!K106+'§ 24 FAG M-V Übergangszuw.'!K105+Infrastrukturpauschale!G103</f>
        <v>-49376.35</v>
      </c>
      <c r="AB104" s="46">
        <f t="shared" si="15"/>
        <v>1182452.6499999999</v>
      </c>
      <c r="AC104" s="214">
        <f>AB104-Kreisumlage!I105</f>
        <v>573024.09399999992</v>
      </c>
      <c r="AD104" s="217">
        <f t="shared" si="16"/>
        <v>63779</v>
      </c>
      <c r="AE104" s="275">
        <f t="shared" si="17"/>
        <v>-11479.80999999999</v>
      </c>
      <c r="AF104" s="216">
        <f t="shared" si="18"/>
        <v>52299.19000000001</v>
      </c>
      <c r="AG104" s="216">
        <f>Kreisumlage!J105</f>
        <v>26471.244627999957</v>
      </c>
      <c r="AH104" s="218">
        <f t="shared" si="19"/>
        <v>25827.945371999987</v>
      </c>
    </row>
    <row r="105" spans="1:34">
      <c r="A105" s="233">
        <v>13073045</v>
      </c>
      <c r="B105" s="227">
        <v>5362</v>
      </c>
      <c r="C105" s="31" t="s">
        <v>109</v>
      </c>
      <c r="D105" s="90">
        <f>'IST-Steuer-Einnahmen Vorvorjahr'!D104</f>
        <v>311189</v>
      </c>
      <c r="E105" s="46">
        <f>'SZW Gemeinden'!F105-Finanzausgleichsumlage!F104+'§ 22 FAG M-V üWk'!F107+'§ 24 FAG M-V Übergangszuw.'!F106+FLA!G104</f>
        <v>95107.41</v>
      </c>
      <c r="F105" s="46">
        <f t="shared" si="20"/>
        <v>406296.41000000003</v>
      </c>
      <c r="G105" s="64">
        <f>F105-Kreisumlage!D106</f>
        <v>214031.07190400004</v>
      </c>
      <c r="H105" s="90">
        <f>'IST-Steuer-Einnahmen Vorvorjahr'!E104</f>
        <v>285314</v>
      </c>
      <c r="I105" s="46">
        <f>'SZW Gemeinden'!G105-Finanzausgleichsumlage!G104+'§ 22 FAG M-V üWk'!G107+'§ 24 FAG M-V Übergangszuw.'!G106+FLA!H104</f>
        <v>107591.72</v>
      </c>
      <c r="J105" s="46">
        <f t="shared" si="21"/>
        <v>392905.72</v>
      </c>
      <c r="K105" s="64">
        <f>J105-Kreisumlage!E106</f>
        <v>220541.78499999997</v>
      </c>
      <c r="L105" s="90">
        <f>'IST-Steuer-Einnahmen Vorvorjahr'!G104</f>
        <v>311306</v>
      </c>
      <c r="M105" s="46">
        <f>'SZW Gemeinden'!I105-Finanzausgleichsumlage!H104+'§ 22 FAG M-V üWk'!H107+'§ 24 FAG M-V Übergangszuw.'!H106+Infrastrukturpauschale!D104</f>
        <v>110515.21</v>
      </c>
      <c r="N105" s="46">
        <f t="shared" si="22"/>
        <v>421821.21</v>
      </c>
      <c r="O105" s="64">
        <f>N105-Kreisumlage!F106</f>
        <v>264125.27</v>
      </c>
      <c r="P105" s="96">
        <f>'IST-Steuer-Einnahmen Vorvorjahr'!I104</f>
        <v>281179</v>
      </c>
      <c r="Q105" s="46">
        <f>'SZW Gemeinden'!K105-Finanzausgleichsumlage!J104+'§ 22 FAG M-V üWk'!I107+'§ 24 FAG M-V Übergangszuw.'!I106+Infrastrukturpauschale!E104</f>
        <v>157800.55000000002</v>
      </c>
      <c r="R105" s="46">
        <f t="shared" si="23"/>
        <v>438979.55000000005</v>
      </c>
      <c r="S105" s="64">
        <f>R105-Kreisumlage!G106</f>
        <v>273132.83226400008</v>
      </c>
      <c r="T105" s="90">
        <f>'IST-Steuer-Einnahmen Vorvorjahr'!K104</f>
        <v>324069</v>
      </c>
      <c r="U105" s="96">
        <v>24532</v>
      </c>
      <c r="V105" s="46">
        <f>'SZW Gemeinden'!M105-Finanzausgleichsumlage!J104+'§ 22 FAG M-V üWk'!J107+'§ 24 FAG M-V Übergangszuw.'!J106+Infrastrukturpauschale!F104</f>
        <v>86760.19</v>
      </c>
      <c r="W105" s="46">
        <f t="shared" si="24"/>
        <v>435361.19</v>
      </c>
      <c r="X105" s="294">
        <f>W105-Kreisumlage!H106</f>
        <v>256914.2666</v>
      </c>
      <c r="Y105" s="90">
        <f>'IST-Steuer-Einnahmen Vorvorjahr'!M104</f>
        <v>297108</v>
      </c>
      <c r="Z105" s="96">
        <v>0</v>
      </c>
      <c r="AA105" s="46">
        <f>'SZW Gemeinden'!O105-Finanzausgleichsumlage!L104+'§ 22 FAG M-V üWk'!K107+'§ 24 FAG M-V Übergangszuw.'!K106+Infrastrukturpauschale!G104</f>
        <v>181156.76</v>
      </c>
      <c r="AB105" s="46">
        <f t="shared" si="15"/>
        <v>478264.76</v>
      </c>
      <c r="AC105" s="214">
        <f>AB105-Kreisumlage!I106</f>
        <v>290948.49548000004</v>
      </c>
      <c r="AD105" s="217">
        <f t="shared" si="16"/>
        <v>-51493</v>
      </c>
      <c r="AE105" s="216">
        <f t="shared" si="17"/>
        <v>94396.57</v>
      </c>
      <c r="AF105" s="216">
        <f t="shared" si="18"/>
        <v>42903.570000000007</v>
      </c>
      <c r="AG105" s="216">
        <f>Kreisumlage!J106</f>
        <v>8869.3411199999973</v>
      </c>
      <c r="AH105" s="218">
        <f t="shared" si="19"/>
        <v>34034.228880000039</v>
      </c>
    </row>
    <row r="106" spans="1:34">
      <c r="A106" s="233">
        <v>13073059</v>
      </c>
      <c r="B106" s="227">
        <v>5362</v>
      </c>
      <c r="C106" s="31" t="s">
        <v>110</v>
      </c>
      <c r="D106" s="90">
        <f>'IST-Steuer-Einnahmen Vorvorjahr'!D105</f>
        <v>214265</v>
      </c>
      <c r="E106" s="46">
        <f>'SZW Gemeinden'!F106-Finanzausgleichsumlage!F105+'§ 22 FAG M-V üWk'!F108+'§ 24 FAG M-V Übergangszuw.'!F107+FLA!G105</f>
        <v>77895.81</v>
      </c>
      <c r="F106" s="46">
        <f t="shared" si="20"/>
        <v>292160.81</v>
      </c>
      <c r="G106" s="64">
        <f>F106-Kreisumlage!D107</f>
        <v>173581.89975799999</v>
      </c>
      <c r="H106" s="90">
        <f>'IST-Steuer-Einnahmen Vorvorjahr'!E105</f>
        <v>232949</v>
      </c>
      <c r="I106" s="46">
        <f>'SZW Gemeinden'!G106-Finanzausgleichsumlage!G105+'§ 22 FAG M-V üWk'!G108+'§ 24 FAG M-V Übergangszuw.'!G107+FLA!H105</f>
        <v>87912.819999999992</v>
      </c>
      <c r="J106" s="46">
        <f t="shared" si="21"/>
        <v>320861.82</v>
      </c>
      <c r="K106" s="64">
        <f>J106-Kreisumlage!E107</f>
        <v>199742.81301000001</v>
      </c>
      <c r="L106" s="90">
        <f>'IST-Steuer-Einnahmen Vorvorjahr'!G105</f>
        <v>226290</v>
      </c>
      <c r="M106" s="46">
        <f>'SZW Gemeinden'!I106-Finanzausgleichsumlage!H105+'§ 22 FAG M-V üWk'!H108+'§ 24 FAG M-V Übergangszuw.'!H107+Infrastrukturpauschale!D105</f>
        <v>113618.95999999999</v>
      </c>
      <c r="N106" s="46">
        <f t="shared" si="22"/>
        <v>339908.95999999996</v>
      </c>
      <c r="O106" s="64">
        <f>N106-Kreisumlage!F107</f>
        <v>232970.47999999998</v>
      </c>
      <c r="P106" s="96">
        <f>'IST-Steuer-Einnahmen Vorvorjahr'!I105</f>
        <v>239118</v>
      </c>
      <c r="Q106" s="46">
        <f>'SZW Gemeinden'!K106-Finanzausgleichsumlage!J105+'§ 22 FAG M-V üWk'!I108+'§ 24 FAG M-V Übergangszuw.'!I107+Infrastrukturpauschale!E105</f>
        <v>103720.93</v>
      </c>
      <c r="R106" s="46">
        <f t="shared" si="23"/>
        <v>342838.93</v>
      </c>
      <c r="S106" s="64">
        <f>R106-Kreisumlage!G107</f>
        <v>232202.13441999999</v>
      </c>
      <c r="T106" s="90">
        <f>'IST-Steuer-Einnahmen Vorvorjahr'!K105</f>
        <v>255685</v>
      </c>
      <c r="U106" s="96">
        <v>3562</v>
      </c>
      <c r="V106" s="46">
        <f>'SZW Gemeinden'!M106-Finanzausgleichsumlage!J105+'§ 22 FAG M-V üWk'!J108+'§ 24 FAG M-V Übergangszuw.'!J107+Infrastrukturpauschale!F105</f>
        <v>100431.73999999999</v>
      </c>
      <c r="W106" s="46">
        <f t="shared" si="24"/>
        <v>359678.74</v>
      </c>
      <c r="X106" s="294">
        <f>W106-Kreisumlage!H107</f>
        <v>237294.41287200002</v>
      </c>
      <c r="Y106" s="90">
        <f>'IST-Steuer-Einnahmen Vorvorjahr'!M105</f>
        <v>230832</v>
      </c>
      <c r="Z106" s="96">
        <v>0</v>
      </c>
      <c r="AA106" s="46">
        <f>'SZW Gemeinden'!O106-Finanzausgleichsumlage!L105+'§ 22 FAG M-V üWk'!K108+'§ 24 FAG M-V Übergangszuw.'!K107+Infrastrukturpauschale!G105</f>
        <v>146940.03</v>
      </c>
      <c r="AB106" s="46">
        <f t="shared" si="15"/>
        <v>377772.03</v>
      </c>
      <c r="AC106" s="214">
        <f>AB106-Kreisumlage!I107</f>
        <v>247917.35736000002</v>
      </c>
      <c r="AD106" s="217">
        <f t="shared" si="16"/>
        <v>-28415</v>
      </c>
      <c r="AE106" s="216">
        <f t="shared" si="17"/>
        <v>46508.290000000008</v>
      </c>
      <c r="AF106" s="216">
        <f t="shared" si="18"/>
        <v>18093.290000000008</v>
      </c>
      <c r="AG106" s="216">
        <f>Kreisumlage!J107</f>
        <v>7470.345512000029</v>
      </c>
      <c r="AH106" s="218">
        <f t="shared" si="19"/>
        <v>10622.944488000008</v>
      </c>
    </row>
    <row r="107" spans="1:34">
      <c r="A107" s="233">
        <v>13073073</v>
      </c>
      <c r="B107" s="227">
        <v>5362</v>
      </c>
      <c r="C107" s="31" t="s">
        <v>111</v>
      </c>
      <c r="D107" s="90">
        <f>'IST-Steuer-Einnahmen Vorvorjahr'!D106</f>
        <v>775029</v>
      </c>
      <c r="E107" s="46">
        <f>'SZW Gemeinden'!F107-Finanzausgleichsumlage!F106+'§ 22 FAG M-V üWk'!F109+'§ 24 FAG M-V Übergangszuw.'!F108+FLA!G106</f>
        <v>144971.07</v>
      </c>
      <c r="F107" s="46">
        <f t="shared" si="20"/>
        <v>920000.07000000007</v>
      </c>
      <c r="G107" s="64">
        <f>F107-Kreisumlage!D108</f>
        <v>498784.79931600002</v>
      </c>
      <c r="H107" s="90">
        <f>'IST-Steuer-Einnahmen Vorvorjahr'!E106</f>
        <v>887871</v>
      </c>
      <c r="I107" s="46">
        <f>'SZW Gemeinden'!G107-Finanzausgleichsumlage!G106+'§ 22 FAG M-V üWk'!G109+'§ 24 FAG M-V Übergangszuw.'!G108+FLA!H106</f>
        <v>60809.31</v>
      </c>
      <c r="J107" s="46">
        <f t="shared" si="21"/>
        <v>948680.31</v>
      </c>
      <c r="K107" s="64">
        <f>J107-Kreisumlage!E108</f>
        <v>538536.80448000005</v>
      </c>
      <c r="L107" s="90">
        <f>'IST-Steuer-Einnahmen Vorvorjahr'!G106</f>
        <v>973952</v>
      </c>
      <c r="M107" s="46">
        <f>'SZW Gemeinden'!I107-Finanzausgleichsumlage!H106+'§ 22 FAG M-V üWk'!H109+'§ 24 FAG M-V Übergangszuw.'!H108+Infrastrukturpauschale!D106</f>
        <v>58011.59</v>
      </c>
      <c r="N107" s="46">
        <f t="shared" si="22"/>
        <v>1031963.59</v>
      </c>
      <c r="O107" s="64">
        <f>N107-Kreisumlage!F108</f>
        <v>651227.52</v>
      </c>
      <c r="P107" s="96">
        <f>'IST-Steuer-Einnahmen Vorvorjahr'!I106</f>
        <v>919131</v>
      </c>
      <c r="Q107" s="46">
        <f>'SZW Gemeinden'!K107-Finanzausgleichsumlage!J106+'§ 22 FAG M-V üWk'!I109+'§ 24 FAG M-V Übergangszuw.'!I108+Infrastrukturpauschale!E106</f>
        <v>132833.29</v>
      </c>
      <c r="R107" s="46">
        <f t="shared" si="23"/>
        <v>1051964.29</v>
      </c>
      <c r="S107" s="64">
        <f>R107-Kreisumlage!G108</f>
        <v>656908.42359200004</v>
      </c>
      <c r="T107" s="90">
        <f>'IST-Steuer-Einnahmen Vorvorjahr'!K106</f>
        <v>653754</v>
      </c>
      <c r="U107" s="96">
        <v>140572</v>
      </c>
      <c r="V107" s="46">
        <f>'SZW Gemeinden'!M107-Finanzausgleichsumlage!J106+'§ 22 FAG M-V üWk'!J109+'§ 24 FAG M-V Übergangszuw.'!J108+Infrastrukturpauschale!F106</f>
        <v>280244.69</v>
      </c>
      <c r="W107" s="46">
        <f t="shared" si="24"/>
        <v>1074570.69</v>
      </c>
      <c r="X107" s="294">
        <f>W107-Kreisumlage!H108</f>
        <v>666841.96129600005</v>
      </c>
      <c r="Y107" s="90">
        <f>'IST-Steuer-Einnahmen Vorvorjahr'!M106</f>
        <v>895125</v>
      </c>
      <c r="Z107" s="96">
        <v>245300</v>
      </c>
      <c r="AA107" s="46">
        <f>'SZW Gemeinden'!O107-Finanzausgleichsumlage!L106+'§ 22 FAG M-V üWk'!K109+'§ 24 FAG M-V Übergangszuw.'!K108+Infrastrukturpauschale!G106</f>
        <v>55454.85</v>
      </c>
      <c r="AB107" s="46">
        <f t="shared" si="15"/>
        <v>1195879.8500000001</v>
      </c>
      <c r="AC107" s="214">
        <f>AB107-Kreisumlage!I108</f>
        <v>714388.47920000006</v>
      </c>
      <c r="AD107" s="217">
        <f t="shared" si="16"/>
        <v>346099</v>
      </c>
      <c r="AE107" s="275">
        <f t="shared" si="17"/>
        <v>-224789.84</v>
      </c>
      <c r="AF107" s="216">
        <f t="shared" si="18"/>
        <v>121309.16</v>
      </c>
      <c r="AG107" s="216">
        <f>Kreisumlage!J108</f>
        <v>73762.642096000083</v>
      </c>
      <c r="AH107" s="218">
        <f t="shared" si="19"/>
        <v>47546.517904000008</v>
      </c>
    </row>
    <row r="108" spans="1:34">
      <c r="A108" s="233">
        <v>13073079</v>
      </c>
      <c r="B108" s="227">
        <v>5362</v>
      </c>
      <c r="C108" s="31" t="s">
        <v>112</v>
      </c>
      <c r="D108" s="90">
        <f>'IST-Steuer-Einnahmen Vorvorjahr'!D107</f>
        <v>953934</v>
      </c>
      <c r="E108" s="46">
        <f>'SZW Gemeinden'!F108-Finanzausgleichsumlage!F107+'§ 22 FAG M-V üWk'!F110+'§ 24 FAG M-V Übergangszuw.'!F109+FLA!G107</f>
        <v>1069045.45</v>
      </c>
      <c r="F108" s="46">
        <f t="shared" si="20"/>
        <v>2022979.45</v>
      </c>
      <c r="G108" s="64">
        <f>F108-Kreisumlage!D109</f>
        <v>1279799.4326800001</v>
      </c>
      <c r="H108" s="90">
        <f>'IST-Steuer-Einnahmen Vorvorjahr'!E107</f>
        <v>1054985</v>
      </c>
      <c r="I108" s="46">
        <f>'SZW Gemeinden'!G108-Finanzausgleichsumlage!G107+'§ 22 FAG M-V üWk'!G110+'§ 24 FAG M-V Übergangszuw.'!G109+FLA!H107</f>
        <v>1067007.4100000001</v>
      </c>
      <c r="J108" s="46">
        <f t="shared" si="21"/>
        <v>2121992.41</v>
      </c>
      <c r="K108" s="64">
        <f>J108-Kreisumlage!E109</f>
        <v>1380557.111215</v>
      </c>
      <c r="L108" s="90">
        <f>'IST-Steuer-Einnahmen Vorvorjahr'!G107</f>
        <v>1021111</v>
      </c>
      <c r="M108" s="46">
        <f>'SZW Gemeinden'!I108-Finanzausgleichsumlage!H107+'§ 22 FAG M-V üWk'!H110+'§ 24 FAG M-V Übergangszuw.'!H109+Infrastrukturpauschale!D107</f>
        <v>1235456.81</v>
      </c>
      <c r="N108" s="46">
        <f t="shared" si="22"/>
        <v>2256567.81</v>
      </c>
      <c r="O108" s="64">
        <f>N108-Kreisumlage!F109</f>
        <v>1530223.71</v>
      </c>
      <c r="P108" s="96">
        <f>'IST-Steuer-Einnahmen Vorvorjahr'!I107</f>
        <v>1068260</v>
      </c>
      <c r="Q108" s="46">
        <f>'SZW Gemeinden'!K108-Finanzausgleichsumlage!J107+'§ 22 FAG M-V üWk'!I110+'§ 24 FAG M-V Übergangszuw.'!I109+Infrastrukturpauschale!E107</f>
        <v>1179979.79</v>
      </c>
      <c r="R108" s="46">
        <f t="shared" si="23"/>
        <v>2248239.79</v>
      </c>
      <c r="S108" s="64">
        <f>R108-Kreisumlage!G109</f>
        <v>1473104.1817280001</v>
      </c>
      <c r="T108" s="90">
        <f>'IST-Steuer-Einnahmen Vorvorjahr'!K107</f>
        <v>1181351</v>
      </c>
      <c r="U108" s="96">
        <v>57452</v>
      </c>
      <c r="V108" s="46">
        <f>'SZW Gemeinden'!M108-Finanzausgleichsumlage!J107+'§ 22 FAG M-V üWk'!J110+'§ 24 FAG M-V Übergangszuw.'!J109+Infrastrukturpauschale!F107</f>
        <v>1053510.53</v>
      </c>
      <c r="W108" s="46">
        <f t="shared" si="24"/>
        <v>2292313.5300000003</v>
      </c>
      <c r="X108" s="294">
        <f>W108-Kreisumlage!H109</f>
        <v>1462036.6105600004</v>
      </c>
      <c r="Y108" s="90">
        <f>'IST-Steuer-Einnahmen Vorvorjahr'!M107</f>
        <v>1349264</v>
      </c>
      <c r="Z108" s="96">
        <v>0</v>
      </c>
      <c r="AA108" s="46">
        <f>'SZW Gemeinden'!O108-Finanzausgleichsumlage!L107+'§ 22 FAG M-V üWk'!K110+'§ 24 FAG M-V Übergangszuw.'!K109+Infrastrukturpauschale!G107</f>
        <v>1039544.6000000001</v>
      </c>
      <c r="AB108" s="46">
        <f t="shared" si="15"/>
        <v>2388808.6</v>
      </c>
      <c r="AC108" s="214">
        <f>AB108-Kreisumlage!I109</f>
        <v>1507007.9809599998</v>
      </c>
      <c r="AD108" s="217">
        <f t="shared" si="16"/>
        <v>110461</v>
      </c>
      <c r="AE108" s="275">
        <f t="shared" si="17"/>
        <v>-13965.929999999935</v>
      </c>
      <c r="AF108" s="216">
        <f t="shared" si="18"/>
        <v>96495.070000000065</v>
      </c>
      <c r="AG108" s="216">
        <f>Kreisumlage!J109</f>
        <v>51523.699600000167</v>
      </c>
      <c r="AH108" s="218">
        <f t="shared" si="19"/>
        <v>44971.370399999432</v>
      </c>
    </row>
    <row r="109" spans="1:34">
      <c r="A109" s="233">
        <v>13073081</v>
      </c>
      <c r="B109" s="227">
        <v>5362</v>
      </c>
      <c r="C109" s="31" t="s">
        <v>113</v>
      </c>
      <c r="D109" s="90">
        <f>'IST-Steuer-Einnahmen Vorvorjahr'!D108</f>
        <v>412508</v>
      </c>
      <c r="E109" s="46">
        <f>'SZW Gemeinden'!F109-Finanzausgleichsumlage!F108+'§ 22 FAG M-V üWk'!F111+'§ 24 FAG M-V Übergangszuw.'!F110+FLA!G108</f>
        <v>-3048.2900000000009</v>
      </c>
      <c r="F109" s="46">
        <f t="shared" si="20"/>
        <v>409459.71</v>
      </c>
      <c r="G109" s="64">
        <f>F109-Kreisumlage!D110</f>
        <v>159683.37118799999</v>
      </c>
      <c r="H109" s="90">
        <f>'IST-Steuer-Einnahmen Vorvorjahr'!E108</f>
        <v>382519</v>
      </c>
      <c r="I109" s="46">
        <f>'SZW Gemeinden'!G109-Finanzausgleichsumlage!G108+'§ 22 FAG M-V üWk'!G111+'§ 24 FAG M-V Übergangszuw.'!G110+FLA!H108</f>
        <v>16908.13</v>
      </c>
      <c r="J109" s="46">
        <f t="shared" si="21"/>
        <v>399427.13</v>
      </c>
      <c r="K109" s="64">
        <f>J109-Kreisumlage!E110</f>
        <v>176000.70980000001</v>
      </c>
      <c r="L109" s="90">
        <f>'IST-Steuer-Einnahmen Vorvorjahr'!G108</f>
        <v>304254</v>
      </c>
      <c r="M109" s="46">
        <f>'SZW Gemeinden'!I109-Finanzausgleichsumlage!H108+'§ 22 FAG M-V üWk'!H111+'§ 24 FAG M-V Übergangszuw.'!H110+Infrastrukturpauschale!D108</f>
        <v>78098.27</v>
      </c>
      <c r="N109" s="46">
        <f t="shared" si="22"/>
        <v>382352.27</v>
      </c>
      <c r="O109" s="64">
        <f>N109-Kreisumlage!F110</f>
        <v>215014.56000000003</v>
      </c>
      <c r="P109" s="96">
        <f>'IST-Steuer-Einnahmen Vorvorjahr'!I108</f>
        <v>355776</v>
      </c>
      <c r="Q109" s="46">
        <f>'SZW Gemeinden'!K109-Finanzausgleichsumlage!J108+'§ 22 FAG M-V üWk'!I111+'§ 24 FAG M-V Übergangszuw.'!I110+Infrastrukturpauschale!E108</f>
        <v>2457</v>
      </c>
      <c r="R109" s="46">
        <f t="shared" si="23"/>
        <v>358233</v>
      </c>
      <c r="S109" s="64">
        <f>R109-Kreisumlage!G110</f>
        <v>171964.073428</v>
      </c>
      <c r="T109" s="90">
        <f>'IST-Steuer-Einnahmen Vorvorjahr'!K108</f>
        <v>447755</v>
      </c>
      <c r="U109" s="96">
        <v>39272</v>
      </c>
      <c r="V109" s="46">
        <f>'SZW Gemeinden'!M109-Finanzausgleichsumlage!J108+'§ 22 FAG M-V üWk'!J111+'§ 24 FAG M-V Übergangszuw.'!J110+Infrastrukturpauschale!F108</f>
        <v>-14791.759999999998</v>
      </c>
      <c r="W109" s="46">
        <f t="shared" si="24"/>
        <v>472235.24</v>
      </c>
      <c r="X109" s="294">
        <f>W109-Kreisumlage!H110</f>
        <v>212322.74636799996</v>
      </c>
      <c r="Y109" s="90">
        <f>'IST-Steuer-Einnahmen Vorvorjahr'!M108</f>
        <v>520859</v>
      </c>
      <c r="Z109" s="96">
        <v>0</v>
      </c>
      <c r="AA109" s="46">
        <f>'SZW Gemeinden'!O109-Finanzausgleichsumlage!L108+'§ 22 FAG M-V üWk'!K111+'§ 24 FAG M-V Übergangszuw.'!K110+Infrastrukturpauschale!G108</f>
        <v>-27306.129999999997</v>
      </c>
      <c r="AB109" s="46">
        <f t="shared" si="15"/>
        <v>493552.87</v>
      </c>
      <c r="AC109" s="214">
        <f>AB109-Kreisumlage!I110</f>
        <v>213902.34279999998</v>
      </c>
      <c r="AD109" s="217">
        <f t="shared" si="16"/>
        <v>33832</v>
      </c>
      <c r="AE109" s="275">
        <f t="shared" si="17"/>
        <v>-12514.369999999999</v>
      </c>
      <c r="AF109" s="216">
        <f t="shared" si="18"/>
        <v>21317.63</v>
      </c>
      <c r="AG109" s="216">
        <f>Kreisumlage!J110</f>
        <v>19738.033567999984</v>
      </c>
      <c r="AH109" s="218">
        <f t="shared" si="19"/>
        <v>1579.5964320000203</v>
      </c>
    </row>
    <row r="110" spans="1:34">
      <c r="A110" s="233">
        <v>13073092</v>
      </c>
      <c r="B110" s="227">
        <v>5362</v>
      </c>
      <c r="C110" s="31" t="s">
        <v>114</v>
      </c>
      <c r="D110" s="90">
        <f>'IST-Steuer-Einnahmen Vorvorjahr'!D109</f>
        <v>449590</v>
      </c>
      <c r="E110" s="46">
        <f>'SZW Gemeinden'!F110-Finanzausgleichsumlage!F109+'§ 22 FAG M-V üWk'!F112+'§ 24 FAG M-V Übergangszuw.'!F111+FLA!G109</f>
        <v>166888.04999999999</v>
      </c>
      <c r="F110" s="46">
        <f t="shared" si="20"/>
        <v>616478.05000000005</v>
      </c>
      <c r="G110" s="64">
        <f>F110-Kreisumlage!D111</f>
        <v>324738.66871600004</v>
      </c>
      <c r="H110" s="90">
        <f>'IST-Steuer-Einnahmen Vorvorjahr'!E109</f>
        <v>410016</v>
      </c>
      <c r="I110" s="46">
        <f>'SZW Gemeinden'!G110-Finanzausgleichsumlage!G109+'§ 22 FAG M-V üWk'!G112+'§ 24 FAG M-V Übergangszuw.'!G111+FLA!H109</f>
        <v>201761.34</v>
      </c>
      <c r="J110" s="46">
        <f t="shared" si="21"/>
        <v>611777.34</v>
      </c>
      <c r="K110" s="64">
        <f>J110-Kreisumlage!E111</f>
        <v>344522.89501499996</v>
      </c>
      <c r="L110" s="90">
        <f>'IST-Steuer-Einnahmen Vorvorjahr'!G109</f>
        <v>499868</v>
      </c>
      <c r="M110" s="46">
        <f>'SZW Gemeinden'!I110-Finanzausgleichsumlage!H109+'§ 22 FAG M-V üWk'!H112+'§ 24 FAG M-V Übergangszuw.'!H111+Infrastrukturpauschale!D109</f>
        <v>158125.79999999999</v>
      </c>
      <c r="N110" s="46">
        <f t="shared" si="22"/>
        <v>657993.80000000005</v>
      </c>
      <c r="O110" s="64">
        <f>N110-Kreisumlage!F111</f>
        <v>410751.78</v>
      </c>
      <c r="P110" s="96">
        <f>'IST-Steuer-Einnahmen Vorvorjahr'!I109</f>
        <v>403655</v>
      </c>
      <c r="Q110" s="46">
        <f>'SZW Gemeinden'!K110-Finanzausgleichsumlage!J109+'§ 22 FAG M-V üWk'!I112+'§ 24 FAG M-V Übergangszuw.'!I111+Infrastrukturpauschale!E109</f>
        <v>300709.46999999997</v>
      </c>
      <c r="R110" s="46">
        <f t="shared" si="23"/>
        <v>704364.47</v>
      </c>
      <c r="S110" s="64">
        <f>R110-Kreisumlage!G111</f>
        <v>441636.24938399997</v>
      </c>
      <c r="T110" s="90">
        <f>'IST-Steuer-Einnahmen Vorvorjahr'!K109</f>
        <v>361097</v>
      </c>
      <c r="U110" s="96">
        <v>34950</v>
      </c>
      <c r="V110" s="46">
        <f>'SZW Gemeinden'!M110-Finanzausgleichsumlage!J109+'§ 22 FAG M-V üWk'!J112+'§ 24 FAG M-V Übergangszuw.'!J111+Infrastrukturpauschale!F109</f>
        <v>339161.13</v>
      </c>
      <c r="W110" s="46">
        <f t="shared" si="24"/>
        <v>735208.13</v>
      </c>
      <c r="X110" s="294">
        <f>W110-Kreisumlage!H111</f>
        <v>454105.67894800002</v>
      </c>
      <c r="Y110" s="90">
        <f>'IST-Steuer-Einnahmen Vorvorjahr'!M109</f>
        <v>368416</v>
      </c>
      <c r="Z110" s="96">
        <v>132300</v>
      </c>
      <c r="AA110" s="46">
        <f>'SZW Gemeinden'!O110-Finanzausgleichsumlage!L109+'§ 22 FAG M-V üWk'!K112+'§ 24 FAG M-V Übergangszuw.'!K111+Infrastrukturpauschale!G109</f>
        <v>228907.94</v>
      </c>
      <c r="AB110" s="46">
        <f t="shared" si="15"/>
        <v>729623.94</v>
      </c>
      <c r="AC110" s="214">
        <f>AB110-Kreisumlage!I111</f>
        <v>433335.83315999992</v>
      </c>
      <c r="AD110" s="217">
        <f t="shared" si="16"/>
        <v>104669</v>
      </c>
      <c r="AE110" s="275">
        <f t="shared" si="17"/>
        <v>-110253.19</v>
      </c>
      <c r="AF110" s="276">
        <f t="shared" si="18"/>
        <v>-5584.1900000000023</v>
      </c>
      <c r="AG110" s="216">
        <f>Kreisumlage!J111</f>
        <v>15185.655788000033</v>
      </c>
      <c r="AH110" s="278">
        <f t="shared" si="19"/>
        <v>-20769.845788000093</v>
      </c>
    </row>
    <row r="111" spans="1:34" ht="17.25" thickBot="1">
      <c r="A111" s="238">
        <v>13073095</v>
      </c>
      <c r="B111" s="229">
        <v>5362</v>
      </c>
      <c r="C111" s="33" t="s">
        <v>115</v>
      </c>
      <c r="D111" s="90">
        <f>'IST-Steuer-Einnahmen Vorvorjahr'!D110</f>
        <v>269577</v>
      </c>
      <c r="E111" s="46">
        <f>'SZW Gemeinden'!F111-Finanzausgleichsumlage!F110+'§ 22 FAG M-V üWk'!F113+'§ 24 FAG M-V Übergangszuw.'!F112+FLA!G110</f>
        <v>191369.78</v>
      </c>
      <c r="F111" s="46">
        <f t="shared" si="20"/>
        <v>460946.78</v>
      </c>
      <c r="G111" s="64">
        <f>F111-Kreisumlage!D112</f>
        <v>252756.23010800002</v>
      </c>
      <c r="H111" s="90">
        <f>'IST-Steuer-Einnahmen Vorvorjahr'!E110</f>
        <v>302839</v>
      </c>
      <c r="I111" s="46">
        <f>'SZW Gemeinden'!G111-Finanzausgleichsumlage!G110+'§ 22 FAG M-V üWk'!G113+'§ 24 FAG M-V Übergangszuw.'!G112+FLA!H110</f>
        <v>180005.59</v>
      </c>
      <c r="J111" s="46">
        <f t="shared" si="21"/>
        <v>482844.58999999997</v>
      </c>
      <c r="K111" s="64">
        <f>J111-Kreisumlage!E112</f>
        <v>274374.340295</v>
      </c>
      <c r="L111" s="90">
        <f>'IST-Steuer-Einnahmen Vorvorjahr'!G110</f>
        <v>362249</v>
      </c>
      <c r="M111" s="46">
        <f>'SZW Gemeinden'!I111-Finanzausgleichsumlage!H110+'§ 22 FAG M-V üWk'!H113+'§ 24 FAG M-V Übergangszuw.'!H112+Infrastrukturpauschale!D110</f>
        <v>191038.58</v>
      </c>
      <c r="N111" s="46">
        <f t="shared" si="22"/>
        <v>553287.57999999996</v>
      </c>
      <c r="O111" s="64">
        <f>N111-Kreisumlage!F112</f>
        <v>355631.61</v>
      </c>
      <c r="P111" s="96">
        <f>'IST-Steuer-Einnahmen Vorvorjahr'!I110</f>
        <v>329912</v>
      </c>
      <c r="Q111" s="46">
        <f>'SZW Gemeinden'!K111-Finanzausgleichsumlage!J110+'§ 22 FAG M-V üWk'!I113+'§ 24 FAG M-V Übergangszuw.'!I112+Infrastrukturpauschale!E110</f>
        <v>246009.12</v>
      </c>
      <c r="R111" s="46">
        <f t="shared" si="23"/>
        <v>575921.12</v>
      </c>
      <c r="S111" s="64">
        <f>R111-Kreisumlage!G112</f>
        <v>367407.898292</v>
      </c>
      <c r="T111" s="90">
        <f>'IST-Steuer-Einnahmen Vorvorjahr'!K110</f>
        <v>349508</v>
      </c>
      <c r="U111" s="96">
        <v>10271</v>
      </c>
      <c r="V111" s="46">
        <f>'SZW Gemeinden'!M111-Finanzausgleichsumlage!J110+'§ 22 FAG M-V üWk'!J113+'§ 24 FAG M-V Übergangszuw.'!J112+Infrastrukturpauschale!F110</f>
        <v>249827.41999999998</v>
      </c>
      <c r="W111" s="46">
        <f t="shared" si="24"/>
        <v>609606.41999999993</v>
      </c>
      <c r="X111" s="294">
        <f>W111-Kreisumlage!H112</f>
        <v>377433.23705599993</v>
      </c>
      <c r="Y111" s="295">
        <f>'IST-Steuer-Einnahmen Vorvorjahr'!M110</f>
        <v>376457</v>
      </c>
      <c r="Z111" s="96">
        <v>0</v>
      </c>
      <c r="AA111" s="46">
        <f>'SZW Gemeinden'!O111-Finanzausgleichsumlage!L110+'§ 22 FAG M-V üWk'!K113+'§ 24 FAG M-V Übergangszuw.'!K112+Infrastrukturpauschale!G110</f>
        <v>262950.51</v>
      </c>
      <c r="AB111" s="46">
        <f t="shared" si="15"/>
        <v>639407.51</v>
      </c>
      <c r="AC111" s="214">
        <f>AB111-Kreisumlage!I112</f>
        <v>396454.49288000003</v>
      </c>
      <c r="AD111" s="217">
        <f t="shared" si="16"/>
        <v>16678</v>
      </c>
      <c r="AE111" s="216">
        <f t="shared" si="17"/>
        <v>13123.090000000026</v>
      </c>
      <c r="AF111" s="216">
        <f t="shared" si="18"/>
        <v>29801.090000000026</v>
      </c>
      <c r="AG111" s="216">
        <f>Kreisumlage!J112</f>
        <v>10779.834175999975</v>
      </c>
      <c r="AH111" s="218">
        <f t="shared" si="19"/>
        <v>19021.255824000109</v>
      </c>
    </row>
    <row r="112" spans="1:34" ht="17.25" thickBot="1">
      <c r="A112" s="244"/>
      <c r="B112" s="7"/>
      <c r="C112" s="158" t="s">
        <v>173</v>
      </c>
      <c r="D112" s="94">
        <f t="shared" ref="D112:AH112" si="25">SUM(D6:D111)</f>
        <v>143519782</v>
      </c>
      <c r="E112" s="76">
        <f t="shared" si="25"/>
        <v>90024896.729999974</v>
      </c>
      <c r="F112" s="76">
        <f t="shared" si="25"/>
        <v>233544678.73000002</v>
      </c>
      <c r="G112" s="77">
        <f t="shared" si="25"/>
        <v>139820409.46192604</v>
      </c>
      <c r="H112" s="94">
        <f t="shared" si="25"/>
        <v>155597500</v>
      </c>
      <c r="I112" s="76">
        <f t="shared" si="25"/>
        <v>91795163.329999983</v>
      </c>
      <c r="J112" s="76">
        <f t="shared" si="25"/>
        <v>247392663.33000001</v>
      </c>
      <c r="K112" s="77">
        <f t="shared" si="25"/>
        <v>153666867.85195497</v>
      </c>
      <c r="L112" s="94">
        <f t="shared" si="25"/>
        <v>166119579</v>
      </c>
      <c r="M112" s="76">
        <f t="shared" si="25"/>
        <v>112621829.90999992</v>
      </c>
      <c r="N112" s="76">
        <f t="shared" si="25"/>
        <v>278741408.90999985</v>
      </c>
      <c r="O112" s="77">
        <f t="shared" si="25"/>
        <v>185020286.44999999</v>
      </c>
      <c r="P112" s="94">
        <f t="shared" si="25"/>
        <v>172104635</v>
      </c>
      <c r="Q112" s="76">
        <f t="shared" si="25"/>
        <v>108934490.36999997</v>
      </c>
      <c r="R112" s="76">
        <f t="shared" si="25"/>
        <v>281039125.37000012</v>
      </c>
      <c r="S112" s="77">
        <f t="shared" si="25"/>
        <v>180966383.73748007</v>
      </c>
      <c r="T112" s="94">
        <f t="shared" si="25"/>
        <v>171285471</v>
      </c>
      <c r="U112" s="95">
        <f t="shared" si="25"/>
        <v>15261196</v>
      </c>
      <c r="V112" s="76">
        <f t="shared" si="25"/>
        <v>110084196.85999998</v>
      </c>
      <c r="W112" s="76">
        <f t="shared" si="25"/>
        <v>296630863.86000007</v>
      </c>
      <c r="X112" s="77">
        <f t="shared" si="25"/>
        <v>187005712.43446392</v>
      </c>
      <c r="Y112" s="94">
        <f t="shared" si="25"/>
        <v>188967547</v>
      </c>
      <c r="Z112" s="95">
        <f t="shared" si="25"/>
        <v>8816500</v>
      </c>
      <c r="AA112" s="76">
        <f t="shared" si="25"/>
        <v>107875114.81000003</v>
      </c>
      <c r="AB112" s="76">
        <f t="shared" si="25"/>
        <v>305659161.80999982</v>
      </c>
      <c r="AC112" s="290">
        <f t="shared" si="25"/>
        <v>192203976.86315998</v>
      </c>
      <c r="AD112" s="94">
        <f t="shared" si="25"/>
        <v>11237380</v>
      </c>
      <c r="AE112" s="76">
        <f t="shared" si="25"/>
        <v>-2209082.0499999975</v>
      </c>
      <c r="AF112" s="76">
        <f t="shared" si="25"/>
        <v>9028297.9500000011</v>
      </c>
      <c r="AG112" s="267">
        <f t="shared" si="25"/>
        <v>3830033.5213040058</v>
      </c>
      <c r="AH112" s="77">
        <f t="shared" si="25"/>
        <v>5198264.4286959935</v>
      </c>
    </row>
    <row r="113" spans="4:34"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H113" s="160"/>
    </row>
    <row r="114" spans="4:34">
      <c r="L114" s="102" t="s">
        <v>137</v>
      </c>
      <c r="AD114" s="102" t="s">
        <v>137</v>
      </c>
    </row>
    <row r="115" spans="4:34" ht="31.5" customHeight="1">
      <c r="D115" s="280"/>
      <c r="E115" s="280"/>
      <c r="F115" s="280"/>
      <c r="G115" s="280"/>
      <c r="H115" s="280"/>
      <c r="I115" s="280"/>
      <c r="J115" s="280"/>
      <c r="K115" s="280"/>
      <c r="L115" s="192">
        <v>1</v>
      </c>
      <c r="M115" s="279" t="s">
        <v>140</v>
      </c>
      <c r="N115" s="280"/>
      <c r="O115" s="280"/>
      <c r="R115" s="160"/>
      <c r="AD115" s="107"/>
      <c r="AE115" s="330" t="s">
        <v>193</v>
      </c>
      <c r="AF115" s="331"/>
      <c r="AG115" s="331"/>
      <c r="AH115" s="331"/>
    </row>
    <row r="116" spans="4:34" ht="63" customHeight="1">
      <c r="L116" s="193">
        <v>2</v>
      </c>
      <c r="M116" s="191" t="s">
        <v>141</v>
      </c>
      <c r="AD116" s="108"/>
      <c r="AE116" s="330" t="s">
        <v>194</v>
      </c>
      <c r="AF116" s="331"/>
      <c r="AG116" s="331"/>
      <c r="AH116" s="331"/>
    </row>
    <row r="117" spans="4:34" ht="29.25" customHeight="1">
      <c r="L117" s="194">
        <v>3</v>
      </c>
      <c r="M117" s="191" t="s">
        <v>142</v>
      </c>
      <c r="AD117" s="169"/>
      <c r="AE117" s="330" t="s">
        <v>195</v>
      </c>
      <c r="AF117" s="331"/>
      <c r="AG117" s="331"/>
      <c r="AH117" s="331"/>
    </row>
    <row r="118" spans="4:34" ht="63" customHeight="1">
      <c r="H118" s="103"/>
      <c r="L118" s="192">
        <v>4</v>
      </c>
      <c r="M118" s="191" t="s">
        <v>178</v>
      </c>
      <c r="AD118" s="109"/>
      <c r="AE118" s="330" t="s">
        <v>196</v>
      </c>
      <c r="AF118" s="331"/>
      <c r="AG118" s="331"/>
      <c r="AH118" s="331"/>
    </row>
  </sheetData>
  <autoFilter ref="A5:AH112" xr:uid="{00000000-0009-0000-0000-000000000000}">
    <sortState ref="A6:AH112">
      <sortCondition ref="B5:B112"/>
    </sortState>
  </autoFilter>
  <mergeCells count="14">
    <mergeCell ref="A3:A4"/>
    <mergeCell ref="B3:B4"/>
    <mergeCell ref="C3:C4"/>
    <mergeCell ref="AE115:AH115"/>
    <mergeCell ref="AE116:AH116"/>
    <mergeCell ref="AE117:AH117"/>
    <mergeCell ref="AE118:AH118"/>
    <mergeCell ref="D3:G3"/>
    <mergeCell ref="H3:K3"/>
    <mergeCell ref="L3:O3"/>
    <mergeCell ref="AD3:AH3"/>
    <mergeCell ref="P3:S3"/>
    <mergeCell ref="T3:X3"/>
    <mergeCell ref="Y3:AC3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443E2-B2A0-485A-9D2D-123108BF93F2}">
  <dimension ref="A1:G114"/>
  <sheetViews>
    <sheetView workbookViewId="0">
      <selection activeCell="G1" sqref="G1"/>
    </sheetView>
  </sheetViews>
  <sheetFormatPr baseColWidth="10" defaultRowHeight="15"/>
  <cols>
    <col min="2" max="2" width="6.28515625" bestFit="1" customWidth="1"/>
    <col min="3" max="3" width="22.7109375" bestFit="1" customWidth="1"/>
    <col min="4" max="4" width="14.140625" bestFit="1" customWidth="1"/>
    <col min="5" max="5" width="14.140625" style="222" bestFit="1" customWidth="1"/>
    <col min="6" max="6" width="14.140625" style="3" customWidth="1"/>
    <col min="7" max="7" width="14.140625" bestFit="1" customWidth="1"/>
  </cols>
  <sheetData>
    <row r="1" spans="1:7" ht="16.5">
      <c r="A1" s="78" t="s">
        <v>174</v>
      </c>
    </row>
    <row r="2" spans="1:7">
      <c r="A2" t="s">
        <v>175</v>
      </c>
    </row>
    <row r="3" spans="1:7" s="3" customFormat="1" ht="15.75" thickBot="1">
      <c r="A3" s="3" t="s">
        <v>179</v>
      </c>
      <c r="E3" s="222"/>
    </row>
    <row r="4" spans="1:7">
      <c r="A4" s="372" t="s">
        <v>0</v>
      </c>
      <c r="B4" s="345" t="s">
        <v>1</v>
      </c>
      <c r="C4" s="347" t="s">
        <v>7</v>
      </c>
      <c r="D4" s="386">
        <v>2021</v>
      </c>
      <c r="E4" s="380">
        <v>2022</v>
      </c>
      <c r="F4" s="382">
        <v>2023</v>
      </c>
      <c r="G4" s="374" t="s">
        <v>190</v>
      </c>
    </row>
    <row r="5" spans="1:7" ht="15.75" thickBot="1">
      <c r="A5" s="373"/>
      <c r="B5" s="346"/>
      <c r="C5" s="348"/>
      <c r="D5" s="387"/>
      <c r="E5" s="381"/>
      <c r="F5" s="383"/>
      <c r="G5" s="375" t="s">
        <v>136</v>
      </c>
    </row>
    <row r="6" spans="1:7" ht="16.5" thickBot="1">
      <c r="A6" s="230">
        <v>1</v>
      </c>
      <c r="B6" s="82">
        <v>2</v>
      </c>
      <c r="C6" s="63">
        <v>3</v>
      </c>
      <c r="D6" s="82">
        <v>4</v>
      </c>
      <c r="E6" s="323">
        <v>5</v>
      </c>
      <c r="F6" s="286">
        <v>6</v>
      </c>
      <c r="G6" s="143" t="s">
        <v>189</v>
      </c>
    </row>
    <row r="7" spans="1:7" ht="17.25">
      <c r="A7" s="232">
        <v>13073088</v>
      </c>
      <c r="B7" s="226">
        <v>301</v>
      </c>
      <c r="C7" s="28" t="s">
        <v>10</v>
      </c>
      <c r="D7" s="54">
        <v>68544439.920000002</v>
      </c>
      <c r="E7" s="305">
        <v>73170462.950000003</v>
      </c>
      <c r="F7" s="98">
        <v>78499584.760000005</v>
      </c>
      <c r="G7" s="98">
        <f>F7-E7</f>
        <v>5329121.8100000024</v>
      </c>
    </row>
    <row r="8" spans="1:7" ht="15.75">
      <c r="A8" s="233">
        <v>13073011</v>
      </c>
      <c r="B8" s="227">
        <v>311</v>
      </c>
      <c r="C8" s="31" t="s">
        <v>11</v>
      </c>
      <c r="D8" s="54">
        <v>7354662.1799999997</v>
      </c>
      <c r="E8" s="305">
        <v>7205309.5800000001</v>
      </c>
      <c r="F8" s="98">
        <v>10011042.59</v>
      </c>
      <c r="G8" s="98">
        <f>F8-E8</f>
        <v>2805733.01</v>
      </c>
    </row>
    <row r="9" spans="1:7" ht="15.75">
      <c r="A9" s="233">
        <v>13073035</v>
      </c>
      <c r="B9" s="227">
        <v>312</v>
      </c>
      <c r="C9" s="31" t="s">
        <v>12</v>
      </c>
      <c r="D9" s="54">
        <v>10153232.859999999</v>
      </c>
      <c r="E9" s="305">
        <v>10905339.779999999</v>
      </c>
      <c r="F9" s="98">
        <v>11590985.83</v>
      </c>
      <c r="G9" s="98">
        <f t="shared" ref="G9:G72" si="0">F9-E9</f>
        <v>685646.05000000075</v>
      </c>
    </row>
    <row r="10" spans="1:7" ht="15.75">
      <c r="A10" s="233">
        <v>13073055</v>
      </c>
      <c r="B10" s="227">
        <v>313</v>
      </c>
      <c r="C10" s="31" t="s">
        <v>13</v>
      </c>
      <c r="D10" s="54">
        <v>5181572.58</v>
      </c>
      <c r="E10" s="305">
        <v>5204010.3600000003</v>
      </c>
      <c r="F10" s="98">
        <v>7030549.5099999998</v>
      </c>
      <c r="G10" s="98">
        <f t="shared" si="0"/>
        <v>1826539.1499999994</v>
      </c>
    </row>
    <row r="11" spans="1:7" ht="15.75">
      <c r="A11" s="233">
        <v>13073070</v>
      </c>
      <c r="B11" s="227">
        <v>314</v>
      </c>
      <c r="C11" s="31" t="s">
        <v>14</v>
      </c>
      <c r="D11" s="54">
        <v>4273340.4400000004</v>
      </c>
      <c r="E11" s="305">
        <v>4671386.34</v>
      </c>
      <c r="F11" s="98">
        <v>5023624.25</v>
      </c>
      <c r="G11" s="98">
        <f t="shared" si="0"/>
        <v>352237.91000000015</v>
      </c>
    </row>
    <row r="12" spans="1:7" ht="15.75">
      <c r="A12" s="233">
        <v>13073080</v>
      </c>
      <c r="B12" s="227">
        <v>315</v>
      </c>
      <c r="C12" s="31" t="s">
        <v>15</v>
      </c>
      <c r="D12" s="54">
        <v>10291396.689999999</v>
      </c>
      <c r="E12" s="305">
        <v>15911433.550000001</v>
      </c>
      <c r="F12" s="98">
        <v>13795832.98</v>
      </c>
      <c r="G12" s="98">
        <f t="shared" si="0"/>
        <v>-2115600.5700000003</v>
      </c>
    </row>
    <row r="13" spans="1:7" ht="15.75">
      <c r="A13" s="233">
        <v>13073089</v>
      </c>
      <c r="B13" s="227">
        <v>316</v>
      </c>
      <c r="C13" s="31" t="s">
        <v>16</v>
      </c>
      <c r="D13" s="54">
        <v>3905987.58</v>
      </c>
      <c r="E13" s="305">
        <v>4231272.76</v>
      </c>
      <c r="F13" s="98">
        <v>4583464.47</v>
      </c>
      <c r="G13" s="98">
        <f t="shared" si="0"/>
        <v>352191.70999999996</v>
      </c>
    </row>
    <row r="14" spans="1:7" ht="15.75">
      <c r="A14" s="233">
        <v>13073105</v>
      </c>
      <c r="B14" s="227">
        <v>317</v>
      </c>
      <c r="C14" s="31" t="s">
        <v>17</v>
      </c>
      <c r="D14" s="54">
        <v>3554562.56</v>
      </c>
      <c r="E14" s="305">
        <v>4242228.8</v>
      </c>
      <c r="F14" s="98">
        <v>4544356.45</v>
      </c>
      <c r="G14" s="98">
        <f t="shared" si="0"/>
        <v>302127.65000000037</v>
      </c>
    </row>
    <row r="15" spans="1:7" ht="15.75">
      <c r="A15" s="233">
        <v>13073005</v>
      </c>
      <c r="B15" s="227">
        <v>5351</v>
      </c>
      <c r="C15" s="31" t="s">
        <v>18</v>
      </c>
      <c r="D15" s="54">
        <v>949481.11</v>
      </c>
      <c r="E15" s="305">
        <v>1034161.94</v>
      </c>
      <c r="F15" s="98">
        <v>1105656.3700000001</v>
      </c>
      <c r="G15" s="98">
        <f t="shared" si="0"/>
        <v>71494.430000000168</v>
      </c>
    </row>
    <row r="16" spans="1:7" ht="15.75">
      <c r="A16" s="233">
        <v>13073037</v>
      </c>
      <c r="B16" s="227">
        <v>5351</v>
      </c>
      <c r="C16" s="31" t="s">
        <v>19</v>
      </c>
      <c r="D16" s="54">
        <v>718722.8</v>
      </c>
      <c r="E16" s="305">
        <v>790290.08</v>
      </c>
      <c r="F16" s="98">
        <v>860720.25</v>
      </c>
      <c r="G16" s="98">
        <f t="shared" si="0"/>
        <v>70430.170000000042</v>
      </c>
    </row>
    <row r="17" spans="1:7" ht="15.75">
      <c r="A17" s="233">
        <v>13073044</v>
      </c>
      <c r="B17" s="227">
        <v>5351</v>
      </c>
      <c r="C17" s="31" t="s">
        <v>20</v>
      </c>
      <c r="D17" s="54">
        <v>684346.34</v>
      </c>
      <c r="E17" s="305">
        <v>724569.59</v>
      </c>
      <c r="F17" s="98">
        <v>771938.49</v>
      </c>
      <c r="G17" s="98">
        <f t="shared" si="0"/>
        <v>47368.900000000023</v>
      </c>
    </row>
    <row r="18" spans="1:7" ht="15.75">
      <c r="A18" s="233">
        <v>13073046</v>
      </c>
      <c r="B18" s="227">
        <v>5351</v>
      </c>
      <c r="C18" s="31" t="s">
        <v>21</v>
      </c>
      <c r="D18" s="54">
        <v>1935314.42</v>
      </c>
      <c r="E18" s="305">
        <v>1984540.12</v>
      </c>
      <c r="F18" s="98">
        <v>2382804.66</v>
      </c>
      <c r="G18" s="98">
        <f t="shared" si="0"/>
        <v>398264.54000000004</v>
      </c>
    </row>
    <row r="19" spans="1:7" ht="15.75">
      <c r="A19" s="233">
        <v>13073066</v>
      </c>
      <c r="B19" s="227">
        <v>5351</v>
      </c>
      <c r="C19" s="31" t="s">
        <v>22</v>
      </c>
      <c r="D19" s="54">
        <v>1059989.3899999999</v>
      </c>
      <c r="E19" s="305">
        <v>1056957.4399999999</v>
      </c>
      <c r="F19" s="98">
        <v>1172389.54</v>
      </c>
      <c r="G19" s="98">
        <f t="shared" si="0"/>
        <v>115432.10000000009</v>
      </c>
    </row>
    <row r="20" spans="1:7" ht="15.75">
      <c r="A20" s="233">
        <v>13073068</v>
      </c>
      <c r="B20" s="227">
        <v>5351</v>
      </c>
      <c r="C20" s="31" t="s">
        <v>23</v>
      </c>
      <c r="D20" s="54">
        <v>2060473.11</v>
      </c>
      <c r="E20" s="305">
        <v>2241316.11</v>
      </c>
      <c r="F20" s="98">
        <v>2386327.36</v>
      </c>
      <c r="G20" s="98">
        <f t="shared" si="0"/>
        <v>145011.25</v>
      </c>
    </row>
    <row r="21" spans="1:7" ht="15.75">
      <c r="A21" s="233">
        <v>13073009</v>
      </c>
      <c r="B21" s="227">
        <v>5352</v>
      </c>
      <c r="C21" s="31" t="s">
        <v>24</v>
      </c>
      <c r="D21" s="54">
        <v>8266993.6399999997</v>
      </c>
      <c r="E21" s="305">
        <v>8978138.0399999991</v>
      </c>
      <c r="F21" s="98">
        <v>9722185.1999999993</v>
      </c>
      <c r="G21" s="98">
        <f t="shared" si="0"/>
        <v>744047.16000000015</v>
      </c>
    </row>
    <row r="22" spans="1:7" ht="15.75">
      <c r="A22" s="233">
        <v>13073018</v>
      </c>
      <c r="B22" s="227">
        <v>5352</v>
      </c>
      <c r="C22" s="31" t="s">
        <v>25</v>
      </c>
      <c r="D22" s="54">
        <v>441133.45</v>
      </c>
      <c r="E22" s="305">
        <v>468558.18</v>
      </c>
      <c r="F22" s="98">
        <v>508162</v>
      </c>
      <c r="G22" s="98">
        <f t="shared" si="0"/>
        <v>39603.820000000007</v>
      </c>
    </row>
    <row r="23" spans="1:7" ht="15.75">
      <c r="A23" s="233">
        <v>13073025</v>
      </c>
      <c r="B23" s="227">
        <v>5352</v>
      </c>
      <c r="C23" s="31" t="s">
        <v>26</v>
      </c>
      <c r="D23" s="54">
        <v>773942</v>
      </c>
      <c r="E23" s="305">
        <v>850060.52</v>
      </c>
      <c r="F23" s="98">
        <v>911825.42</v>
      </c>
      <c r="G23" s="98">
        <f t="shared" si="0"/>
        <v>61764.900000000023</v>
      </c>
    </row>
    <row r="24" spans="1:7" ht="15.75">
      <c r="A24" s="233">
        <v>13073042</v>
      </c>
      <c r="B24" s="227">
        <v>5352</v>
      </c>
      <c r="C24" s="31" t="s">
        <v>27</v>
      </c>
      <c r="D24" s="54">
        <v>208521.55</v>
      </c>
      <c r="E24" s="305">
        <v>222588.46</v>
      </c>
      <c r="F24" s="98">
        <v>236775.26</v>
      </c>
      <c r="G24" s="98">
        <f t="shared" si="0"/>
        <v>14186.800000000017</v>
      </c>
    </row>
    <row r="25" spans="1:7" ht="15.75">
      <c r="A25" s="233">
        <v>13073043</v>
      </c>
      <c r="B25" s="227">
        <v>5352</v>
      </c>
      <c r="C25" s="31" t="s">
        <v>28</v>
      </c>
      <c r="D25" s="54">
        <v>511141.71</v>
      </c>
      <c r="E25" s="305">
        <v>551009.06999999995</v>
      </c>
      <c r="F25" s="98">
        <v>582308.68000000005</v>
      </c>
      <c r="G25" s="98">
        <f t="shared" si="0"/>
        <v>31299.610000000102</v>
      </c>
    </row>
    <row r="26" spans="1:7" ht="15.75">
      <c r="A26" s="233">
        <v>13073051</v>
      </c>
      <c r="B26" s="227">
        <v>5352</v>
      </c>
      <c r="C26" s="31" t="s">
        <v>29</v>
      </c>
      <c r="D26" s="54">
        <v>558579.79</v>
      </c>
      <c r="E26" s="305">
        <v>593879.23</v>
      </c>
      <c r="F26" s="98">
        <v>654434.17000000004</v>
      </c>
      <c r="G26" s="98">
        <f t="shared" si="0"/>
        <v>60554.940000000061</v>
      </c>
    </row>
    <row r="27" spans="1:7" ht="15.75">
      <c r="A27" s="233">
        <v>13073053</v>
      </c>
      <c r="B27" s="227">
        <v>5352</v>
      </c>
      <c r="C27" s="31" t="s">
        <v>30</v>
      </c>
      <c r="D27" s="54">
        <v>523092.74</v>
      </c>
      <c r="E27" s="305">
        <v>582946.66</v>
      </c>
      <c r="F27" s="98">
        <v>648803.39</v>
      </c>
      <c r="G27" s="98">
        <f t="shared" si="0"/>
        <v>65856.729999999981</v>
      </c>
    </row>
    <row r="28" spans="1:7" ht="15.75">
      <c r="A28" s="233">
        <v>13073069</v>
      </c>
      <c r="B28" s="227">
        <v>5352</v>
      </c>
      <c r="C28" s="31" t="s">
        <v>31</v>
      </c>
      <c r="D28" s="54">
        <v>681508.19</v>
      </c>
      <c r="E28" s="305">
        <v>743140.33</v>
      </c>
      <c r="F28" s="98">
        <v>819105.23</v>
      </c>
      <c r="G28" s="98">
        <f t="shared" si="0"/>
        <v>75964.900000000023</v>
      </c>
    </row>
    <row r="29" spans="1:7" ht="15.75">
      <c r="A29" s="233">
        <v>13073077</v>
      </c>
      <c r="B29" s="227">
        <v>5352</v>
      </c>
      <c r="C29" s="31" t="s">
        <v>32</v>
      </c>
      <c r="D29" s="54">
        <v>1367026.3</v>
      </c>
      <c r="E29" s="305">
        <v>1461001.45</v>
      </c>
      <c r="F29" s="98">
        <v>1572682.78</v>
      </c>
      <c r="G29" s="98">
        <f t="shared" si="0"/>
        <v>111681.33000000007</v>
      </c>
    </row>
    <row r="30" spans="1:7" ht="15.75">
      <c r="A30" s="233">
        <v>13073094</v>
      </c>
      <c r="B30" s="227">
        <v>5352</v>
      </c>
      <c r="C30" s="31" t="s">
        <v>33</v>
      </c>
      <c r="D30" s="54">
        <v>1101895.31</v>
      </c>
      <c r="E30" s="305">
        <v>1190509.51</v>
      </c>
      <c r="F30" s="98">
        <v>1350550.9</v>
      </c>
      <c r="G30" s="98">
        <f t="shared" si="0"/>
        <v>160041.3899999999</v>
      </c>
    </row>
    <row r="31" spans="1:7" ht="15.75">
      <c r="A31" s="233">
        <v>13073010</v>
      </c>
      <c r="B31" s="227">
        <v>5353</v>
      </c>
      <c r="C31" s="31" t="s">
        <v>34</v>
      </c>
      <c r="D31" s="54">
        <v>16874754.09</v>
      </c>
      <c r="E31" s="305">
        <v>18326826.899999999</v>
      </c>
      <c r="F31" s="98">
        <v>19119932.73</v>
      </c>
      <c r="G31" s="98">
        <f t="shared" si="0"/>
        <v>793105.83000000194</v>
      </c>
    </row>
    <row r="32" spans="1:7" ht="15.75">
      <c r="A32" s="233">
        <v>13073014</v>
      </c>
      <c r="B32" s="227">
        <v>5353</v>
      </c>
      <c r="C32" s="31" t="s">
        <v>35</v>
      </c>
      <c r="D32" s="54">
        <v>250657.42</v>
      </c>
      <c r="E32" s="305">
        <v>263805.09999999998</v>
      </c>
      <c r="F32" s="98">
        <v>360004.07</v>
      </c>
      <c r="G32" s="98">
        <f t="shared" si="0"/>
        <v>96198.97000000003</v>
      </c>
    </row>
    <row r="33" spans="1:7" ht="15.75">
      <c r="A33" s="233">
        <v>13073027</v>
      </c>
      <c r="B33" s="227">
        <v>5353</v>
      </c>
      <c r="C33" s="31" t="s">
        <v>36</v>
      </c>
      <c r="D33" s="54">
        <v>2113728.0499999998</v>
      </c>
      <c r="E33" s="305">
        <v>2311157.54</v>
      </c>
      <c r="F33" s="98">
        <v>2522812.64</v>
      </c>
      <c r="G33" s="98">
        <f t="shared" si="0"/>
        <v>211655.10000000009</v>
      </c>
    </row>
    <row r="34" spans="1:7" ht="15.75">
      <c r="A34" s="233">
        <v>13073038</v>
      </c>
      <c r="B34" s="227">
        <v>5353</v>
      </c>
      <c r="C34" s="31" t="s">
        <v>37</v>
      </c>
      <c r="D34" s="54">
        <v>568027.80000000005</v>
      </c>
      <c r="E34" s="305">
        <v>612996.18000000005</v>
      </c>
      <c r="F34" s="98">
        <v>672871.61</v>
      </c>
      <c r="G34" s="98">
        <f t="shared" si="0"/>
        <v>59875.429999999935</v>
      </c>
    </row>
    <row r="35" spans="1:7" ht="15.75">
      <c r="A35" s="233">
        <v>13073049</v>
      </c>
      <c r="B35" s="227">
        <v>5353</v>
      </c>
      <c r="C35" s="31" t="s">
        <v>38</v>
      </c>
      <c r="D35" s="54">
        <v>312526.3</v>
      </c>
      <c r="E35" s="305">
        <v>334071.09000000003</v>
      </c>
      <c r="F35" s="98">
        <v>319818.92</v>
      </c>
      <c r="G35" s="98">
        <f t="shared" si="0"/>
        <v>-14252.170000000042</v>
      </c>
    </row>
    <row r="36" spans="1:7" ht="15.75">
      <c r="A36" s="233">
        <v>13073063</v>
      </c>
      <c r="B36" s="227">
        <v>5353</v>
      </c>
      <c r="C36" s="31" t="s">
        <v>39</v>
      </c>
      <c r="D36" s="54">
        <v>742775.06</v>
      </c>
      <c r="E36" s="305">
        <v>804568.94</v>
      </c>
      <c r="F36" s="98">
        <v>880712.21</v>
      </c>
      <c r="G36" s="98">
        <f t="shared" si="0"/>
        <v>76143.270000000019</v>
      </c>
    </row>
    <row r="37" spans="1:7" ht="15.75">
      <c r="A37" s="233">
        <v>13073064</v>
      </c>
      <c r="B37" s="227">
        <v>5353</v>
      </c>
      <c r="C37" s="31" t="s">
        <v>40</v>
      </c>
      <c r="D37" s="54">
        <v>423413.65</v>
      </c>
      <c r="E37" s="305">
        <v>469103.3</v>
      </c>
      <c r="F37" s="98">
        <v>507777.1</v>
      </c>
      <c r="G37" s="98">
        <f t="shared" si="0"/>
        <v>38673.799999999988</v>
      </c>
    </row>
    <row r="38" spans="1:7" ht="15.75">
      <c r="A38" s="233">
        <v>13073065</v>
      </c>
      <c r="B38" s="227">
        <v>5353</v>
      </c>
      <c r="C38" s="31" t="s">
        <v>41</v>
      </c>
      <c r="D38" s="54">
        <v>935573.04</v>
      </c>
      <c r="E38" s="305">
        <v>1033123.06</v>
      </c>
      <c r="F38" s="98">
        <v>1187302.95</v>
      </c>
      <c r="G38" s="98">
        <f t="shared" si="0"/>
        <v>154179.8899999999</v>
      </c>
    </row>
    <row r="39" spans="1:7" ht="15.75">
      <c r="A39" s="233">
        <v>13073072</v>
      </c>
      <c r="B39" s="227">
        <v>5353</v>
      </c>
      <c r="C39" s="31" t="s">
        <v>42</v>
      </c>
      <c r="D39" s="54">
        <v>257915.55</v>
      </c>
      <c r="E39" s="305">
        <v>264864.46999999997</v>
      </c>
      <c r="F39" s="98">
        <v>519356.58</v>
      </c>
      <c r="G39" s="98">
        <f t="shared" si="0"/>
        <v>254492.11000000004</v>
      </c>
    </row>
    <row r="40" spans="1:7" ht="15.75">
      <c r="A40" s="233">
        <v>13073074</v>
      </c>
      <c r="B40" s="227">
        <v>5353</v>
      </c>
      <c r="C40" s="31" t="s">
        <v>43</v>
      </c>
      <c r="D40" s="54">
        <v>285365.71999999997</v>
      </c>
      <c r="E40" s="305">
        <v>326474.06</v>
      </c>
      <c r="F40" s="98">
        <v>337974.76</v>
      </c>
      <c r="G40" s="98">
        <f t="shared" si="0"/>
        <v>11500.700000000012</v>
      </c>
    </row>
    <row r="41" spans="1:7" ht="15.75">
      <c r="A41" s="233">
        <v>13073083</v>
      </c>
      <c r="B41" s="227">
        <v>5353</v>
      </c>
      <c r="C41" s="31" t="s">
        <v>44</v>
      </c>
      <c r="D41" s="54">
        <v>817899.27</v>
      </c>
      <c r="E41" s="305">
        <v>915992.98</v>
      </c>
      <c r="F41" s="98">
        <v>999481.53</v>
      </c>
      <c r="G41" s="98">
        <f t="shared" si="0"/>
        <v>83488.550000000047</v>
      </c>
    </row>
    <row r="42" spans="1:7" ht="15.75">
      <c r="A42" s="233">
        <v>13073002</v>
      </c>
      <c r="B42" s="227">
        <v>5354</v>
      </c>
      <c r="C42" s="31" t="s">
        <v>45</v>
      </c>
      <c r="D42" s="54">
        <v>1170400.02</v>
      </c>
      <c r="E42" s="305">
        <v>1451546.93</v>
      </c>
      <c r="F42" s="98">
        <v>1006847.23</v>
      </c>
      <c r="G42" s="98">
        <f t="shared" si="0"/>
        <v>-444699.69999999995</v>
      </c>
    </row>
    <row r="43" spans="1:7" ht="15.75">
      <c r="A43" s="233">
        <v>13073012</v>
      </c>
      <c r="B43" s="227">
        <v>5354</v>
      </c>
      <c r="C43" s="31" t="s">
        <v>46</v>
      </c>
      <c r="D43" s="54">
        <v>1097713.73</v>
      </c>
      <c r="E43" s="305">
        <v>1223279.3</v>
      </c>
      <c r="F43" s="98">
        <v>1309622.6299999999</v>
      </c>
      <c r="G43" s="98">
        <f t="shared" si="0"/>
        <v>86343.329999999842</v>
      </c>
    </row>
    <row r="44" spans="1:7" ht="15.75">
      <c r="A44" s="233">
        <v>13073017</v>
      </c>
      <c r="B44" s="227">
        <v>5354</v>
      </c>
      <c r="C44" s="31" t="s">
        <v>47</v>
      </c>
      <c r="D44" s="54">
        <v>1488928.36</v>
      </c>
      <c r="E44" s="305">
        <v>1667743.02</v>
      </c>
      <c r="F44" s="98">
        <v>1788838.56</v>
      </c>
      <c r="G44" s="98">
        <f t="shared" si="0"/>
        <v>121095.54000000004</v>
      </c>
    </row>
    <row r="45" spans="1:7" ht="15.75">
      <c r="A45" s="233">
        <v>13073067</v>
      </c>
      <c r="B45" s="227">
        <v>5354</v>
      </c>
      <c r="C45" s="31" t="s">
        <v>48</v>
      </c>
      <c r="D45" s="54">
        <v>1751892.78</v>
      </c>
      <c r="E45" s="305">
        <v>1899321.68</v>
      </c>
      <c r="F45" s="98">
        <v>2021027.01</v>
      </c>
      <c r="G45" s="98">
        <f t="shared" si="0"/>
        <v>121705.33000000007</v>
      </c>
    </row>
    <row r="46" spans="1:7" ht="15.75">
      <c r="A46" s="233">
        <v>13073100</v>
      </c>
      <c r="B46" s="227">
        <v>5354</v>
      </c>
      <c r="C46" s="31" t="s">
        <v>49</v>
      </c>
      <c r="D46" s="54">
        <v>674934.59</v>
      </c>
      <c r="E46" s="305">
        <v>751742.27</v>
      </c>
      <c r="F46" s="98">
        <v>839846.78</v>
      </c>
      <c r="G46" s="98">
        <f t="shared" si="0"/>
        <v>88104.510000000009</v>
      </c>
    </row>
    <row r="47" spans="1:7" ht="15.75">
      <c r="A47" s="233">
        <v>13073103</v>
      </c>
      <c r="B47" s="227">
        <v>5354</v>
      </c>
      <c r="C47" s="31" t="s">
        <v>50</v>
      </c>
      <c r="D47" s="54">
        <v>1064852.7</v>
      </c>
      <c r="E47" s="305">
        <v>1105438.05</v>
      </c>
      <c r="F47" s="98">
        <v>1190773.81</v>
      </c>
      <c r="G47" s="98">
        <f t="shared" si="0"/>
        <v>85335.760000000009</v>
      </c>
    </row>
    <row r="48" spans="1:7" ht="15.75">
      <c r="A48" s="233">
        <v>13073024</v>
      </c>
      <c r="B48" s="227">
        <v>5355</v>
      </c>
      <c r="C48" s="31" t="s">
        <v>51</v>
      </c>
      <c r="D48" s="54">
        <v>1342648.8</v>
      </c>
      <c r="E48" s="305">
        <v>1423024.14</v>
      </c>
      <c r="F48" s="98">
        <v>1536479.6</v>
      </c>
      <c r="G48" s="98">
        <f t="shared" si="0"/>
        <v>113455.4600000002</v>
      </c>
    </row>
    <row r="49" spans="1:7" ht="15.75">
      <c r="A49" s="233">
        <v>13073029</v>
      </c>
      <c r="B49" s="227">
        <v>5355</v>
      </c>
      <c r="C49" s="31" t="s">
        <v>52</v>
      </c>
      <c r="D49" s="54">
        <v>508735.29</v>
      </c>
      <c r="E49" s="305">
        <v>563763.98</v>
      </c>
      <c r="F49" s="98">
        <v>609202.81000000006</v>
      </c>
      <c r="G49" s="98">
        <f t="shared" si="0"/>
        <v>45438.830000000075</v>
      </c>
    </row>
    <row r="50" spans="1:7" ht="15.75">
      <c r="A50" s="233">
        <v>13073034</v>
      </c>
      <c r="B50" s="227">
        <v>5355</v>
      </c>
      <c r="C50" s="31" t="s">
        <v>53</v>
      </c>
      <c r="D50" s="54">
        <v>657420.11</v>
      </c>
      <c r="E50" s="305">
        <v>709571.17</v>
      </c>
      <c r="F50" s="98">
        <v>762438.23</v>
      </c>
      <c r="G50" s="98">
        <f t="shared" si="0"/>
        <v>52867.059999999939</v>
      </c>
    </row>
    <row r="51" spans="1:7" ht="15.75">
      <c r="A51" s="233">
        <v>13073057</v>
      </c>
      <c r="B51" s="227">
        <v>5355</v>
      </c>
      <c r="C51" s="31" t="s">
        <v>54</v>
      </c>
      <c r="D51" s="54">
        <v>313152.78000000003</v>
      </c>
      <c r="E51" s="305">
        <v>337330.33</v>
      </c>
      <c r="F51" s="98">
        <v>368919.78</v>
      </c>
      <c r="G51" s="98">
        <f t="shared" si="0"/>
        <v>31589.450000000012</v>
      </c>
    </row>
    <row r="52" spans="1:7" ht="15.75">
      <c r="A52" s="233">
        <v>13073062</v>
      </c>
      <c r="B52" s="227">
        <v>5355</v>
      </c>
      <c r="C52" s="31" t="s">
        <v>55</v>
      </c>
      <c r="D52" s="54">
        <v>542720.22</v>
      </c>
      <c r="E52" s="305">
        <v>575847.43999999994</v>
      </c>
      <c r="F52" s="98">
        <v>606957.43999999994</v>
      </c>
      <c r="G52" s="98">
        <f t="shared" si="0"/>
        <v>31110</v>
      </c>
    </row>
    <row r="53" spans="1:7" ht="15.75">
      <c r="A53" s="233">
        <v>13073076</v>
      </c>
      <c r="B53" s="227">
        <v>5355</v>
      </c>
      <c r="C53" s="31" t="s">
        <v>56</v>
      </c>
      <c r="D53" s="54">
        <v>1262114.99</v>
      </c>
      <c r="E53" s="305">
        <v>1387630.86</v>
      </c>
      <c r="F53" s="98">
        <v>1481725.64</v>
      </c>
      <c r="G53" s="98">
        <f t="shared" si="0"/>
        <v>94094.779999999795</v>
      </c>
    </row>
    <row r="54" spans="1:7" ht="15.75">
      <c r="A54" s="233">
        <v>13073086</v>
      </c>
      <c r="B54" s="227">
        <v>5355</v>
      </c>
      <c r="C54" s="31" t="s">
        <v>57</v>
      </c>
      <c r="D54" s="54">
        <v>433599.5</v>
      </c>
      <c r="E54" s="305">
        <v>782080.56</v>
      </c>
      <c r="F54" s="98">
        <v>533484.71</v>
      </c>
      <c r="G54" s="98">
        <f t="shared" si="0"/>
        <v>-248595.85000000009</v>
      </c>
    </row>
    <row r="55" spans="1:7" ht="15.75">
      <c r="A55" s="233">
        <v>13073096</v>
      </c>
      <c r="B55" s="227">
        <v>5355</v>
      </c>
      <c r="C55" s="31" t="s">
        <v>58</v>
      </c>
      <c r="D55" s="54">
        <v>1631597.33</v>
      </c>
      <c r="E55" s="305">
        <v>1759773.01</v>
      </c>
      <c r="F55" s="98">
        <v>1885630.93</v>
      </c>
      <c r="G55" s="98">
        <f t="shared" si="0"/>
        <v>125857.91999999993</v>
      </c>
    </row>
    <row r="56" spans="1:7" ht="15.75">
      <c r="A56" s="233">
        <v>13073097</v>
      </c>
      <c r="B56" s="227">
        <v>5355</v>
      </c>
      <c r="C56" s="31" t="s">
        <v>59</v>
      </c>
      <c r="D56" s="54">
        <v>191205.49</v>
      </c>
      <c r="E56" s="305">
        <v>220974.79</v>
      </c>
      <c r="F56" s="98">
        <v>245342.35</v>
      </c>
      <c r="G56" s="98">
        <f t="shared" si="0"/>
        <v>24367.559999999998</v>
      </c>
    </row>
    <row r="57" spans="1:7" ht="15.75">
      <c r="A57" s="233">
        <v>13073098</v>
      </c>
      <c r="B57" s="227">
        <v>5355</v>
      </c>
      <c r="C57" s="31" t="s">
        <v>60</v>
      </c>
      <c r="D57" s="54">
        <v>516187.34</v>
      </c>
      <c r="E57" s="305">
        <v>557444.89</v>
      </c>
      <c r="F57" s="98">
        <v>589286.16</v>
      </c>
      <c r="G57" s="98">
        <f t="shared" si="0"/>
        <v>31841.270000000019</v>
      </c>
    </row>
    <row r="58" spans="1:7" ht="15.75">
      <c r="A58" s="233">
        <v>13073023</v>
      </c>
      <c r="B58" s="227">
        <v>5356</v>
      </c>
      <c r="C58" s="31" t="s">
        <v>61</v>
      </c>
      <c r="D58" s="54">
        <v>658873.24</v>
      </c>
      <c r="E58" s="305">
        <v>739539.52</v>
      </c>
      <c r="F58" s="98">
        <v>794748.69</v>
      </c>
      <c r="G58" s="98">
        <f t="shared" si="0"/>
        <v>55209.169999999925</v>
      </c>
    </row>
    <row r="59" spans="1:7" ht="15.75">
      <c r="A59" s="233">
        <v>13073090</v>
      </c>
      <c r="B59" s="227">
        <v>5356</v>
      </c>
      <c r="C59" s="31" t="s">
        <v>62</v>
      </c>
      <c r="D59" s="54">
        <v>4952475.5</v>
      </c>
      <c r="E59" s="305">
        <v>5460490.54</v>
      </c>
      <c r="F59" s="98">
        <v>5893457.8300000001</v>
      </c>
      <c r="G59" s="98">
        <f t="shared" si="0"/>
        <v>432967.29000000004</v>
      </c>
    </row>
    <row r="60" spans="1:7" ht="15.75">
      <c r="A60" s="233">
        <v>13073102</v>
      </c>
      <c r="B60" s="227">
        <v>5356</v>
      </c>
      <c r="C60" s="31" t="s">
        <v>63</v>
      </c>
      <c r="D60" s="54">
        <v>1098257.6599999999</v>
      </c>
      <c r="E60" s="305">
        <v>1205300.8500000001</v>
      </c>
      <c r="F60" s="98">
        <v>1315062.94</v>
      </c>
      <c r="G60" s="98">
        <f t="shared" si="0"/>
        <v>109762.08999999985</v>
      </c>
    </row>
    <row r="61" spans="1:7" ht="15.75">
      <c r="A61" s="233">
        <v>13073006</v>
      </c>
      <c r="B61" s="227">
        <v>5357</v>
      </c>
      <c r="C61" s="31" t="s">
        <v>64</v>
      </c>
      <c r="D61" s="54">
        <v>964969.63</v>
      </c>
      <c r="E61" s="305">
        <v>1039236.58</v>
      </c>
      <c r="F61" s="98">
        <v>1174212.96</v>
      </c>
      <c r="G61" s="98">
        <f t="shared" si="0"/>
        <v>134976.38</v>
      </c>
    </row>
    <row r="62" spans="1:7" ht="15.75">
      <c r="A62" s="234">
        <v>13073026</v>
      </c>
      <c r="B62" s="239">
        <v>5357</v>
      </c>
      <c r="C62" s="117" t="s">
        <v>65</v>
      </c>
      <c r="D62" s="54"/>
      <c r="E62" s="305"/>
      <c r="F62" s="98"/>
      <c r="G62" s="98">
        <f t="shared" si="0"/>
        <v>0</v>
      </c>
    </row>
    <row r="63" spans="1:7" ht="15.75">
      <c r="A63" s="233">
        <v>13073031</v>
      </c>
      <c r="B63" s="227">
        <v>5357</v>
      </c>
      <c r="C63" s="31" t="s">
        <v>66</v>
      </c>
      <c r="D63" s="54">
        <v>1239151.6299999999</v>
      </c>
      <c r="E63" s="305">
        <v>1379568.43</v>
      </c>
      <c r="F63" s="98">
        <v>1760429.68</v>
      </c>
      <c r="G63" s="98">
        <f t="shared" si="0"/>
        <v>380861.25</v>
      </c>
    </row>
    <row r="64" spans="1:7" ht="15.75">
      <c r="A64" s="233">
        <v>13073048</v>
      </c>
      <c r="B64" s="227">
        <v>5357</v>
      </c>
      <c r="C64" s="31" t="s">
        <v>67</v>
      </c>
      <c r="D64" s="54">
        <v>421996.15</v>
      </c>
      <c r="E64" s="305">
        <v>468712.18</v>
      </c>
      <c r="F64" s="98">
        <v>538559.36</v>
      </c>
      <c r="G64" s="98">
        <f t="shared" si="0"/>
        <v>69847.179999999993</v>
      </c>
    </row>
    <row r="65" spans="1:7" ht="15.75">
      <c r="A65" s="234">
        <v>13073056</v>
      </c>
      <c r="B65" s="239">
        <v>5357</v>
      </c>
      <c r="C65" s="117" t="s">
        <v>68</v>
      </c>
      <c r="D65" s="54"/>
      <c r="E65" s="305"/>
      <c r="F65" s="98"/>
      <c r="G65" s="98">
        <f t="shared" si="0"/>
        <v>0</v>
      </c>
    </row>
    <row r="66" spans="1:7" ht="15.75">
      <c r="A66" s="233">
        <v>13073084</v>
      </c>
      <c r="B66" s="227">
        <v>5357</v>
      </c>
      <c r="C66" s="31" t="s">
        <v>69</v>
      </c>
      <c r="D66" s="54">
        <v>2800547.89</v>
      </c>
      <c r="E66" s="305">
        <v>2927943.58</v>
      </c>
      <c r="F66" s="98">
        <v>3419258.3</v>
      </c>
      <c r="G66" s="98">
        <f t="shared" si="0"/>
        <v>491314.71999999974</v>
      </c>
    </row>
    <row r="67" spans="1:7" ht="15.75">
      <c r="A67" s="234">
        <v>13073091</v>
      </c>
      <c r="B67" s="239">
        <v>5357</v>
      </c>
      <c r="C67" s="117" t="s">
        <v>70</v>
      </c>
      <c r="D67" s="54"/>
      <c r="E67" s="305"/>
      <c r="F67" s="98"/>
      <c r="G67" s="98">
        <f t="shared" si="0"/>
        <v>0</v>
      </c>
    </row>
    <row r="68" spans="1:7" ht="15.75">
      <c r="A68" s="233">
        <v>13073106</v>
      </c>
      <c r="B68" s="227">
        <v>5357</v>
      </c>
      <c r="C68" s="31" t="s">
        <v>71</v>
      </c>
      <c r="D68" s="54">
        <v>661546.5</v>
      </c>
      <c r="E68" s="305">
        <v>718504.83</v>
      </c>
      <c r="F68" s="98">
        <v>774374.68</v>
      </c>
      <c r="G68" s="98">
        <f t="shared" si="0"/>
        <v>55869.850000000093</v>
      </c>
    </row>
    <row r="69" spans="1:7" ht="17.25">
      <c r="A69" s="235">
        <v>13073107</v>
      </c>
      <c r="B69" s="240">
        <v>5357</v>
      </c>
      <c r="C69" s="118" t="s">
        <v>138</v>
      </c>
      <c r="D69" s="54">
        <v>1314104.46</v>
      </c>
      <c r="E69" s="305">
        <v>1431129.75</v>
      </c>
      <c r="F69" s="98">
        <v>1541525.67</v>
      </c>
      <c r="G69" s="98">
        <f t="shared" si="0"/>
        <v>110395.91999999993</v>
      </c>
    </row>
    <row r="70" spans="1:7" ht="15.75">
      <c r="A70" s="233">
        <v>13073036</v>
      </c>
      <c r="B70" s="227">
        <v>5358</v>
      </c>
      <c r="C70" s="31" t="s">
        <v>73</v>
      </c>
      <c r="D70" s="54">
        <v>295725.19</v>
      </c>
      <c r="E70" s="305">
        <v>320442.58</v>
      </c>
      <c r="F70" s="98">
        <v>339498</v>
      </c>
      <c r="G70" s="98">
        <f t="shared" si="0"/>
        <v>19055.419999999984</v>
      </c>
    </row>
    <row r="71" spans="1:7" ht="15.75">
      <c r="A71" s="233">
        <v>13073041</v>
      </c>
      <c r="B71" s="227">
        <v>5358</v>
      </c>
      <c r="C71" s="31" t="s">
        <v>74</v>
      </c>
      <c r="D71" s="54">
        <v>460036.04</v>
      </c>
      <c r="E71" s="305">
        <v>499273.5</v>
      </c>
      <c r="F71" s="98">
        <v>534305.1</v>
      </c>
      <c r="G71" s="98">
        <f t="shared" si="0"/>
        <v>35031.599999999977</v>
      </c>
    </row>
    <row r="72" spans="1:7" ht="15.75">
      <c r="A72" s="236">
        <v>13073047</v>
      </c>
      <c r="B72" s="241">
        <v>5358</v>
      </c>
      <c r="C72" s="119" t="s">
        <v>75</v>
      </c>
      <c r="D72" s="54"/>
      <c r="E72" s="305"/>
      <c r="F72" s="98"/>
      <c r="G72" s="98">
        <f t="shared" si="0"/>
        <v>0</v>
      </c>
    </row>
    <row r="73" spans="1:7" ht="15.75">
      <c r="A73" s="233">
        <v>13073054</v>
      </c>
      <c r="B73" s="227">
        <v>5358</v>
      </c>
      <c r="C73" s="31" t="s">
        <v>76</v>
      </c>
      <c r="D73" s="54">
        <v>1301894.8799999999</v>
      </c>
      <c r="E73" s="305">
        <v>1443223.33</v>
      </c>
      <c r="F73" s="98">
        <v>1489815.43</v>
      </c>
      <c r="G73" s="98">
        <f t="shared" ref="G73:G112" si="1">F73-E73</f>
        <v>46592.09999999986</v>
      </c>
    </row>
    <row r="74" spans="1:7" ht="15.75">
      <c r="A74" s="236">
        <v>13073058</v>
      </c>
      <c r="B74" s="241">
        <v>5358</v>
      </c>
      <c r="C74" s="119" t="s">
        <v>77</v>
      </c>
      <c r="D74" s="54"/>
      <c r="E74" s="305"/>
      <c r="F74" s="98"/>
      <c r="G74" s="98">
        <f t="shared" si="1"/>
        <v>0</v>
      </c>
    </row>
    <row r="75" spans="1:7" ht="17.25">
      <c r="A75" s="237">
        <v>13073060</v>
      </c>
      <c r="B75" s="242">
        <v>5358</v>
      </c>
      <c r="C75" s="120" t="s">
        <v>139</v>
      </c>
      <c r="D75" s="54">
        <v>2369093.62</v>
      </c>
      <c r="E75" s="305">
        <v>2592893.88</v>
      </c>
      <c r="F75" s="98">
        <v>2840361.97</v>
      </c>
      <c r="G75" s="98">
        <f t="shared" si="1"/>
        <v>247468.09000000032</v>
      </c>
    </row>
    <row r="76" spans="1:7" ht="15.75">
      <c r="A76" s="233">
        <v>13073061</v>
      </c>
      <c r="B76" s="227">
        <v>5358</v>
      </c>
      <c r="C76" s="31" t="s">
        <v>79</v>
      </c>
      <c r="D76" s="54">
        <v>793824.44</v>
      </c>
      <c r="E76" s="305">
        <v>869495.53</v>
      </c>
      <c r="F76" s="98">
        <v>969216.66</v>
      </c>
      <c r="G76" s="98">
        <f t="shared" si="1"/>
        <v>99721.13</v>
      </c>
    </row>
    <row r="77" spans="1:7" ht="15.75">
      <c r="A77" s="233">
        <v>13073087</v>
      </c>
      <c r="B77" s="227">
        <v>5358</v>
      </c>
      <c r="C77" s="31" t="s">
        <v>80</v>
      </c>
      <c r="D77" s="54">
        <v>2497969.62</v>
      </c>
      <c r="E77" s="305">
        <v>2782007.73</v>
      </c>
      <c r="F77" s="98">
        <v>2976860.02</v>
      </c>
      <c r="G77" s="98">
        <f t="shared" si="1"/>
        <v>194852.29000000004</v>
      </c>
    </row>
    <row r="78" spans="1:7" ht="15.75">
      <c r="A78" s="233">
        <v>13073099</v>
      </c>
      <c r="B78" s="227">
        <v>5358</v>
      </c>
      <c r="C78" s="31" t="s">
        <v>81</v>
      </c>
      <c r="D78" s="54">
        <v>1202954.04</v>
      </c>
      <c r="E78" s="305">
        <v>1404454.97</v>
      </c>
      <c r="F78" s="98">
        <v>1365534.64</v>
      </c>
      <c r="G78" s="98">
        <f t="shared" si="1"/>
        <v>-38920.330000000075</v>
      </c>
    </row>
    <row r="79" spans="1:7" ht="15.75">
      <c r="A79" s="233">
        <v>13073104</v>
      </c>
      <c r="B79" s="227">
        <v>5358</v>
      </c>
      <c r="C79" s="31" t="s">
        <v>82</v>
      </c>
      <c r="D79" s="54">
        <v>1092178.25</v>
      </c>
      <c r="E79" s="305">
        <v>1182144.25</v>
      </c>
      <c r="F79" s="98">
        <v>1258278.68</v>
      </c>
      <c r="G79" s="98">
        <f t="shared" si="1"/>
        <v>76134.429999999935</v>
      </c>
    </row>
    <row r="80" spans="1:7" ht="15.75">
      <c r="A80" s="233">
        <v>13073004</v>
      </c>
      <c r="B80" s="227">
        <v>5359</v>
      </c>
      <c r="C80" s="31" t="s">
        <v>83</v>
      </c>
      <c r="D80" s="54">
        <v>887605.98</v>
      </c>
      <c r="E80" s="305">
        <v>936326.07</v>
      </c>
      <c r="F80" s="98">
        <v>1021199.83</v>
      </c>
      <c r="G80" s="98">
        <f t="shared" si="1"/>
        <v>84873.760000000009</v>
      </c>
    </row>
    <row r="81" spans="1:7" ht="15.75">
      <c r="A81" s="233">
        <v>13073013</v>
      </c>
      <c r="B81" s="227">
        <v>5359</v>
      </c>
      <c r="C81" s="31" t="s">
        <v>84</v>
      </c>
      <c r="D81" s="54">
        <v>694213.48</v>
      </c>
      <c r="E81" s="305">
        <v>794849.07</v>
      </c>
      <c r="F81" s="98">
        <v>1040583.2</v>
      </c>
      <c r="G81" s="98">
        <f t="shared" si="1"/>
        <v>245734.13</v>
      </c>
    </row>
    <row r="82" spans="1:7" ht="15.75">
      <c r="A82" s="233">
        <v>13073019</v>
      </c>
      <c r="B82" s="227">
        <v>5359</v>
      </c>
      <c r="C82" s="31" t="s">
        <v>85</v>
      </c>
      <c r="D82" s="54">
        <v>1090176.43</v>
      </c>
      <c r="E82" s="305">
        <v>1199731.3799999999</v>
      </c>
      <c r="F82" s="98">
        <v>1434784</v>
      </c>
      <c r="G82" s="98">
        <f t="shared" si="1"/>
        <v>235052.62000000011</v>
      </c>
    </row>
    <row r="83" spans="1:7" ht="15.75">
      <c r="A83" s="233">
        <v>13073030</v>
      </c>
      <c r="B83" s="227">
        <v>5359</v>
      </c>
      <c r="C83" s="31" t="s">
        <v>86</v>
      </c>
      <c r="D83" s="54">
        <v>1062411.69</v>
      </c>
      <c r="E83" s="305">
        <v>1096821.46</v>
      </c>
      <c r="F83" s="98">
        <v>1156227.71</v>
      </c>
      <c r="G83" s="98">
        <f t="shared" si="1"/>
        <v>59406.25</v>
      </c>
    </row>
    <row r="84" spans="1:7" ht="15.75">
      <c r="A84" s="233">
        <v>13073052</v>
      </c>
      <c r="B84" s="227">
        <v>5359</v>
      </c>
      <c r="C84" s="31" t="s">
        <v>87</v>
      </c>
      <c r="D84" s="54">
        <v>433981.98</v>
      </c>
      <c r="E84" s="305">
        <v>480660.75</v>
      </c>
      <c r="F84" s="98">
        <v>511758.76</v>
      </c>
      <c r="G84" s="98">
        <f t="shared" si="1"/>
        <v>31098.010000000009</v>
      </c>
    </row>
    <row r="85" spans="1:7" ht="15.75">
      <c r="A85" s="233">
        <v>13073071</v>
      </c>
      <c r="B85" s="227">
        <v>5359</v>
      </c>
      <c r="C85" s="31" t="s">
        <v>88</v>
      </c>
      <c r="D85" s="54">
        <v>268205.48</v>
      </c>
      <c r="E85" s="305">
        <v>263487.51</v>
      </c>
      <c r="F85" s="98">
        <v>290067.32</v>
      </c>
      <c r="G85" s="98">
        <f t="shared" si="1"/>
        <v>26579.809999999998</v>
      </c>
    </row>
    <row r="86" spans="1:7" ht="15.75">
      <c r="A86" s="233">
        <v>13073078</v>
      </c>
      <c r="B86" s="227">
        <v>5359</v>
      </c>
      <c r="C86" s="31" t="s">
        <v>89</v>
      </c>
      <c r="D86" s="54">
        <v>2851000.82</v>
      </c>
      <c r="E86" s="305">
        <v>2640108.37</v>
      </c>
      <c r="F86" s="98">
        <v>3227494.43</v>
      </c>
      <c r="G86" s="98">
        <f t="shared" si="1"/>
        <v>587386.06000000006</v>
      </c>
    </row>
    <row r="87" spans="1:7" ht="15.75">
      <c r="A87" s="233">
        <v>13073101</v>
      </c>
      <c r="B87" s="227">
        <v>5359</v>
      </c>
      <c r="C87" s="31" t="s">
        <v>90</v>
      </c>
      <c r="D87" s="54">
        <v>1000575.08</v>
      </c>
      <c r="E87" s="305">
        <v>1106339.07</v>
      </c>
      <c r="F87" s="98">
        <v>1147246.6499999999</v>
      </c>
      <c r="G87" s="98">
        <f t="shared" si="1"/>
        <v>40907.579999999842</v>
      </c>
    </row>
    <row r="88" spans="1:7" ht="15.75">
      <c r="A88" s="233">
        <v>13073007</v>
      </c>
      <c r="B88" s="227">
        <v>5360</v>
      </c>
      <c r="C88" s="31" t="s">
        <v>91</v>
      </c>
      <c r="D88" s="54">
        <v>1668303.07</v>
      </c>
      <c r="E88" s="305">
        <v>1811342.52</v>
      </c>
      <c r="F88" s="98">
        <v>1983939.28</v>
      </c>
      <c r="G88" s="98">
        <f t="shared" si="1"/>
        <v>172596.76</v>
      </c>
    </row>
    <row r="89" spans="1:7" ht="15.75">
      <c r="A89" s="233">
        <v>13073015</v>
      </c>
      <c r="B89" s="227">
        <v>5360</v>
      </c>
      <c r="C89" s="31" t="s">
        <v>92</v>
      </c>
      <c r="D89" s="54">
        <v>991291.27</v>
      </c>
      <c r="E89" s="305">
        <v>1087684.73</v>
      </c>
      <c r="F89" s="98">
        <v>1190571.95</v>
      </c>
      <c r="G89" s="98">
        <f t="shared" si="1"/>
        <v>102887.21999999997</v>
      </c>
    </row>
    <row r="90" spans="1:7" ht="15.75">
      <c r="A90" s="233">
        <v>13073016</v>
      </c>
      <c r="B90" s="227">
        <v>5360</v>
      </c>
      <c r="C90" s="31" t="s">
        <v>93</v>
      </c>
      <c r="D90" s="54">
        <v>448747.79</v>
      </c>
      <c r="E90" s="305">
        <v>494935.11</v>
      </c>
      <c r="F90" s="98">
        <v>526812.56000000006</v>
      </c>
      <c r="G90" s="98">
        <f t="shared" si="1"/>
        <v>31877.45000000007</v>
      </c>
    </row>
    <row r="91" spans="1:7" ht="15.75">
      <c r="A91" s="233">
        <v>13073020</v>
      </c>
      <c r="B91" s="227">
        <v>5360</v>
      </c>
      <c r="C91" s="31" t="s">
        <v>94</v>
      </c>
      <c r="D91" s="54">
        <v>208272.67</v>
      </c>
      <c r="E91" s="305">
        <v>227712.18</v>
      </c>
      <c r="F91" s="98">
        <v>243297.53</v>
      </c>
      <c r="G91" s="98">
        <f t="shared" si="1"/>
        <v>15585.350000000006</v>
      </c>
    </row>
    <row r="92" spans="1:7" ht="15.75">
      <c r="A92" s="233">
        <v>13073022</v>
      </c>
      <c r="B92" s="227">
        <v>5360</v>
      </c>
      <c r="C92" s="31" t="s">
        <v>95</v>
      </c>
      <c r="D92" s="54">
        <v>733501.15</v>
      </c>
      <c r="E92" s="305">
        <v>767424.56</v>
      </c>
      <c r="F92" s="98">
        <v>836485.41</v>
      </c>
      <c r="G92" s="98">
        <f t="shared" si="1"/>
        <v>69060.849999999977</v>
      </c>
    </row>
    <row r="93" spans="1:7" ht="15.75">
      <c r="A93" s="233">
        <v>13073032</v>
      </c>
      <c r="B93" s="227">
        <v>5360</v>
      </c>
      <c r="C93" s="31" t="s">
        <v>96</v>
      </c>
      <c r="D93" s="54">
        <v>508550.89</v>
      </c>
      <c r="E93" s="305">
        <v>557856.75</v>
      </c>
      <c r="F93" s="98">
        <v>606174.6</v>
      </c>
      <c r="G93" s="98">
        <f t="shared" si="1"/>
        <v>48317.849999999977</v>
      </c>
    </row>
    <row r="94" spans="1:7" ht="15.75">
      <c r="A94" s="233">
        <v>13073033</v>
      </c>
      <c r="B94" s="227">
        <v>5360</v>
      </c>
      <c r="C94" s="31" t="s">
        <v>97</v>
      </c>
      <c r="D94" s="54">
        <v>529348.36</v>
      </c>
      <c r="E94" s="305">
        <v>574386.81999999995</v>
      </c>
      <c r="F94" s="98">
        <v>623720.79</v>
      </c>
      <c r="G94" s="98">
        <f t="shared" si="1"/>
        <v>49333.970000000088</v>
      </c>
    </row>
    <row r="95" spans="1:7" ht="15.75">
      <c r="A95" s="233">
        <v>13073039</v>
      </c>
      <c r="B95" s="227">
        <v>5360</v>
      </c>
      <c r="C95" s="31" t="s">
        <v>98</v>
      </c>
      <c r="D95" s="54">
        <v>118754.32</v>
      </c>
      <c r="E95" s="305">
        <v>131369.65</v>
      </c>
      <c r="F95" s="98">
        <v>158534.94</v>
      </c>
      <c r="G95" s="98">
        <f t="shared" si="1"/>
        <v>27165.290000000008</v>
      </c>
    </row>
    <row r="96" spans="1:7" ht="15.75">
      <c r="A96" s="233">
        <v>13073050</v>
      </c>
      <c r="B96" s="227">
        <v>5360</v>
      </c>
      <c r="C96" s="31" t="s">
        <v>99</v>
      </c>
      <c r="D96" s="54">
        <v>614483.71</v>
      </c>
      <c r="E96" s="305">
        <v>663161.49</v>
      </c>
      <c r="F96" s="98">
        <v>733194.37</v>
      </c>
      <c r="G96" s="98">
        <f t="shared" si="1"/>
        <v>70032.88</v>
      </c>
    </row>
    <row r="97" spans="1:7" ht="15.75">
      <c r="A97" s="233">
        <v>13073093</v>
      </c>
      <c r="B97" s="227">
        <v>5360</v>
      </c>
      <c r="C97" s="31" t="s">
        <v>100</v>
      </c>
      <c r="D97" s="54">
        <v>2519226.34</v>
      </c>
      <c r="E97" s="305">
        <v>2714818.85</v>
      </c>
      <c r="F97" s="98">
        <v>2942779.4</v>
      </c>
      <c r="G97" s="98">
        <f t="shared" si="1"/>
        <v>227960.54999999981</v>
      </c>
    </row>
    <row r="98" spans="1:7" ht="15.75">
      <c r="A98" s="233">
        <v>13073001</v>
      </c>
      <c r="B98" s="227">
        <v>5361</v>
      </c>
      <c r="C98" s="31" t="s">
        <v>101</v>
      </c>
      <c r="D98" s="54">
        <v>2561585.06</v>
      </c>
      <c r="E98" s="305">
        <v>2291715.37</v>
      </c>
      <c r="F98" s="98">
        <v>2585644.36</v>
      </c>
      <c r="G98" s="98">
        <f t="shared" si="1"/>
        <v>293928.98999999976</v>
      </c>
    </row>
    <row r="99" spans="1:7" ht="15.75">
      <c r="A99" s="233">
        <v>13073075</v>
      </c>
      <c r="B99" s="227">
        <v>5361</v>
      </c>
      <c r="C99" s="31" t="s">
        <v>102</v>
      </c>
      <c r="D99" s="54">
        <v>15558747.5</v>
      </c>
      <c r="E99" s="305">
        <v>17004892.34</v>
      </c>
      <c r="F99" s="98">
        <v>17692733.82</v>
      </c>
      <c r="G99" s="98">
        <f t="shared" si="1"/>
        <v>687841.48000000045</v>
      </c>
    </row>
    <row r="100" spans="1:7" ht="15.75">
      <c r="A100" s="233">
        <v>13073082</v>
      </c>
      <c r="B100" s="227">
        <v>5361</v>
      </c>
      <c r="C100" s="31" t="s">
        <v>103</v>
      </c>
      <c r="D100" s="54">
        <v>275635.61</v>
      </c>
      <c r="E100" s="305">
        <v>302026.03999999998</v>
      </c>
      <c r="F100" s="98">
        <v>334845</v>
      </c>
      <c r="G100" s="98">
        <f t="shared" si="1"/>
        <v>32818.960000000021</v>
      </c>
    </row>
    <row r="101" spans="1:7" ht="15.75">
      <c r="A101" s="233">
        <v>13073085</v>
      </c>
      <c r="B101" s="227">
        <v>5361</v>
      </c>
      <c r="C101" s="31" t="s">
        <v>104</v>
      </c>
      <c r="D101" s="54">
        <v>641647.55000000005</v>
      </c>
      <c r="E101" s="305">
        <v>722698.45</v>
      </c>
      <c r="F101" s="98">
        <v>772563.46</v>
      </c>
      <c r="G101" s="98">
        <f t="shared" si="1"/>
        <v>49865.010000000009</v>
      </c>
    </row>
    <row r="102" spans="1:7" ht="15.75">
      <c r="A102" s="233">
        <v>13073003</v>
      </c>
      <c r="B102" s="227">
        <v>5362</v>
      </c>
      <c r="C102" s="31" t="s">
        <v>105</v>
      </c>
      <c r="D102" s="54">
        <v>1230126.55</v>
      </c>
      <c r="E102" s="305">
        <v>1327103.71</v>
      </c>
      <c r="F102" s="98">
        <v>1427049.08</v>
      </c>
      <c r="G102" s="98">
        <f t="shared" si="1"/>
        <v>99945.370000000112</v>
      </c>
    </row>
    <row r="103" spans="1:7" ht="15.75">
      <c r="A103" s="233">
        <v>13073021</v>
      </c>
      <c r="B103" s="227">
        <v>5362</v>
      </c>
      <c r="C103" s="31" t="s">
        <v>106</v>
      </c>
      <c r="D103" s="54">
        <v>691403.73</v>
      </c>
      <c r="E103" s="305">
        <v>777489.15</v>
      </c>
      <c r="F103" s="98">
        <v>840559.97</v>
      </c>
      <c r="G103" s="98">
        <f t="shared" si="1"/>
        <v>63070.819999999949</v>
      </c>
    </row>
    <row r="104" spans="1:7" ht="15.75">
      <c r="A104" s="233">
        <v>13073028</v>
      </c>
      <c r="B104" s="227">
        <v>5362</v>
      </c>
      <c r="C104" s="31" t="s">
        <v>107</v>
      </c>
      <c r="D104" s="54">
        <v>1206930.71</v>
      </c>
      <c r="E104" s="305">
        <v>1268633.54</v>
      </c>
      <c r="F104" s="98">
        <v>1368181.49</v>
      </c>
      <c r="G104" s="98">
        <f t="shared" si="1"/>
        <v>99547.949999999953</v>
      </c>
    </row>
    <row r="105" spans="1:7" ht="15.75">
      <c r="A105" s="233">
        <v>13073040</v>
      </c>
      <c r="B105" s="227">
        <v>5362</v>
      </c>
      <c r="C105" s="31" t="s">
        <v>108</v>
      </c>
      <c r="D105" s="54">
        <v>1304697.3700000001</v>
      </c>
      <c r="E105" s="305">
        <v>1413572.53</v>
      </c>
      <c r="F105" s="98">
        <v>1538961</v>
      </c>
      <c r="G105" s="98">
        <f t="shared" si="1"/>
        <v>125388.46999999997</v>
      </c>
    </row>
    <row r="106" spans="1:7" ht="15.75">
      <c r="A106" s="233">
        <v>13073045</v>
      </c>
      <c r="B106" s="227">
        <v>5362</v>
      </c>
      <c r="C106" s="31" t="s">
        <v>109</v>
      </c>
      <c r="D106" s="54">
        <v>402150.14</v>
      </c>
      <c r="E106" s="305">
        <v>432703.5</v>
      </c>
      <c r="F106" s="98">
        <v>473020.87</v>
      </c>
      <c r="G106" s="98">
        <f t="shared" si="1"/>
        <v>40317.369999999995</v>
      </c>
    </row>
    <row r="107" spans="1:7" ht="15.75">
      <c r="A107" s="233">
        <v>13073059</v>
      </c>
      <c r="B107" s="227">
        <v>5362</v>
      </c>
      <c r="C107" s="31" t="s">
        <v>110</v>
      </c>
      <c r="D107" s="54">
        <v>268275.45</v>
      </c>
      <c r="E107" s="305">
        <v>296761.21999999997</v>
      </c>
      <c r="F107" s="98">
        <v>327915.84000000003</v>
      </c>
      <c r="G107" s="98">
        <f t="shared" si="1"/>
        <v>31154.620000000054</v>
      </c>
    </row>
    <row r="108" spans="1:7" ht="15.75">
      <c r="A108" s="233">
        <v>13073073</v>
      </c>
      <c r="B108" s="227">
        <v>5362</v>
      </c>
      <c r="C108" s="31" t="s">
        <v>111</v>
      </c>
      <c r="D108" s="54">
        <v>957943.42</v>
      </c>
      <c r="E108" s="305">
        <v>988672.96</v>
      </c>
      <c r="F108" s="98">
        <v>1215887.3</v>
      </c>
      <c r="G108" s="98">
        <f t="shared" si="1"/>
        <v>227214.34000000008</v>
      </c>
    </row>
    <row r="109" spans="1:7" ht="15.75">
      <c r="A109" s="233">
        <v>13073079</v>
      </c>
      <c r="B109" s="227">
        <v>5362</v>
      </c>
      <c r="C109" s="31" t="s">
        <v>112</v>
      </c>
      <c r="D109" s="54">
        <v>1879572.28</v>
      </c>
      <c r="E109" s="305">
        <v>2013280.6</v>
      </c>
      <c r="F109" s="98">
        <v>2226769.2400000002</v>
      </c>
      <c r="G109" s="98">
        <f t="shared" si="1"/>
        <v>213488.64000000013</v>
      </c>
    </row>
    <row r="110" spans="1:7" ht="15.75">
      <c r="A110" s="233">
        <v>13073081</v>
      </c>
      <c r="B110" s="227">
        <v>5362</v>
      </c>
      <c r="C110" s="31" t="s">
        <v>113</v>
      </c>
      <c r="D110" s="54">
        <v>451670.53</v>
      </c>
      <c r="E110" s="305">
        <v>630243.68000000005</v>
      </c>
      <c r="F110" s="98">
        <v>706188.2</v>
      </c>
      <c r="G110" s="98">
        <f t="shared" si="1"/>
        <v>75944.519999999902</v>
      </c>
    </row>
    <row r="111" spans="1:7" ht="15.75">
      <c r="A111" s="233">
        <v>13073092</v>
      </c>
      <c r="B111" s="227">
        <v>5362</v>
      </c>
      <c r="C111" s="31" t="s">
        <v>114</v>
      </c>
      <c r="D111" s="54">
        <v>637071.34</v>
      </c>
      <c r="E111" s="305">
        <v>681625.73</v>
      </c>
      <c r="F111" s="98">
        <v>748202.29</v>
      </c>
      <c r="G111" s="98">
        <f t="shared" si="1"/>
        <v>66576.560000000056</v>
      </c>
    </row>
    <row r="112" spans="1:7" ht="16.5" thickBot="1">
      <c r="A112" s="238">
        <v>13073095</v>
      </c>
      <c r="B112" s="229">
        <v>5362</v>
      </c>
      <c r="C112" s="33" t="s">
        <v>115</v>
      </c>
      <c r="D112" s="157">
        <v>505609.17</v>
      </c>
      <c r="E112" s="307">
        <v>562980.56000000006</v>
      </c>
      <c r="F112" s="150">
        <v>613517.72</v>
      </c>
      <c r="G112" s="98">
        <f t="shared" si="1"/>
        <v>50537.159999999916</v>
      </c>
    </row>
    <row r="113" spans="1:7" ht="16.5" thickBot="1">
      <c r="A113" s="231"/>
      <c r="B113" s="7"/>
      <c r="C113" s="158" t="s">
        <v>173</v>
      </c>
      <c r="D113" s="56">
        <f>SUM(D7:D112)</f>
        <v>242659412.30000001</v>
      </c>
      <c r="E113" s="308">
        <f>SUM(E7:E112)</f>
        <v>265822384.64000008</v>
      </c>
      <c r="F113" s="70">
        <f>SUM(F7:F112)</f>
        <v>286502992.28999996</v>
      </c>
      <c r="G113" s="70">
        <f>SUM(G7:G112)</f>
        <v>20680607.65000001</v>
      </c>
    </row>
    <row r="114" spans="1:7">
      <c r="G114" s="274"/>
    </row>
  </sheetData>
  <autoFilter ref="A6:G6" xr:uid="{F1B86C33-C572-4C26-8891-4984675D5D48}"/>
  <mergeCells count="7">
    <mergeCell ref="G4:G5"/>
    <mergeCell ref="F4:F5"/>
    <mergeCell ref="A4:A5"/>
    <mergeCell ref="B4:B5"/>
    <mergeCell ref="C4:C5"/>
    <mergeCell ref="D4:D5"/>
    <mergeCell ref="E4:E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5" sqref="C15"/>
    </sheetView>
  </sheetViews>
  <sheetFormatPr baseColWidth="10" defaultRowHeight="15.75"/>
  <cols>
    <col min="1" max="1" width="11.42578125" style="47"/>
    <col min="3" max="3" width="22.7109375" bestFit="1" customWidth="1"/>
    <col min="4" max="8" width="15.7109375" customWidth="1"/>
    <col min="9" max="9" width="15.7109375" style="222" customWidth="1"/>
    <col min="10" max="10" width="15.7109375" customWidth="1"/>
    <col min="11" max="14" width="15.7109375" style="3" customWidth="1"/>
  </cols>
  <sheetData>
    <row r="1" spans="1:14" ht="16.5">
      <c r="A1" s="78" t="s">
        <v>130</v>
      </c>
    </row>
    <row r="2" spans="1:14" ht="16.5" thickBot="1">
      <c r="A2" s="47" t="s">
        <v>179</v>
      </c>
    </row>
    <row r="3" spans="1:14">
      <c r="A3" s="343" t="s">
        <v>0</v>
      </c>
      <c r="B3" s="345" t="s">
        <v>1</v>
      </c>
      <c r="C3" s="349" t="s">
        <v>7</v>
      </c>
      <c r="D3" s="174" t="s">
        <v>5</v>
      </c>
      <c r="E3" s="353" t="s">
        <v>6</v>
      </c>
      <c r="F3" s="354"/>
      <c r="G3" s="353" t="s">
        <v>116</v>
      </c>
      <c r="H3" s="354"/>
      <c r="I3" s="353" t="s">
        <v>150</v>
      </c>
      <c r="J3" s="354"/>
      <c r="K3" s="355" t="s">
        <v>170</v>
      </c>
      <c r="L3" s="356"/>
      <c r="M3" s="351" t="s">
        <v>171</v>
      </c>
      <c r="N3" s="352"/>
    </row>
    <row r="4" spans="1:14" ht="30.75" thickBot="1">
      <c r="A4" s="344"/>
      <c r="B4" s="346"/>
      <c r="C4" s="350"/>
      <c r="D4" s="175">
        <v>2016</v>
      </c>
      <c r="E4" s="6">
        <v>2017</v>
      </c>
      <c r="F4" s="5" t="s">
        <v>9</v>
      </c>
      <c r="G4" s="6">
        <v>2018</v>
      </c>
      <c r="H4" s="5" t="s">
        <v>9</v>
      </c>
      <c r="I4" s="263">
        <v>2019</v>
      </c>
      <c r="J4" s="5" t="s">
        <v>9</v>
      </c>
      <c r="K4" s="263">
        <v>2020</v>
      </c>
      <c r="L4" s="289" t="s">
        <v>9</v>
      </c>
      <c r="M4" s="272">
        <v>2021</v>
      </c>
      <c r="N4" s="9" t="s">
        <v>9</v>
      </c>
    </row>
    <row r="5" spans="1:14">
      <c r="A5" s="232">
        <v>13073088</v>
      </c>
      <c r="B5" s="226">
        <v>301</v>
      </c>
      <c r="C5" s="28" t="s">
        <v>121</v>
      </c>
      <c r="D5" s="90">
        <v>37487171</v>
      </c>
      <c r="E5" s="46">
        <v>40909312</v>
      </c>
      <c r="F5" s="46">
        <f>E5-D5</f>
        <v>3422141</v>
      </c>
      <c r="G5" s="46">
        <v>44539143</v>
      </c>
      <c r="H5" s="46">
        <f>G5-E5</f>
        <v>3629831</v>
      </c>
      <c r="I5" s="215">
        <v>45279053</v>
      </c>
      <c r="J5" s="46">
        <f>I5-G5</f>
        <v>739910</v>
      </c>
      <c r="K5" s="46">
        <v>43506004</v>
      </c>
      <c r="L5" s="46">
        <f>K5-I5</f>
        <v>-1773049</v>
      </c>
      <c r="M5" s="96">
        <v>49050941</v>
      </c>
      <c r="N5" s="64">
        <f>M5-K5</f>
        <v>5544937</v>
      </c>
    </row>
    <row r="6" spans="1:14">
      <c r="A6" s="233">
        <v>13073011</v>
      </c>
      <c r="B6" s="227">
        <v>311</v>
      </c>
      <c r="C6" s="31" t="s">
        <v>11</v>
      </c>
      <c r="D6" s="170">
        <v>6784064</v>
      </c>
      <c r="E6" s="72">
        <v>7865564</v>
      </c>
      <c r="F6" s="46">
        <f t="shared" ref="F6:F69" si="0">E6-D6</f>
        <v>1081500</v>
      </c>
      <c r="G6" s="72">
        <v>7234663</v>
      </c>
      <c r="H6" s="46">
        <f t="shared" ref="H6:H69" si="1">G6-E6</f>
        <v>-630901</v>
      </c>
      <c r="I6" s="264">
        <v>8186071</v>
      </c>
      <c r="J6" s="46">
        <f t="shared" ref="J6:J59" si="2">I6-G6</f>
        <v>951408</v>
      </c>
      <c r="K6" s="72">
        <v>6215368</v>
      </c>
      <c r="L6" s="46">
        <f>K6-I6</f>
        <v>-1970703</v>
      </c>
      <c r="M6" s="221">
        <v>9565346</v>
      </c>
      <c r="N6" s="64">
        <f>M6-K6</f>
        <v>3349978</v>
      </c>
    </row>
    <row r="7" spans="1:14">
      <c r="A7" s="233">
        <v>13073035</v>
      </c>
      <c r="B7" s="227">
        <v>312</v>
      </c>
      <c r="C7" s="31" t="s">
        <v>12</v>
      </c>
      <c r="D7" s="170">
        <v>4799495</v>
      </c>
      <c r="E7" s="72">
        <v>5885434</v>
      </c>
      <c r="F7" s="46">
        <f t="shared" si="0"/>
        <v>1085939</v>
      </c>
      <c r="G7" s="72">
        <v>5639592</v>
      </c>
      <c r="H7" s="46">
        <f t="shared" si="1"/>
        <v>-245842</v>
      </c>
      <c r="I7" s="264">
        <v>5696853</v>
      </c>
      <c r="J7" s="46">
        <f t="shared" si="2"/>
        <v>57261</v>
      </c>
      <c r="K7" s="72">
        <v>5821541</v>
      </c>
      <c r="L7" s="46">
        <f t="shared" ref="L7:L69" si="3">K7-I7</f>
        <v>124688</v>
      </c>
      <c r="M7" s="221">
        <v>6481986</v>
      </c>
      <c r="N7" s="64">
        <f t="shared" ref="N7:N59" si="4">M7-K7</f>
        <v>660445</v>
      </c>
    </row>
    <row r="8" spans="1:14">
      <c r="A8" s="233">
        <v>13073055</v>
      </c>
      <c r="B8" s="227">
        <v>313</v>
      </c>
      <c r="C8" s="31" t="s">
        <v>13</v>
      </c>
      <c r="D8" s="170">
        <v>4565284</v>
      </c>
      <c r="E8" s="72">
        <v>4212262</v>
      </c>
      <c r="F8" s="46">
        <f t="shared" si="0"/>
        <v>-353022</v>
      </c>
      <c r="G8" s="72">
        <v>5018638</v>
      </c>
      <c r="H8" s="46">
        <f t="shared" si="1"/>
        <v>806376</v>
      </c>
      <c r="I8" s="264">
        <v>5029944</v>
      </c>
      <c r="J8" s="46">
        <f t="shared" si="2"/>
        <v>11306</v>
      </c>
      <c r="K8" s="72">
        <v>3910745</v>
      </c>
      <c r="L8" s="46">
        <f t="shared" si="3"/>
        <v>-1119199</v>
      </c>
      <c r="M8" s="221">
        <v>5656988</v>
      </c>
      <c r="N8" s="64">
        <f t="shared" si="4"/>
        <v>1746243</v>
      </c>
    </row>
    <row r="9" spans="1:14">
      <c r="A9" s="233">
        <v>13073070</v>
      </c>
      <c r="B9" s="227">
        <v>314</v>
      </c>
      <c r="C9" s="31" t="s">
        <v>14</v>
      </c>
      <c r="D9" s="170">
        <v>2037845</v>
      </c>
      <c r="E9" s="72">
        <v>2193710</v>
      </c>
      <c r="F9" s="46">
        <f t="shared" si="0"/>
        <v>155865</v>
      </c>
      <c r="G9" s="72">
        <v>2304305</v>
      </c>
      <c r="H9" s="46">
        <f t="shared" si="1"/>
        <v>110595</v>
      </c>
      <c r="I9" s="264">
        <v>2885263</v>
      </c>
      <c r="J9" s="46">
        <f t="shared" si="2"/>
        <v>580958</v>
      </c>
      <c r="K9" s="72">
        <v>2890389</v>
      </c>
      <c r="L9" s="46">
        <f t="shared" si="3"/>
        <v>5126</v>
      </c>
      <c r="M9" s="221">
        <v>2937285</v>
      </c>
      <c r="N9" s="64">
        <f t="shared" si="4"/>
        <v>46896</v>
      </c>
    </row>
    <row r="10" spans="1:14">
      <c r="A10" s="233">
        <v>13073080</v>
      </c>
      <c r="B10" s="227">
        <v>315</v>
      </c>
      <c r="C10" s="31" t="s">
        <v>15</v>
      </c>
      <c r="D10" s="170">
        <v>10108458</v>
      </c>
      <c r="E10" s="72">
        <v>8980655</v>
      </c>
      <c r="F10" s="46">
        <f t="shared" si="0"/>
        <v>-1127803</v>
      </c>
      <c r="G10" s="72">
        <v>9862335</v>
      </c>
      <c r="H10" s="46">
        <f t="shared" si="1"/>
        <v>881680</v>
      </c>
      <c r="I10" s="264">
        <v>10713780</v>
      </c>
      <c r="J10" s="46">
        <f t="shared" si="2"/>
        <v>851445</v>
      </c>
      <c r="K10" s="72">
        <v>16167772</v>
      </c>
      <c r="L10" s="46">
        <f t="shared" si="3"/>
        <v>5453992</v>
      </c>
      <c r="M10" s="221">
        <v>13720361</v>
      </c>
      <c r="N10" s="64">
        <f t="shared" si="4"/>
        <v>-2447411</v>
      </c>
    </row>
    <row r="11" spans="1:14">
      <c r="A11" s="233">
        <v>13073089</v>
      </c>
      <c r="B11" s="227">
        <v>316</v>
      </c>
      <c r="C11" s="31" t="s">
        <v>16</v>
      </c>
      <c r="D11" s="170">
        <v>1675992</v>
      </c>
      <c r="E11" s="72">
        <v>2338806</v>
      </c>
      <c r="F11" s="46">
        <f t="shared" si="0"/>
        <v>662814</v>
      </c>
      <c r="G11" s="72">
        <v>2170010</v>
      </c>
      <c r="H11" s="46">
        <f t="shared" si="1"/>
        <v>-168796</v>
      </c>
      <c r="I11" s="264">
        <v>2502797</v>
      </c>
      <c r="J11" s="46">
        <f t="shared" si="2"/>
        <v>332787</v>
      </c>
      <c r="K11" s="72">
        <v>2307285</v>
      </c>
      <c r="L11" s="46">
        <f t="shared" si="3"/>
        <v>-195512</v>
      </c>
      <c r="M11" s="221">
        <v>2951274</v>
      </c>
      <c r="N11" s="64">
        <f t="shared" si="4"/>
        <v>643989</v>
      </c>
    </row>
    <row r="12" spans="1:14">
      <c r="A12" s="233">
        <v>13073105</v>
      </c>
      <c r="B12" s="227">
        <v>317</v>
      </c>
      <c r="C12" s="31" t="s">
        <v>17</v>
      </c>
      <c r="D12" s="170">
        <v>2873024</v>
      </c>
      <c r="E12" s="72">
        <v>3383672</v>
      </c>
      <c r="F12" s="46">
        <f t="shared" si="0"/>
        <v>510648</v>
      </c>
      <c r="G12" s="72">
        <v>3836459</v>
      </c>
      <c r="H12" s="46">
        <f t="shared" si="1"/>
        <v>452787</v>
      </c>
      <c r="I12" s="264">
        <v>3785136</v>
      </c>
      <c r="J12" s="46">
        <f t="shared" si="2"/>
        <v>-51323</v>
      </c>
      <c r="K12" s="72">
        <v>3968952</v>
      </c>
      <c r="L12" s="46">
        <f t="shared" si="3"/>
        <v>183816</v>
      </c>
      <c r="M12" s="221">
        <v>4516192</v>
      </c>
      <c r="N12" s="64">
        <f t="shared" si="4"/>
        <v>547240</v>
      </c>
    </row>
    <row r="13" spans="1:14">
      <c r="A13" s="233">
        <v>13073005</v>
      </c>
      <c r="B13" s="227">
        <v>5351</v>
      </c>
      <c r="C13" s="31" t="s">
        <v>18</v>
      </c>
      <c r="D13" s="170">
        <v>316628</v>
      </c>
      <c r="E13" s="72">
        <v>374024</v>
      </c>
      <c r="F13" s="46">
        <f t="shared" si="0"/>
        <v>57396</v>
      </c>
      <c r="G13" s="72">
        <v>370483</v>
      </c>
      <c r="H13" s="46">
        <f t="shared" si="1"/>
        <v>-3541</v>
      </c>
      <c r="I13" s="264">
        <v>409977</v>
      </c>
      <c r="J13" s="46">
        <f t="shared" si="2"/>
        <v>39494</v>
      </c>
      <c r="K13" s="72">
        <v>399341</v>
      </c>
      <c r="L13" s="46">
        <f t="shared" si="3"/>
        <v>-10636</v>
      </c>
      <c r="M13" s="221">
        <v>428966</v>
      </c>
      <c r="N13" s="64">
        <f t="shared" si="4"/>
        <v>29625</v>
      </c>
    </row>
    <row r="14" spans="1:14">
      <c r="A14" s="233">
        <v>13073037</v>
      </c>
      <c r="B14" s="227">
        <v>5351</v>
      </c>
      <c r="C14" s="31" t="s">
        <v>19</v>
      </c>
      <c r="D14" s="170">
        <v>366563</v>
      </c>
      <c r="E14" s="72">
        <v>387076</v>
      </c>
      <c r="F14" s="46">
        <f t="shared" si="0"/>
        <v>20513</v>
      </c>
      <c r="G14" s="72">
        <v>413169</v>
      </c>
      <c r="H14" s="46">
        <f t="shared" si="1"/>
        <v>26093</v>
      </c>
      <c r="I14" s="264">
        <v>470239</v>
      </c>
      <c r="J14" s="46">
        <f t="shared" si="2"/>
        <v>57070</v>
      </c>
      <c r="K14" s="72">
        <v>437617</v>
      </c>
      <c r="L14" s="46">
        <f t="shared" si="3"/>
        <v>-32622</v>
      </c>
      <c r="M14" s="221">
        <v>560382</v>
      </c>
      <c r="N14" s="64">
        <f t="shared" si="4"/>
        <v>122765</v>
      </c>
    </row>
    <row r="15" spans="1:14">
      <c r="A15" s="233">
        <v>13073044</v>
      </c>
      <c r="B15" s="227">
        <v>5351</v>
      </c>
      <c r="C15" s="31" t="s">
        <v>20</v>
      </c>
      <c r="D15" s="170">
        <v>415567</v>
      </c>
      <c r="E15" s="72">
        <v>540800</v>
      </c>
      <c r="F15" s="46">
        <f t="shared" si="0"/>
        <v>125233</v>
      </c>
      <c r="G15" s="72">
        <v>602678</v>
      </c>
      <c r="H15" s="46">
        <f t="shared" si="1"/>
        <v>61878</v>
      </c>
      <c r="I15" s="264">
        <v>666434</v>
      </c>
      <c r="J15" s="46">
        <f t="shared" si="2"/>
        <v>63756</v>
      </c>
      <c r="K15" s="72">
        <v>448841</v>
      </c>
      <c r="L15" s="46">
        <f t="shared" si="3"/>
        <v>-217593</v>
      </c>
      <c r="M15" s="221">
        <v>470683</v>
      </c>
      <c r="N15" s="64">
        <f t="shared" si="4"/>
        <v>21842</v>
      </c>
    </row>
    <row r="16" spans="1:14">
      <c r="A16" s="233">
        <v>13073046</v>
      </c>
      <c r="B16" s="227">
        <v>5351</v>
      </c>
      <c r="C16" s="31" t="s">
        <v>21</v>
      </c>
      <c r="D16" s="170">
        <v>1561753</v>
      </c>
      <c r="E16" s="72">
        <v>1788656</v>
      </c>
      <c r="F16" s="46">
        <f t="shared" si="0"/>
        <v>226903</v>
      </c>
      <c r="G16" s="72">
        <v>1725132</v>
      </c>
      <c r="H16" s="46">
        <f t="shared" si="1"/>
        <v>-63524</v>
      </c>
      <c r="I16" s="264">
        <v>1958205</v>
      </c>
      <c r="J16" s="46">
        <f t="shared" si="2"/>
        <v>233073</v>
      </c>
      <c r="K16" s="72">
        <v>1327135</v>
      </c>
      <c r="L16" s="46">
        <f t="shared" si="3"/>
        <v>-631070</v>
      </c>
      <c r="M16" s="221">
        <v>1909064</v>
      </c>
      <c r="N16" s="64">
        <f t="shared" si="4"/>
        <v>581929</v>
      </c>
    </row>
    <row r="17" spans="1:14">
      <c r="A17" s="233">
        <v>13073066</v>
      </c>
      <c r="B17" s="227">
        <v>5351</v>
      </c>
      <c r="C17" s="31" t="s">
        <v>22</v>
      </c>
      <c r="D17" s="170">
        <v>448562</v>
      </c>
      <c r="E17" s="72">
        <v>520292</v>
      </c>
      <c r="F17" s="46">
        <f t="shared" si="0"/>
        <v>71730</v>
      </c>
      <c r="G17" s="72">
        <v>597710</v>
      </c>
      <c r="H17" s="46">
        <f t="shared" si="1"/>
        <v>77418</v>
      </c>
      <c r="I17" s="264">
        <v>1008341</v>
      </c>
      <c r="J17" s="46">
        <f t="shared" si="2"/>
        <v>410631</v>
      </c>
      <c r="K17" s="72">
        <v>545110</v>
      </c>
      <c r="L17" s="46">
        <f t="shared" si="3"/>
        <v>-463231</v>
      </c>
      <c r="M17" s="221">
        <v>846658</v>
      </c>
      <c r="N17" s="64">
        <f t="shared" si="4"/>
        <v>301548</v>
      </c>
    </row>
    <row r="18" spans="1:14">
      <c r="A18" s="233">
        <v>13073068</v>
      </c>
      <c r="B18" s="227">
        <v>5351</v>
      </c>
      <c r="C18" s="31" t="s">
        <v>23</v>
      </c>
      <c r="D18" s="170">
        <v>945302</v>
      </c>
      <c r="E18" s="72">
        <v>984965</v>
      </c>
      <c r="F18" s="46">
        <f t="shared" si="0"/>
        <v>39663</v>
      </c>
      <c r="G18" s="72">
        <v>1054639</v>
      </c>
      <c r="H18" s="46">
        <f t="shared" si="1"/>
        <v>69674</v>
      </c>
      <c r="I18" s="264">
        <v>1228191</v>
      </c>
      <c r="J18" s="46">
        <f t="shared" si="2"/>
        <v>173552</v>
      </c>
      <c r="K18" s="72">
        <v>1061213</v>
      </c>
      <c r="L18" s="46">
        <f t="shared" si="3"/>
        <v>-166978</v>
      </c>
      <c r="M18" s="221">
        <v>1102778</v>
      </c>
      <c r="N18" s="64">
        <f t="shared" si="4"/>
        <v>41565</v>
      </c>
    </row>
    <row r="19" spans="1:14">
      <c r="A19" s="233">
        <v>13073009</v>
      </c>
      <c r="B19" s="227">
        <v>5352</v>
      </c>
      <c r="C19" s="31" t="s">
        <v>24</v>
      </c>
      <c r="D19" s="170">
        <v>4075868</v>
      </c>
      <c r="E19" s="72">
        <v>4279625</v>
      </c>
      <c r="F19" s="46">
        <f t="shared" si="0"/>
        <v>203757</v>
      </c>
      <c r="G19" s="72">
        <v>4694377</v>
      </c>
      <c r="H19" s="46">
        <f t="shared" si="1"/>
        <v>414752</v>
      </c>
      <c r="I19" s="264">
        <v>4438645</v>
      </c>
      <c r="J19" s="46">
        <f t="shared" si="2"/>
        <v>-255732</v>
      </c>
      <c r="K19" s="72">
        <v>4777358</v>
      </c>
      <c r="L19" s="46">
        <f t="shared" si="3"/>
        <v>338713</v>
      </c>
      <c r="M19" s="221">
        <v>4953843</v>
      </c>
      <c r="N19" s="64">
        <f t="shared" si="4"/>
        <v>176485</v>
      </c>
    </row>
    <row r="20" spans="1:14">
      <c r="A20" s="233">
        <v>13073018</v>
      </c>
      <c r="B20" s="227">
        <v>5352</v>
      </c>
      <c r="C20" s="31" t="s">
        <v>25</v>
      </c>
      <c r="D20" s="170">
        <v>215277</v>
      </c>
      <c r="E20" s="72">
        <v>183596</v>
      </c>
      <c r="F20" s="46">
        <f t="shared" si="0"/>
        <v>-31681</v>
      </c>
      <c r="G20" s="72">
        <v>149345</v>
      </c>
      <c r="H20" s="46">
        <f t="shared" si="1"/>
        <v>-34251</v>
      </c>
      <c r="I20" s="264">
        <v>181505</v>
      </c>
      <c r="J20" s="46">
        <f t="shared" si="2"/>
        <v>32160</v>
      </c>
      <c r="K20" s="72">
        <v>249301</v>
      </c>
      <c r="L20" s="46">
        <f t="shared" si="3"/>
        <v>67796</v>
      </c>
      <c r="M20" s="221">
        <v>227645</v>
      </c>
      <c r="N20" s="64">
        <f t="shared" si="4"/>
        <v>-21656</v>
      </c>
    </row>
    <row r="21" spans="1:14">
      <c r="A21" s="233">
        <v>13073025</v>
      </c>
      <c r="B21" s="227">
        <v>5352</v>
      </c>
      <c r="C21" s="31" t="s">
        <v>26</v>
      </c>
      <c r="D21" s="170">
        <v>292230</v>
      </c>
      <c r="E21" s="72">
        <v>311021</v>
      </c>
      <c r="F21" s="46">
        <f t="shared" si="0"/>
        <v>18791</v>
      </c>
      <c r="G21" s="72">
        <v>380020</v>
      </c>
      <c r="H21" s="46">
        <f t="shared" si="1"/>
        <v>68999</v>
      </c>
      <c r="I21" s="264">
        <v>396207</v>
      </c>
      <c r="J21" s="46">
        <f t="shared" si="2"/>
        <v>16187</v>
      </c>
      <c r="K21" s="72">
        <v>459437</v>
      </c>
      <c r="L21" s="46">
        <f t="shared" si="3"/>
        <v>63230</v>
      </c>
      <c r="M21" s="221">
        <v>450487</v>
      </c>
      <c r="N21" s="64">
        <f t="shared" si="4"/>
        <v>-8950</v>
      </c>
    </row>
    <row r="22" spans="1:14">
      <c r="A22" s="233">
        <v>13073042</v>
      </c>
      <c r="B22" s="227">
        <v>5352</v>
      </c>
      <c r="C22" s="31" t="s">
        <v>27</v>
      </c>
      <c r="D22" s="170">
        <v>142245</v>
      </c>
      <c r="E22" s="72">
        <v>165495</v>
      </c>
      <c r="F22" s="46">
        <f t="shared" si="0"/>
        <v>23250</v>
      </c>
      <c r="G22" s="72">
        <v>198355</v>
      </c>
      <c r="H22" s="46">
        <f t="shared" si="1"/>
        <v>32860</v>
      </c>
      <c r="I22" s="264">
        <v>182166</v>
      </c>
      <c r="J22" s="46">
        <f t="shared" si="2"/>
        <v>-16189</v>
      </c>
      <c r="K22" s="72">
        <v>173511</v>
      </c>
      <c r="L22" s="46">
        <f t="shared" si="3"/>
        <v>-8655</v>
      </c>
      <c r="M22" s="221">
        <v>159981</v>
      </c>
      <c r="N22" s="64">
        <f t="shared" si="4"/>
        <v>-13530</v>
      </c>
    </row>
    <row r="23" spans="1:14">
      <c r="A23" s="233">
        <v>13073043</v>
      </c>
      <c r="B23" s="227">
        <v>5352</v>
      </c>
      <c r="C23" s="31" t="s">
        <v>28</v>
      </c>
      <c r="D23" s="170">
        <v>175827</v>
      </c>
      <c r="E23" s="72">
        <v>205574</v>
      </c>
      <c r="F23" s="46">
        <f t="shared" si="0"/>
        <v>29747</v>
      </c>
      <c r="G23" s="72">
        <v>218289</v>
      </c>
      <c r="H23" s="46">
        <f t="shared" si="1"/>
        <v>12715</v>
      </c>
      <c r="I23" s="264">
        <v>229145</v>
      </c>
      <c r="J23" s="46">
        <f t="shared" si="2"/>
        <v>10856</v>
      </c>
      <c r="K23" s="72">
        <v>219366</v>
      </c>
      <c r="L23" s="46">
        <f t="shared" si="3"/>
        <v>-9779</v>
      </c>
      <c r="M23" s="221">
        <v>236218</v>
      </c>
      <c r="N23" s="64">
        <f t="shared" si="4"/>
        <v>16852</v>
      </c>
    </row>
    <row r="24" spans="1:14">
      <c r="A24" s="233">
        <v>13073051</v>
      </c>
      <c r="B24" s="227">
        <v>5352</v>
      </c>
      <c r="C24" s="31" t="s">
        <v>29</v>
      </c>
      <c r="D24" s="170">
        <v>292864</v>
      </c>
      <c r="E24" s="72">
        <v>340394</v>
      </c>
      <c r="F24" s="46">
        <f t="shared" si="0"/>
        <v>47530</v>
      </c>
      <c r="G24" s="72">
        <v>253212</v>
      </c>
      <c r="H24" s="46">
        <f t="shared" si="1"/>
        <v>-87182</v>
      </c>
      <c r="I24" s="264">
        <v>290368</v>
      </c>
      <c r="J24" s="46">
        <f t="shared" si="2"/>
        <v>37156</v>
      </c>
      <c r="K24" s="72">
        <v>294493</v>
      </c>
      <c r="L24" s="46">
        <f t="shared" si="3"/>
        <v>4125</v>
      </c>
      <c r="M24" s="221">
        <v>322579</v>
      </c>
      <c r="N24" s="64">
        <f t="shared" si="4"/>
        <v>28086</v>
      </c>
    </row>
    <row r="25" spans="1:14">
      <c r="A25" s="233">
        <v>13073053</v>
      </c>
      <c r="B25" s="227">
        <v>5352</v>
      </c>
      <c r="C25" s="31" t="s">
        <v>30</v>
      </c>
      <c r="D25" s="170">
        <v>222911</v>
      </c>
      <c r="E25" s="72">
        <v>257897</v>
      </c>
      <c r="F25" s="46">
        <f t="shared" si="0"/>
        <v>34986</v>
      </c>
      <c r="G25" s="72">
        <v>232145</v>
      </c>
      <c r="H25" s="46">
        <f t="shared" si="1"/>
        <v>-25752</v>
      </c>
      <c r="I25" s="264">
        <v>328887</v>
      </c>
      <c r="J25" s="46">
        <f t="shared" si="2"/>
        <v>96742</v>
      </c>
      <c r="K25" s="72">
        <v>228543</v>
      </c>
      <c r="L25" s="46">
        <f t="shared" si="3"/>
        <v>-100344</v>
      </c>
      <c r="M25" s="221">
        <v>267087</v>
      </c>
      <c r="N25" s="64">
        <f t="shared" si="4"/>
        <v>38544</v>
      </c>
    </row>
    <row r="26" spans="1:14">
      <c r="A26" s="233">
        <v>13073069</v>
      </c>
      <c r="B26" s="227">
        <v>5352</v>
      </c>
      <c r="C26" s="31" t="s">
        <v>31</v>
      </c>
      <c r="D26" s="170">
        <v>296027</v>
      </c>
      <c r="E26" s="72">
        <v>386831</v>
      </c>
      <c r="F26" s="46">
        <f t="shared" si="0"/>
        <v>90804</v>
      </c>
      <c r="G26" s="72">
        <v>396084</v>
      </c>
      <c r="H26" s="46">
        <f t="shared" si="1"/>
        <v>9253</v>
      </c>
      <c r="I26" s="264">
        <v>415271</v>
      </c>
      <c r="J26" s="46">
        <f t="shared" si="2"/>
        <v>19187</v>
      </c>
      <c r="K26" s="72">
        <v>446068</v>
      </c>
      <c r="L26" s="46">
        <f t="shared" si="3"/>
        <v>30797</v>
      </c>
      <c r="M26" s="221">
        <v>472525</v>
      </c>
      <c r="N26" s="64">
        <f t="shared" si="4"/>
        <v>26457</v>
      </c>
    </row>
    <row r="27" spans="1:14">
      <c r="A27" s="233">
        <v>13073077</v>
      </c>
      <c r="B27" s="227">
        <v>5352</v>
      </c>
      <c r="C27" s="31" t="s">
        <v>32</v>
      </c>
      <c r="D27" s="170">
        <v>567222</v>
      </c>
      <c r="E27" s="72">
        <v>617525</v>
      </c>
      <c r="F27" s="46">
        <f t="shared" si="0"/>
        <v>50303</v>
      </c>
      <c r="G27" s="72">
        <v>559704</v>
      </c>
      <c r="H27" s="46">
        <f t="shared" si="1"/>
        <v>-57821</v>
      </c>
      <c r="I27" s="264">
        <v>617304</v>
      </c>
      <c r="J27" s="46">
        <f t="shared" si="2"/>
        <v>57600</v>
      </c>
      <c r="K27" s="72">
        <v>674637</v>
      </c>
      <c r="L27" s="46">
        <f t="shared" si="3"/>
        <v>57333</v>
      </c>
      <c r="M27" s="221">
        <v>653774</v>
      </c>
      <c r="N27" s="64">
        <f t="shared" si="4"/>
        <v>-20863</v>
      </c>
    </row>
    <row r="28" spans="1:14">
      <c r="A28" s="233">
        <v>13073094</v>
      </c>
      <c r="B28" s="227">
        <v>5352</v>
      </c>
      <c r="C28" s="31" t="s">
        <v>33</v>
      </c>
      <c r="D28" s="170">
        <v>464711</v>
      </c>
      <c r="E28" s="72">
        <v>704918</v>
      </c>
      <c r="F28" s="46">
        <f t="shared" si="0"/>
        <v>240207</v>
      </c>
      <c r="G28" s="72">
        <v>703592</v>
      </c>
      <c r="H28" s="46">
        <f t="shared" si="1"/>
        <v>-1326</v>
      </c>
      <c r="I28" s="264">
        <v>709200</v>
      </c>
      <c r="J28" s="46">
        <f t="shared" si="2"/>
        <v>5608</v>
      </c>
      <c r="K28" s="72">
        <v>610773</v>
      </c>
      <c r="L28" s="46">
        <f t="shared" si="3"/>
        <v>-98427</v>
      </c>
      <c r="M28" s="221">
        <v>750056</v>
      </c>
      <c r="N28" s="64">
        <f t="shared" si="4"/>
        <v>139283</v>
      </c>
    </row>
    <row r="29" spans="1:14">
      <c r="A29" s="233">
        <v>13073010</v>
      </c>
      <c r="B29" s="227">
        <v>5353</v>
      </c>
      <c r="C29" s="31" t="s">
        <v>34</v>
      </c>
      <c r="D29" s="170">
        <v>8947430</v>
      </c>
      <c r="E29" s="72">
        <v>9807153</v>
      </c>
      <c r="F29" s="46">
        <f t="shared" si="0"/>
        <v>859723</v>
      </c>
      <c r="G29" s="72">
        <v>10293444</v>
      </c>
      <c r="H29" s="46">
        <f t="shared" si="1"/>
        <v>486291</v>
      </c>
      <c r="I29" s="264">
        <v>10578150</v>
      </c>
      <c r="J29" s="46">
        <f t="shared" si="2"/>
        <v>284706</v>
      </c>
      <c r="K29" s="72">
        <v>10832061</v>
      </c>
      <c r="L29" s="46">
        <f t="shared" si="3"/>
        <v>253911</v>
      </c>
      <c r="M29" s="221">
        <v>11527904</v>
      </c>
      <c r="N29" s="64">
        <f t="shared" si="4"/>
        <v>695843</v>
      </c>
    </row>
    <row r="30" spans="1:14">
      <c r="A30" s="233">
        <v>13073014</v>
      </c>
      <c r="B30" s="227">
        <v>5353</v>
      </c>
      <c r="C30" s="31" t="s">
        <v>35</v>
      </c>
      <c r="D30" s="170">
        <v>148448</v>
      </c>
      <c r="E30" s="72">
        <v>135081</v>
      </c>
      <c r="F30" s="46">
        <f t="shared" si="0"/>
        <v>-13367</v>
      </c>
      <c r="G30" s="72">
        <v>176661</v>
      </c>
      <c r="H30" s="46">
        <f t="shared" si="1"/>
        <v>41580</v>
      </c>
      <c r="I30" s="264">
        <v>185400</v>
      </c>
      <c r="J30" s="46">
        <f t="shared" si="2"/>
        <v>8739</v>
      </c>
      <c r="K30" s="72">
        <v>158099</v>
      </c>
      <c r="L30" s="46">
        <f t="shared" si="3"/>
        <v>-27301</v>
      </c>
      <c r="M30" s="221">
        <v>285887</v>
      </c>
      <c r="N30" s="64">
        <f t="shared" si="4"/>
        <v>127788</v>
      </c>
    </row>
    <row r="31" spans="1:14">
      <c r="A31" s="233">
        <v>13073027</v>
      </c>
      <c r="B31" s="227">
        <v>5353</v>
      </c>
      <c r="C31" s="31" t="s">
        <v>36</v>
      </c>
      <c r="D31" s="170">
        <v>972516</v>
      </c>
      <c r="E31" s="72">
        <v>1114502</v>
      </c>
      <c r="F31" s="46">
        <f t="shared" si="0"/>
        <v>141986</v>
      </c>
      <c r="G31" s="72">
        <v>1028628</v>
      </c>
      <c r="H31" s="46">
        <f t="shared" si="1"/>
        <v>-85874</v>
      </c>
      <c r="I31" s="264">
        <v>1250506</v>
      </c>
      <c r="J31" s="46">
        <f t="shared" si="2"/>
        <v>221878</v>
      </c>
      <c r="K31" s="72">
        <v>1196438</v>
      </c>
      <c r="L31" s="46">
        <f t="shared" si="3"/>
        <v>-54068</v>
      </c>
      <c r="M31" s="221">
        <v>1228933</v>
      </c>
      <c r="N31" s="64">
        <f t="shared" si="4"/>
        <v>32495</v>
      </c>
    </row>
    <row r="32" spans="1:14">
      <c r="A32" s="233">
        <v>13073038</v>
      </c>
      <c r="B32" s="227">
        <v>5353</v>
      </c>
      <c r="C32" s="31" t="s">
        <v>37</v>
      </c>
      <c r="D32" s="170">
        <v>320518</v>
      </c>
      <c r="E32" s="72">
        <v>404900</v>
      </c>
      <c r="F32" s="46">
        <f t="shared" si="0"/>
        <v>84382</v>
      </c>
      <c r="G32" s="72">
        <v>366018</v>
      </c>
      <c r="H32" s="46">
        <f t="shared" si="1"/>
        <v>-38882</v>
      </c>
      <c r="I32" s="264">
        <v>454885</v>
      </c>
      <c r="J32" s="46">
        <f t="shared" si="2"/>
        <v>88867</v>
      </c>
      <c r="K32" s="72">
        <v>432749</v>
      </c>
      <c r="L32" s="46">
        <f t="shared" si="3"/>
        <v>-22136</v>
      </c>
      <c r="M32" s="221">
        <v>424529</v>
      </c>
      <c r="N32" s="64">
        <f t="shared" si="4"/>
        <v>-8220</v>
      </c>
    </row>
    <row r="33" spans="1:14">
      <c r="A33" s="233">
        <v>13073049</v>
      </c>
      <c r="B33" s="227">
        <v>5353</v>
      </c>
      <c r="C33" s="31" t="s">
        <v>38</v>
      </c>
      <c r="D33" s="170">
        <v>189144</v>
      </c>
      <c r="E33" s="72">
        <v>214697</v>
      </c>
      <c r="F33" s="46">
        <f t="shared" si="0"/>
        <v>25553</v>
      </c>
      <c r="G33" s="72">
        <v>254341</v>
      </c>
      <c r="H33" s="46">
        <f t="shared" si="1"/>
        <v>39644</v>
      </c>
      <c r="I33" s="264">
        <v>304998</v>
      </c>
      <c r="J33" s="46">
        <f t="shared" si="2"/>
        <v>50657</v>
      </c>
      <c r="K33" s="72">
        <v>297221</v>
      </c>
      <c r="L33" s="46">
        <f t="shared" si="3"/>
        <v>-7777</v>
      </c>
      <c r="M33" s="221">
        <v>289608</v>
      </c>
      <c r="N33" s="64">
        <f t="shared" si="4"/>
        <v>-7613</v>
      </c>
    </row>
    <row r="34" spans="1:14">
      <c r="A34" s="233">
        <v>13073063</v>
      </c>
      <c r="B34" s="227">
        <v>5353</v>
      </c>
      <c r="C34" s="31" t="s">
        <v>39</v>
      </c>
      <c r="D34" s="170">
        <v>423863</v>
      </c>
      <c r="E34" s="72">
        <v>474978</v>
      </c>
      <c r="F34" s="46">
        <f t="shared" si="0"/>
        <v>51115</v>
      </c>
      <c r="G34" s="72">
        <v>526769</v>
      </c>
      <c r="H34" s="46">
        <f t="shared" si="1"/>
        <v>51791</v>
      </c>
      <c r="I34" s="264">
        <v>580421</v>
      </c>
      <c r="J34" s="46">
        <f t="shared" si="2"/>
        <v>53652</v>
      </c>
      <c r="K34" s="72">
        <v>529003</v>
      </c>
      <c r="L34" s="46">
        <f t="shared" si="3"/>
        <v>-51418</v>
      </c>
      <c r="M34" s="221">
        <v>737478</v>
      </c>
      <c r="N34" s="64">
        <f t="shared" si="4"/>
        <v>208475</v>
      </c>
    </row>
    <row r="35" spans="1:14">
      <c r="A35" s="233">
        <v>13073064</v>
      </c>
      <c r="B35" s="227">
        <v>5353</v>
      </c>
      <c r="C35" s="31" t="s">
        <v>40</v>
      </c>
      <c r="D35" s="170">
        <v>213100</v>
      </c>
      <c r="E35" s="72">
        <v>208173</v>
      </c>
      <c r="F35" s="46">
        <f t="shared" si="0"/>
        <v>-4927</v>
      </c>
      <c r="G35" s="72">
        <v>187919</v>
      </c>
      <c r="H35" s="46">
        <f t="shared" si="1"/>
        <v>-20254</v>
      </c>
      <c r="I35" s="264">
        <v>189677</v>
      </c>
      <c r="J35" s="46">
        <f t="shared" si="2"/>
        <v>1758</v>
      </c>
      <c r="K35" s="72">
        <v>232773</v>
      </c>
      <c r="L35" s="46">
        <f t="shared" si="3"/>
        <v>43096</v>
      </c>
      <c r="M35" s="221">
        <v>259802</v>
      </c>
      <c r="N35" s="64">
        <f t="shared" si="4"/>
        <v>27029</v>
      </c>
    </row>
    <row r="36" spans="1:14">
      <c r="A36" s="233">
        <v>13073065</v>
      </c>
      <c r="B36" s="227">
        <v>5353</v>
      </c>
      <c r="C36" s="31" t="s">
        <v>41</v>
      </c>
      <c r="D36" s="170">
        <v>622903</v>
      </c>
      <c r="E36" s="72">
        <v>660060</v>
      </c>
      <c r="F36" s="46">
        <f t="shared" si="0"/>
        <v>37157</v>
      </c>
      <c r="G36" s="72">
        <v>683216</v>
      </c>
      <c r="H36" s="46">
        <f t="shared" si="1"/>
        <v>23156</v>
      </c>
      <c r="I36" s="264">
        <v>660315</v>
      </c>
      <c r="J36" s="46">
        <f t="shared" si="2"/>
        <v>-22901</v>
      </c>
      <c r="K36" s="72">
        <v>636217</v>
      </c>
      <c r="L36" s="46">
        <f t="shared" si="3"/>
        <v>-24098</v>
      </c>
      <c r="M36" s="221">
        <v>896814</v>
      </c>
      <c r="N36" s="64">
        <f t="shared" si="4"/>
        <v>260597</v>
      </c>
    </row>
    <row r="37" spans="1:14">
      <c r="A37" s="233">
        <v>13073072</v>
      </c>
      <c r="B37" s="227">
        <v>5353</v>
      </c>
      <c r="C37" s="31" t="s">
        <v>42</v>
      </c>
      <c r="D37" s="170">
        <v>311283</v>
      </c>
      <c r="E37" s="72">
        <v>486032</v>
      </c>
      <c r="F37" s="46">
        <f t="shared" si="0"/>
        <v>174749</v>
      </c>
      <c r="G37" s="72">
        <v>360644</v>
      </c>
      <c r="H37" s="46">
        <f t="shared" si="1"/>
        <v>-125388</v>
      </c>
      <c r="I37" s="264">
        <v>228367</v>
      </c>
      <c r="J37" s="46">
        <f t="shared" si="2"/>
        <v>-132277</v>
      </c>
      <c r="K37" s="72">
        <v>162103</v>
      </c>
      <c r="L37" s="46">
        <f t="shared" si="3"/>
        <v>-66264</v>
      </c>
      <c r="M37" s="221">
        <v>281178</v>
      </c>
      <c r="N37" s="64">
        <f t="shared" si="4"/>
        <v>119075</v>
      </c>
    </row>
    <row r="38" spans="1:14">
      <c r="A38" s="233">
        <v>13073074</v>
      </c>
      <c r="B38" s="227">
        <v>5353</v>
      </c>
      <c r="C38" s="31" t="s">
        <v>43</v>
      </c>
      <c r="D38" s="170">
        <v>124101</v>
      </c>
      <c r="E38" s="72">
        <v>131165</v>
      </c>
      <c r="F38" s="46">
        <f t="shared" si="0"/>
        <v>7064</v>
      </c>
      <c r="G38" s="72">
        <v>175371</v>
      </c>
      <c r="H38" s="46">
        <f t="shared" si="1"/>
        <v>44206</v>
      </c>
      <c r="I38" s="264">
        <v>182926</v>
      </c>
      <c r="J38" s="46">
        <f t="shared" si="2"/>
        <v>7555</v>
      </c>
      <c r="K38" s="72">
        <v>201580</v>
      </c>
      <c r="L38" s="46">
        <f t="shared" si="3"/>
        <v>18654</v>
      </c>
      <c r="M38" s="221">
        <v>198226</v>
      </c>
      <c r="N38" s="64">
        <f t="shared" si="4"/>
        <v>-3354</v>
      </c>
    </row>
    <row r="39" spans="1:14">
      <c r="A39" s="233">
        <v>13073083</v>
      </c>
      <c r="B39" s="227">
        <v>5353</v>
      </c>
      <c r="C39" s="31" t="s">
        <v>44</v>
      </c>
      <c r="D39" s="170">
        <v>521122</v>
      </c>
      <c r="E39" s="72">
        <v>788560</v>
      </c>
      <c r="F39" s="46">
        <f t="shared" si="0"/>
        <v>267438</v>
      </c>
      <c r="G39" s="72">
        <v>541512</v>
      </c>
      <c r="H39" s="46">
        <f t="shared" si="1"/>
        <v>-247048</v>
      </c>
      <c r="I39" s="264">
        <v>592473</v>
      </c>
      <c r="J39" s="46">
        <f t="shared" si="2"/>
        <v>50961</v>
      </c>
      <c r="K39" s="72">
        <v>632642</v>
      </c>
      <c r="L39" s="46">
        <f t="shared" si="3"/>
        <v>40169</v>
      </c>
      <c r="M39" s="221">
        <v>707981</v>
      </c>
      <c r="N39" s="64">
        <f t="shared" si="4"/>
        <v>75339</v>
      </c>
    </row>
    <row r="40" spans="1:14">
      <c r="A40" s="233">
        <v>13073002</v>
      </c>
      <c r="B40" s="227">
        <v>5354</v>
      </c>
      <c r="C40" s="31" t="s">
        <v>45</v>
      </c>
      <c r="D40" s="170">
        <v>918197</v>
      </c>
      <c r="E40" s="72">
        <v>1015628</v>
      </c>
      <c r="F40" s="46">
        <f t="shared" si="0"/>
        <v>97431</v>
      </c>
      <c r="G40" s="72">
        <v>1402309</v>
      </c>
      <c r="H40" s="46">
        <f t="shared" si="1"/>
        <v>386681</v>
      </c>
      <c r="I40" s="264">
        <v>1292615</v>
      </c>
      <c r="J40" s="46">
        <f t="shared" si="2"/>
        <v>-109694</v>
      </c>
      <c r="K40" s="72">
        <v>1436016</v>
      </c>
      <c r="L40" s="46">
        <f t="shared" si="3"/>
        <v>143401</v>
      </c>
      <c r="M40" s="221">
        <v>966608</v>
      </c>
      <c r="N40" s="64">
        <f t="shared" si="4"/>
        <v>-469408</v>
      </c>
    </row>
    <row r="41" spans="1:14">
      <c r="A41" s="233">
        <v>13073012</v>
      </c>
      <c r="B41" s="227">
        <v>5354</v>
      </c>
      <c r="C41" s="31" t="s">
        <v>46</v>
      </c>
      <c r="D41" s="170">
        <v>731886</v>
      </c>
      <c r="E41" s="72">
        <v>845984</v>
      </c>
      <c r="F41" s="46">
        <f t="shared" si="0"/>
        <v>114098</v>
      </c>
      <c r="G41" s="72">
        <v>996052</v>
      </c>
      <c r="H41" s="46">
        <f t="shared" si="1"/>
        <v>150068</v>
      </c>
      <c r="I41" s="264">
        <v>847899</v>
      </c>
      <c r="J41" s="46">
        <f t="shared" si="2"/>
        <v>-148153</v>
      </c>
      <c r="K41" s="72">
        <v>956784</v>
      </c>
      <c r="L41" s="46">
        <f t="shared" si="3"/>
        <v>108885</v>
      </c>
      <c r="M41" s="221">
        <v>1239506</v>
      </c>
      <c r="N41" s="64">
        <f t="shared" si="4"/>
        <v>282722</v>
      </c>
    </row>
    <row r="42" spans="1:14">
      <c r="A42" s="233">
        <v>13073017</v>
      </c>
      <c r="B42" s="227">
        <v>5354</v>
      </c>
      <c r="C42" s="31" t="s">
        <v>47</v>
      </c>
      <c r="D42" s="170">
        <v>908633</v>
      </c>
      <c r="E42" s="72">
        <v>1163214</v>
      </c>
      <c r="F42" s="46">
        <f t="shared" si="0"/>
        <v>254581</v>
      </c>
      <c r="G42" s="72">
        <v>1211574</v>
      </c>
      <c r="H42" s="46">
        <f t="shared" si="1"/>
        <v>48360</v>
      </c>
      <c r="I42" s="264">
        <v>1393209</v>
      </c>
      <c r="J42" s="46">
        <f t="shared" si="2"/>
        <v>181635</v>
      </c>
      <c r="K42" s="72">
        <v>1142137</v>
      </c>
      <c r="L42" s="46">
        <f t="shared" si="3"/>
        <v>-251072</v>
      </c>
      <c r="M42" s="221">
        <v>1362091</v>
      </c>
      <c r="N42" s="64">
        <f t="shared" si="4"/>
        <v>219954</v>
      </c>
    </row>
    <row r="43" spans="1:14">
      <c r="A43" s="233">
        <v>13073067</v>
      </c>
      <c r="B43" s="227">
        <v>5354</v>
      </c>
      <c r="C43" s="31" t="s">
        <v>48</v>
      </c>
      <c r="D43" s="170">
        <v>1652452</v>
      </c>
      <c r="E43" s="72">
        <v>1936006</v>
      </c>
      <c r="F43" s="46">
        <f t="shared" si="0"/>
        <v>283554</v>
      </c>
      <c r="G43" s="72">
        <v>1844560</v>
      </c>
      <c r="H43" s="46">
        <f t="shared" si="1"/>
        <v>-91446</v>
      </c>
      <c r="I43" s="264">
        <v>1783494</v>
      </c>
      <c r="J43" s="46">
        <f t="shared" si="2"/>
        <v>-61066</v>
      </c>
      <c r="K43" s="72">
        <v>1670042</v>
      </c>
      <c r="L43" s="46">
        <f t="shared" si="3"/>
        <v>-113452</v>
      </c>
      <c r="M43" s="221">
        <v>1829468</v>
      </c>
      <c r="N43" s="64">
        <f t="shared" si="4"/>
        <v>159426</v>
      </c>
    </row>
    <row r="44" spans="1:14">
      <c r="A44" s="233">
        <v>13073100</v>
      </c>
      <c r="B44" s="227">
        <v>5354</v>
      </c>
      <c r="C44" s="31" t="s">
        <v>49</v>
      </c>
      <c r="D44" s="170">
        <v>494438</v>
      </c>
      <c r="E44" s="72">
        <v>632865</v>
      </c>
      <c r="F44" s="46">
        <f t="shared" si="0"/>
        <v>138427</v>
      </c>
      <c r="G44" s="72">
        <v>540931</v>
      </c>
      <c r="H44" s="46">
        <f t="shared" si="1"/>
        <v>-91934</v>
      </c>
      <c r="I44" s="264">
        <v>547921</v>
      </c>
      <c r="J44" s="46">
        <f t="shared" si="2"/>
        <v>6990</v>
      </c>
      <c r="K44" s="72">
        <v>526615</v>
      </c>
      <c r="L44" s="46">
        <f t="shared" si="3"/>
        <v>-21306</v>
      </c>
      <c r="M44" s="221">
        <v>598535</v>
      </c>
      <c r="N44" s="64">
        <f t="shared" si="4"/>
        <v>71920</v>
      </c>
    </row>
    <row r="45" spans="1:14">
      <c r="A45" s="233">
        <v>13073103</v>
      </c>
      <c r="B45" s="227">
        <v>5354</v>
      </c>
      <c r="C45" s="31" t="s">
        <v>50</v>
      </c>
      <c r="D45" s="170">
        <v>821695</v>
      </c>
      <c r="E45" s="72">
        <v>860082</v>
      </c>
      <c r="F45" s="46">
        <f t="shared" si="0"/>
        <v>38387</v>
      </c>
      <c r="G45" s="72">
        <v>1132992</v>
      </c>
      <c r="H45" s="46">
        <f t="shared" si="1"/>
        <v>272910</v>
      </c>
      <c r="I45" s="264">
        <v>959656</v>
      </c>
      <c r="J45" s="46">
        <f t="shared" si="2"/>
        <v>-173336</v>
      </c>
      <c r="K45" s="72">
        <v>978975</v>
      </c>
      <c r="L45" s="46">
        <f t="shared" si="3"/>
        <v>19319</v>
      </c>
      <c r="M45" s="221">
        <v>1047527</v>
      </c>
      <c r="N45" s="64">
        <f t="shared" si="4"/>
        <v>68552</v>
      </c>
    </row>
    <row r="46" spans="1:14">
      <c r="A46" s="233">
        <v>13073024</v>
      </c>
      <c r="B46" s="227">
        <v>5355</v>
      </c>
      <c r="C46" s="31" t="s">
        <v>51</v>
      </c>
      <c r="D46" s="170">
        <v>527653</v>
      </c>
      <c r="E46" s="72">
        <v>547966</v>
      </c>
      <c r="F46" s="46">
        <f t="shared" si="0"/>
        <v>20313</v>
      </c>
      <c r="G46" s="72">
        <v>600139</v>
      </c>
      <c r="H46" s="46">
        <f t="shared" si="1"/>
        <v>52173</v>
      </c>
      <c r="I46" s="264">
        <v>581910</v>
      </c>
      <c r="J46" s="46">
        <f t="shared" si="2"/>
        <v>-18229</v>
      </c>
      <c r="K46" s="72">
        <v>627387</v>
      </c>
      <c r="L46" s="46">
        <f t="shared" si="3"/>
        <v>45477</v>
      </c>
      <c r="M46" s="221">
        <v>721608</v>
      </c>
      <c r="N46" s="64">
        <f t="shared" si="4"/>
        <v>94221</v>
      </c>
    </row>
    <row r="47" spans="1:14">
      <c r="A47" s="233">
        <v>13073029</v>
      </c>
      <c r="B47" s="227">
        <v>5355</v>
      </c>
      <c r="C47" s="31" t="s">
        <v>52</v>
      </c>
      <c r="D47" s="170">
        <v>242468</v>
      </c>
      <c r="E47" s="72">
        <v>262752</v>
      </c>
      <c r="F47" s="46">
        <f t="shared" si="0"/>
        <v>20284</v>
      </c>
      <c r="G47" s="72">
        <v>216266</v>
      </c>
      <c r="H47" s="46">
        <f t="shared" si="1"/>
        <v>-46486</v>
      </c>
      <c r="I47" s="264">
        <v>273242</v>
      </c>
      <c r="J47" s="46">
        <f t="shared" si="2"/>
        <v>56976</v>
      </c>
      <c r="K47" s="72">
        <v>306907</v>
      </c>
      <c r="L47" s="46">
        <f t="shared" si="3"/>
        <v>33665</v>
      </c>
      <c r="M47" s="221">
        <v>268968</v>
      </c>
      <c r="N47" s="64">
        <f t="shared" si="4"/>
        <v>-37939</v>
      </c>
    </row>
    <row r="48" spans="1:14">
      <c r="A48" s="233">
        <v>13073034</v>
      </c>
      <c r="B48" s="227">
        <v>5355</v>
      </c>
      <c r="C48" s="31" t="s">
        <v>53</v>
      </c>
      <c r="D48" s="170">
        <v>293208</v>
      </c>
      <c r="E48" s="72">
        <v>325706</v>
      </c>
      <c r="F48" s="46">
        <f t="shared" si="0"/>
        <v>32498</v>
      </c>
      <c r="G48" s="72">
        <v>380081</v>
      </c>
      <c r="H48" s="46">
        <f t="shared" si="1"/>
        <v>54375</v>
      </c>
      <c r="I48" s="264">
        <v>354261</v>
      </c>
      <c r="J48" s="46">
        <f t="shared" si="2"/>
        <v>-25820</v>
      </c>
      <c r="K48" s="72">
        <v>398238</v>
      </c>
      <c r="L48" s="46">
        <f t="shared" si="3"/>
        <v>43977</v>
      </c>
      <c r="M48" s="221">
        <v>425234</v>
      </c>
      <c r="N48" s="64">
        <f t="shared" si="4"/>
        <v>26996</v>
      </c>
    </row>
    <row r="49" spans="1:14">
      <c r="A49" s="233">
        <v>13073057</v>
      </c>
      <c r="B49" s="227">
        <v>5355</v>
      </c>
      <c r="C49" s="31" t="s">
        <v>54</v>
      </c>
      <c r="D49" s="170">
        <v>133856</v>
      </c>
      <c r="E49" s="72">
        <v>104309</v>
      </c>
      <c r="F49" s="46">
        <f t="shared" si="0"/>
        <v>-29547</v>
      </c>
      <c r="G49" s="72">
        <v>160554</v>
      </c>
      <c r="H49" s="46">
        <f t="shared" si="1"/>
        <v>56245</v>
      </c>
      <c r="I49" s="264">
        <v>209564</v>
      </c>
      <c r="J49" s="46">
        <f t="shared" si="2"/>
        <v>49010</v>
      </c>
      <c r="K49" s="72">
        <v>153961</v>
      </c>
      <c r="L49" s="46">
        <f t="shared" si="3"/>
        <v>-55603</v>
      </c>
      <c r="M49" s="221">
        <v>194005</v>
      </c>
      <c r="N49" s="64">
        <f t="shared" si="4"/>
        <v>40044</v>
      </c>
    </row>
    <row r="50" spans="1:14">
      <c r="A50" s="233">
        <v>13073062</v>
      </c>
      <c r="B50" s="227">
        <v>5355</v>
      </c>
      <c r="C50" s="31" t="s">
        <v>55</v>
      </c>
      <c r="D50" s="170">
        <v>212520</v>
      </c>
      <c r="E50" s="72">
        <v>217205</v>
      </c>
      <c r="F50" s="46">
        <f t="shared" si="0"/>
        <v>4685</v>
      </c>
      <c r="G50" s="72">
        <v>260692</v>
      </c>
      <c r="H50" s="46">
        <f t="shared" si="1"/>
        <v>43487</v>
      </c>
      <c r="I50" s="264">
        <v>268541</v>
      </c>
      <c r="J50" s="46">
        <f t="shared" si="2"/>
        <v>7849</v>
      </c>
      <c r="K50" s="72">
        <v>259025</v>
      </c>
      <c r="L50" s="46">
        <f t="shared" si="3"/>
        <v>-9516</v>
      </c>
      <c r="M50" s="221">
        <v>273332</v>
      </c>
      <c r="N50" s="64">
        <f t="shared" si="4"/>
        <v>14307</v>
      </c>
    </row>
    <row r="51" spans="1:14">
      <c r="A51" s="233">
        <v>13073076</v>
      </c>
      <c r="B51" s="227">
        <v>5355</v>
      </c>
      <c r="C51" s="31" t="s">
        <v>56</v>
      </c>
      <c r="D51" s="170">
        <v>605956</v>
      </c>
      <c r="E51" s="72">
        <v>554779</v>
      </c>
      <c r="F51" s="46">
        <f t="shared" si="0"/>
        <v>-51177</v>
      </c>
      <c r="G51" s="72">
        <v>602622</v>
      </c>
      <c r="H51" s="46">
        <f t="shared" si="1"/>
        <v>47843</v>
      </c>
      <c r="I51" s="264">
        <v>745655</v>
      </c>
      <c r="J51" s="46">
        <f t="shared" si="2"/>
        <v>143033</v>
      </c>
      <c r="K51" s="72">
        <v>660947</v>
      </c>
      <c r="L51" s="46">
        <f t="shared" si="3"/>
        <v>-84708</v>
      </c>
      <c r="M51" s="221">
        <v>755498</v>
      </c>
      <c r="N51" s="64">
        <f t="shared" si="4"/>
        <v>94551</v>
      </c>
    </row>
    <row r="52" spans="1:14">
      <c r="A52" s="233">
        <v>13073086</v>
      </c>
      <c r="B52" s="227">
        <v>5355</v>
      </c>
      <c r="C52" s="31" t="s">
        <v>57</v>
      </c>
      <c r="D52" s="170">
        <v>301441</v>
      </c>
      <c r="E52" s="72">
        <v>308956</v>
      </c>
      <c r="F52" s="46">
        <f t="shared" si="0"/>
        <v>7515</v>
      </c>
      <c r="G52" s="72">
        <v>786658</v>
      </c>
      <c r="H52" s="46">
        <f t="shared" si="1"/>
        <v>477702</v>
      </c>
      <c r="I52" s="264">
        <v>70247</v>
      </c>
      <c r="J52" s="46">
        <f t="shared" si="2"/>
        <v>-716411</v>
      </c>
      <c r="K52" s="72">
        <v>681476</v>
      </c>
      <c r="L52" s="46">
        <f t="shared" si="3"/>
        <v>611229</v>
      </c>
      <c r="M52" s="221">
        <v>447432</v>
      </c>
      <c r="N52" s="64">
        <f t="shared" si="4"/>
        <v>-234044</v>
      </c>
    </row>
    <row r="53" spans="1:14">
      <c r="A53" s="233">
        <v>13073096</v>
      </c>
      <c r="B53" s="227">
        <v>5355</v>
      </c>
      <c r="C53" s="31" t="s">
        <v>58</v>
      </c>
      <c r="D53" s="170">
        <v>614957</v>
      </c>
      <c r="E53" s="72">
        <v>682356</v>
      </c>
      <c r="F53" s="46">
        <f t="shared" si="0"/>
        <v>67399</v>
      </c>
      <c r="G53" s="72">
        <v>726235</v>
      </c>
      <c r="H53" s="46">
        <f t="shared" si="1"/>
        <v>43879</v>
      </c>
      <c r="I53" s="264">
        <v>814027</v>
      </c>
      <c r="J53" s="46">
        <f t="shared" si="2"/>
        <v>87792</v>
      </c>
      <c r="K53" s="72">
        <v>850838</v>
      </c>
      <c r="L53" s="46">
        <f t="shared" si="3"/>
        <v>36811</v>
      </c>
      <c r="M53" s="221">
        <v>812099</v>
      </c>
      <c r="N53" s="64">
        <f t="shared" si="4"/>
        <v>-38739</v>
      </c>
    </row>
    <row r="54" spans="1:14">
      <c r="A54" s="233">
        <v>13073097</v>
      </c>
      <c r="B54" s="227">
        <v>5355</v>
      </c>
      <c r="C54" s="31" t="s">
        <v>59</v>
      </c>
      <c r="D54" s="170">
        <v>107298</v>
      </c>
      <c r="E54" s="72">
        <v>119472</v>
      </c>
      <c r="F54" s="46">
        <f t="shared" si="0"/>
        <v>12174</v>
      </c>
      <c r="G54" s="72">
        <v>151777</v>
      </c>
      <c r="H54" s="46">
        <f t="shared" si="1"/>
        <v>32305</v>
      </c>
      <c r="I54" s="264">
        <v>155627</v>
      </c>
      <c r="J54" s="46">
        <f t="shared" si="2"/>
        <v>3850</v>
      </c>
      <c r="K54" s="72">
        <v>180434</v>
      </c>
      <c r="L54" s="46">
        <f t="shared" si="3"/>
        <v>24807</v>
      </c>
      <c r="M54" s="221">
        <v>202006</v>
      </c>
      <c r="N54" s="64">
        <f t="shared" si="4"/>
        <v>21572</v>
      </c>
    </row>
    <row r="55" spans="1:14">
      <c r="A55" s="233">
        <v>13073098</v>
      </c>
      <c r="B55" s="227">
        <v>5355</v>
      </c>
      <c r="C55" s="31" t="s">
        <v>60</v>
      </c>
      <c r="D55" s="170">
        <v>350768</v>
      </c>
      <c r="E55" s="72">
        <v>274207</v>
      </c>
      <c r="F55" s="46">
        <f t="shared" si="0"/>
        <v>-76561</v>
      </c>
      <c r="G55" s="72">
        <v>311778</v>
      </c>
      <c r="H55" s="46">
        <f t="shared" si="1"/>
        <v>37571</v>
      </c>
      <c r="I55" s="264">
        <v>339947</v>
      </c>
      <c r="J55" s="46">
        <f t="shared" si="2"/>
        <v>28169</v>
      </c>
      <c r="K55" s="72">
        <v>310872</v>
      </c>
      <c r="L55" s="46">
        <f t="shared" si="3"/>
        <v>-29075</v>
      </c>
      <c r="M55" s="221">
        <v>305443</v>
      </c>
      <c r="N55" s="64">
        <f t="shared" si="4"/>
        <v>-5429</v>
      </c>
    </row>
    <row r="56" spans="1:14">
      <c r="A56" s="233">
        <v>13073023</v>
      </c>
      <c r="B56" s="227">
        <v>5356</v>
      </c>
      <c r="C56" s="31" t="s">
        <v>61</v>
      </c>
      <c r="D56" s="170">
        <v>246575</v>
      </c>
      <c r="E56" s="72">
        <v>249615</v>
      </c>
      <c r="F56" s="46">
        <f t="shared" si="0"/>
        <v>3040</v>
      </c>
      <c r="G56" s="72">
        <v>279406</v>
      </c>
      <c r="H56" s="46">
        <f t="shared" si="1"/>
        <v>29791</v>
      </c>
      <c r="I56" s="264">
        <v>285662</v>
      </c>
      <c r="J56" s="46">
        <f t="shared" si="2"/>
        <v>6256</v>
      </c>
      <c r="K56" s="72">
        <v>294938</v>
      </c>
      <c r="L56" s="46">
        <f t="shared" si="3"/>
        <v>9276</v>
      </c>
      <c r="M56" s="221">
        <v>275979</v>
      </c>
      <c r="N56" s="64">
        <f t="shared" si="4"/>
        <v>-18959</v>
      </c>
    </row>
    <row r="57" spans="1:14">
      <c r="A57" s="233">
        <v>13073090</v>
      </c>
      <c r="B57" s="227">
        <v>5356</v>
      </c>
      <c r="C57" s="31" t="s">
        <v>62</v>
      </c>
      <c r="D57" s="170">
        <v>3425890</v>
      </c>
      <c r="E57" s="72">
        <v>3276007</v>
      </c>
      <c r="F57" s="46">
        <f t="shared" si="0"/>
        <v>-149883</v>
      </c>
      <c r="G57" s="72">
        <v>3267082</v>
      </c>
      <c r="H57" s="46">
        <f t="shared" si="1"/>
        <v>-8925</v>
      </c>
      <c r="I57" s="264">
        <v>3137583</v>
      </c>
      <c r="J57" s="46">
        <f t="shared" si="2"/>
        <v>-129499</v>
      </c>
      <c r="K57" s="72">
        <v>3574044</v>
      </c>
      <c r="L57" s="46">
        <f t="shared" si="3"/>
        <v>436461</v>
      </c>
      <c r="M57" s="221">
        <v>3462115</v>
      </c>
      <c r="N57" s="64">
        <f t="shared" si="4"/>
        <v>-111929</v>
      </c>
    </row>
    <row r="58" spans="1:14">
      <c r="A58" s="233">
        <v>13073102</v>
      </c>
      <c r="B58" s="227">
        <v>5356</v>
      </c>
      <c r="C58" s="31" t="s">
        <v>63</v>
      </c>
      <c r="D58" s="170">
        <v>569906</v>
      </c>
      <c r="E58" s="72">
        <v>590302</v>
      </c>
      <c r="F58" s="46">
        <f t="shared" si="0"/>
        <v>20396</v>
      </c>
      <c r="G58" s="72">
        <v>620462</v>
      </c>
      <c r="H58" s="46">
        <f t="shared" si="1"/>
        <v>30160</v>
      </c>
      <c r="I58" s="264">
        <v>678157</v>
      </c>
      <c r="J58" s="46">
        <f t="shared" si="2"/>
        <v>57695</v>
      </c>
      <c r="K58" s="72">
        <v>788145</v>
      </c>
      <c r="L58" s="46">
        <f t="shared" si="3"/>
        <v>109988</v>
      </c>
      <c r="M58" s="221">
        <v>747847</v>
      </c>
      <c r="N58" s="64">
        <f t="shared" si="4"/>
        <v>-40298</v>
      </c>
    </row>
    <row r="59" spans="1:14">
      <c r="A59" s="233">
        <v>13073006</v>
      </c>
      <c r="B59" s="227">
        <v>5357</v>
      </c>
      <c r="C59" s="31" t="s">
        <v>64</v>
      </c>
      <c r="D59" s="170">
        <v>685511</v>
      </c>
      <c r="E59" s="72">
        <v>773666</v>
      </c>
      <c r="F59" s="46">
        <f t="shared" si="0"/>
        <v>88155</v>
      </c>
      <c r="G59" s="72">
        <v>979307</v>
      </c>
      <c r="H59" s="46">
        <f t="shared" si="1"/>
        <v>205641</v>
      </c>
      <c r="I59" s="264">
        <v>906340</v>
      </c>
      <c r="J59" s="46">
        <f t="shared" si="2"/>
        <v>-72967</v>
      </c>
      <c r="K59" s="72">
        <v>833226</v>
      </c>
      <c r="L59" s="46">
        <f t="shared" si="3"/>
        <v>-73114</v>
      </c>
      <c r="M59" s="221">
        <v>1072529</v>
      </c>
      <c r="N59" s="64">
        <f t="shared" si="4"/>
        <v>239303</v>
      </c>
    </row>
    <row r="60" spans="1:14">
      <c r="A60" s="234">
        <v>13073026</v>
      </c>
      <c r="B60" s="239">
        <v>5357</v>
      </c>
      <c r="C60" s="117" t="s">
        <v>65</v>
      </c>
      <c r="D60" s="170"/>
      <c r="E60" s="72"/>
      <c r="F60" s="46"/>
      <c r="G60" s="72"/>
      <c r="H60" s="46"/>
      <c r="I60" s="264"/>
      <c r="J60" s="46"/>
      <c r="K60" s="72"/>
      <c r="L60" s="46"/>
      <c r="M60" s="221"/>
      <c r="N60" s="64"/>
    </row>
    <row r="61" spans="1:14">
      <c r="A61" s="233">
        <v>13073031</v>
      </c>
      <c r="B61" s="227">
        <v>5357</v>
      </c>
      <c r="C61" s="31" t="s">
        <v>66</v>
      </c>
      <c r="D61" s="170">
        <v>1156291</v>
      </c>
      <c r="E61" s="72">
        <v>1306672</v>
      </c>
      <c r="F61" s="46">
        <f t="shared" si="0"/>
        <v>150381</v>
      </c>
      <c r="G61" s="72">
        <v>1785023</v>
      </c>
      <c r="H61" s="46">
        <f t="shared" si="1"/>
        <v>478351</v>
      </c>
      <c r="I61" s="264">
        <v>1271198</v>
      </c>
      <c r="J61" s="46">
        <f t="shared" ref="J61:J62" si="5">I61-G61</f>
        <v>-513825</v>
      </c>
      <c r="K61" s="72">
        <v>1213727</v>
      </c>
      <c r="L61" s="46">
        <f t="shared" si="3"/>
        <v>-57471</v>
      </c>
      <c r="M61" s="221">
        <v>1457825</v>
      </c>
      <c r="N61" s="64">
        <f t="shared" ref="N61:N62" si="6">M61-K61</f>
        <v>244098</v>
      </c>
    </row>
    <row r="62" spans="1:14">
      <c r="A62" s="233">
        <v>13073048</v>
      </c>
      <c r="B62" s="227">
        <v>5357</v>
      </c>
      <c r="C62" s="31" t="s">
        <v>67</v>
      </c>
      <c r="D62" s="170">
        <v>160538</v>
      </c>
      <c r="E62" s="72">
        <v>154443</v>
      </c>
      <c r="F62" s="46">
        <f t="shared" si="0"/>
        <v>-6095</v>
      </c>
      <c r="G62" s="72">
        <v>177586</v>
      </c>
      <c r="H62" s="46">
        <f t="shared" si="1"/>
        <v>23143</v>
      </c>
      <c r="I62" s="264">
        <v>200942</v>
      </c>
      <c r="J62" s="46">
        <f t="shared" si="5"/>
        <v>23356</v>
      </c>
      <c r="K62" s="72">
        <v>206380</v>
      </c>
      <c r="L62" s="46">
        <f t="shared" si="3"/>
        <v>5438</v>
      </c>
      <c r="M62" s="221">
        <v>194052</v>
      </c>
      <c r="N62" s="64">
        <f t="shared" si="6"/>
        <v>-12328</v>
      </c>
    </row>
    <row r="63" spans="1:14">
      <c r="A63" s="234">
        <v>13073056</v>
      </c>
      <c r="B63" s="239">
        <v>5357</v>
      </c>
      <c r="C63" s="117" t="s">
        <v>68</v>
      </c>
      <c r="D63" s="171"/>
      <c r="E63" s="73"/>
      <c r="F63" s="46"/>
      <c r="G63" s="172"/>
      <c r="H63" s="46"/>
      <c r="I63" s="265"/>
      <c r="J63" s="46"/>
      <c r="K63" s="288"/>
      <c r="L63" s="46"/>
      <c r="M63" s="221"/>
      <c r="N63" s="64"/>
    </row>
    <row r="64" spans="1:14">
      <c r="A64" s="233">
        <v>13073084</v>
      </c>
      <c r="B64" s="227">
        <v>5357</v>
      </c>
      <c r="C64" s="31" t="s">
        <v>69</v>
      </c>
      <c r="D64" s="170">
        <v>2049305</v>
      </c>
      <c r="E64" s="72">
        <v>2276403</v>
      </c>
      <c r="F64" s="46">
        <f t="shared" si="0"/>
        <v>227098</v>
      </c>
      <c r="G64" s="72">
        <v>2463402</v>
      </c>
      <c r="H64" s="46">
        <f t="shared" si="1"/>
        <v>186999</v>
      </c>
      <c r="I64" s="264">
        <v>2699247</v>
      </c>
      <c r="J64" s="46">
        <f t="shared" ref="J64" si="7">I64-G64</f>
        <v>235845</v>
      </c>
      <c r="K64" s="72">
        <v>2314038</v>
      </c>
      <c r="L64" s="46">
        <f t="shared" si="3"/>
        <v>-385209</v>
      </c>
      <c r="M64" s="221">
        <v>3141736</v>
      </c>
      <c r="N64" s="64">
        <f t="shared" ref="N64" si="8">M64-K64</f>
        <v>827698</v>
      </c>
    </row>
    <row r="65" spans="1:14">
      <c r="A65" s="234">
        <v>13073091</v>
      </c>
      <c r="B65" s="239">
        <v>5357</v>
      </c>
      <c r="C65" s="117" t="s">
        <v>70</v>
      </c>
      <c r="D65" s="171"/>
      <c r="E65" s="73"/>
      <c r="F65" s="46"/>
      <c r="G65" s="172"/>
      <c r="H65" s="46"/>
      <c r="I65" s="265"/>
      <c r="J65" s="46"/>
      <c r="K65" s="288"/>
      <c r="L65" s="46"/>
      <c r="M65" s="172"/>
      <c r="N65" s="64"/>
    </row>
    <row r="66" spans="1:14">
      <c r="A66" s="233">
        <v>13073106</v>
      </c>
      <c r="B66" s="227">
        <v>5357</v>
      </c>
      <c r="C66" s="31" t="s">
        <v>71</v>
      </c>
      <c r="D66" s="170">
        <v>421304</v>
      </c>
      <c r="E66" s="72">
        <v>439259</v>
      </c>
      <c r="F66" s="46">
        <f t="shared" si="0"/>
        <v>17955</v>
      </c>
      <c r="G66" s="72">
        <v>473798</v>
      </c>
      <c r="H66" s="46">
        <f t="shared" si="1"/>
        <v>34539</v>
      </c>
      <c r="I66" s="264">
        <v>555189</v>
      </c>
      <c r="J66" s="46">
        <f t="shared" ref="J66:J69" si="9">I66-G66</f>
        <v>81391</v>
      </c>
      <c r="K66" s="72">
        <v>529171</v>
      </c>
      <c r="L66" s="46">
        <f t="shared" si="3"/>
        <v>-26018</v>
      </c>
      <c r="M66" s="221">
        <v>439314</v>
      </c>
      <c r="N66" s="64">
        <f t="shared" ref="N66:N69" si="10">M66-K66</f>
        <v>-89857</v>
      </c>
    </row>
    <row r="67" spans="1:14" ht="17.25">
      <c r="A67" s="235">
        <v>13073107</v>
      </c>
      <c r="B67" s="240">
        <v>5357</v>
      </c>
      <c r="C67" s="118" t="s">
        <v>143</v>
      </c>
      <c r="D67" s="170">
        <v>889671</v>
      </c>
      <c r="E67" s="72">
        <v>988774</v>
      </c>
      <c r="F67" s="46">
        <f t="shared" si="0"/>
        <v>99103</v>
      </c>
      <c r="G67" s="72">
        <v>991090</v>
      </c>
      <c r="H67" s="46">
        <f t="shared" si="1"/>
        <v>2316</v>
      </c>
      <c r="I67" s="264">
        <v>1048551</v>
      </c>
      <c r="J67" s="46">
        <f t="shared" si="9"/>
        <v>57461</v>
      </c>
      <c r="K67" s="72">
        <v>1077987</v>
      </c>
      <c r="L67" s="46">
        <f t="shared" si="3"/>
        <v>29436</v>
      </c>
      <c r="M67" s="221">
        <v>1259381</v>
      </c>
      <c r="N67" s="64">
        <f t="shared" si="10"/>
        <v>181394</v>
      </c>
    </row>
    <row r="68" spans="1:14">
      <c r="A68" s="233">
        <v>13073036</v>
      </c>
      <c r="B68" s="227">
        <v>5358</v>
      </c>
      <c r="C68" s="31" t="s">
        <v>73</v>
      </c>
      <c r="D68" s="170">
        <v>105467</v>
      </c>
      <c r="E68" s="72">
        <v>130199</v>
      </c>
      <c r="F68" s="46">
        <f t="shared" si="0"/>
        <v>24732</v>
      </c>
      <c r="G68" s="72">
        <v>134831</v>
      </c>
      <c r="H68" s="46">
        <f t="shared" si="1"/>
        <v>4632</v>
      </c>
      <c r="I68" s="264">
        <v>148688</v>
      </c>
      <c r="J68" s="46">
        <f t="shared" si="9"/>
        <v>13857</v>
      </c>
      <c r="K68" s="72">
        <v>135160</v>
      </c>
      <c r="L68" s="46">
        <f t="shared" si="3"/>
        <v>-13528</v>
      </c>
      <c r="M68" s="172">
        <v>147681</v>
      </c>
      <c r="N68" s="64">
        <f t="shared" si="10"/>
        <v>12521</v>
      </c>
    </row>
    <row r="69" spans="1:14">
      <c r="A69" s="233">
        <v>13073041</v>
      </c>
      <c r="B69" s="227">
        <v>5358</v>
      </c>
      <c r="C69" s="31" t="s">
        <v>74</v>
      </c>
      <c r="D69" s="170">
        <v>293863</v>
      </c>
      <c r="E69" s="72">
        <v>161840</v>
      </c>
      <c r="F69" s="46">
        <f t="shared" si="0"/>
        <v>-132023</v>
      </c>
      <c r="G69" s="72">
        <v>212269</v>
      </c>
      <c r="H69" s="46">
        <f t="shared" si="1"/>
        <v>50429</v>
      </c>
      <c r="I69" s="264">
        <v>174407</v>
      </c>
      <c r="J69" s="46">
        <f t="shared" si="9"/>
        <v>-37862</v>
      </c>
      <c r="K69" s="72">
        <v>172164</v>
      </c>
      <c r="L69" s="46">
        <f t="shared" si="3"/>
        <v>-2243</v>
      </c>
      <c r="M69" s="221">
        <v>209514</v>
      </c>
      <c r="N69" s="64">
        <f t="shared" si="10"/>
        <v>37350</v>
      </c>
    </row>
    <row r="70" spans="1:14">
      <c r="A70" s="236">
        <v>13073047</v>
      </c>
      <c r="B70" s="241">
        <v>5358</v>
      </c>
      <c r="C70" s="119" t="s">
        <v>75</v>
      </c>
      <c r="D70" s="170"/>
      <c r="E70" s="72"/>
      <c r="F70" s="46">
        <f t="shared" ref="F70:F110" si="11">E70-D70</f>
        <v>0</v>
      </c>
      <c r="G70" s="172"/>
      <c r="H70" s="46"/>
      <c r="I70" s="265"/>
      <c r="J70" s="46"/>
      <c r="K70" s="288"/>
      <c r="L70" s="46"/>
      <c r="M70" s="221"/>
      <c r="N70" s="64"/>
    </row>
    <row r="71" spans="1:14">
      <c r="A71" s="233">
        <v>13073054</v>
      </c>
      <c r="B71" s="227">
        <v>5358</v>
      </c>
      <c r="C71" s="31" t="s">
        <v>76</v>
      </c>
      <c r="D71" s="170">
        <v>1450540</v>
      </c>
      <c r="E71" s="72">
        <v>1584423</v>
      </c>
      <c r="F71" s="46">
        <f t="shared" si="11"/>
        <v>133883</v>
      </c>
      <c r="G71" s="72">
        <v>1477686</v>
      </c>
      <c r="H71" s="46">
        <f t="shared" ref="H71:H110" si="12">G71-E71</f>
        <v>-106737</v>
      </c>
      <c r="I71" s="264">
        <v>1452242</v>
      </c>
      <c r="J71" s="46">
        <f t="shared" ref="J71" si="13">I71-G71</f>
        <v>-25444</v>
      </c>
      <c r="K71" s="72">
        <v>1322061</v>
      </c>
      <c r="L71" s="46">
        <f t="shared" ref="L71:L110" si="14">K71-I71</f>
        <v>-130181</v>
      </c>
      <c r="M71" s="221">
        <v>1307004</v>
      </c>
      <c r="N71" s="64">
        <f t="shared" ref="N71" si="15">M71-K71</f>
        <v>-15057</v>
      </c>
    </row>
    <row r="72" spans="1:14">
      <c r="A72" s="236">
        <v>13073058</v>
      </c>
      <c r="B72" s="241">
        <v>5358</v>
      </c>
      <c r="C72" s="119" t="s">
        <v>77</v>
      </c>
      <c r="D72" s="170"/>
      <c r="E72" s="72"/>
      <c r="F72" s="46">
        <f t="shared" si="11"/>
        <v>0</v>
      </c>
      <c r="G72" s="172"/>
      <c r="H72" s="46"/>
      <c r="I72" s="265"/>
      <c r="J72" s="46"/>
      <c r="K72" s="288"/>
      <c r="L72" s="46"/>
      <c r="M72" s="221"/>
      <c r="N72" s="64"/>
    </row>
    <row r="73" spans="1:14" ht="17.25">
      <c r="A73" s="237">
        <v>13073060</v>
      </c>
      <c r="B73" s="242">
        <v>5358</v>
      </c>
      <c r="C73" s="120" t="s">
        <v>144</v>
      </c>
      <c r="D73" s="170">
        <f>969768+133294+116001</f>
        <v>1219063</v>
      </c>
      <c r="E73" s="72">
        <f>1150534+133540+123433</f>
        <v>1407507</v>
      </c>
      <c r="F73" s="46">
        <f t="shared" si="11"/>
        <v>188444</v>
      </c>
      <c r="G73" s="72">
        <v>1442456</v>
      </c>
      <c r="H73" s="46">
        <f t="shared" si="12"/>
        <v>34949</v>
      </c>
      <c r="I73" s="264">
        <v>1321826</v>
      </c>
      <c r="J73" s="46">
        <f t="shared" ref="J73:J110" si="16">I73-G73</f>
        <v>-120630</v>
      </c>
      <c r="K73" s="72">
        <v>1421029</v>
      </c>
      <c r="L73" s="46">
        <f t="shared" si="14"/>
        <v>99203</v>
      </c>
      <c r="M73" s="221">
        <v>1764315</v>
      </c>
      <c r="N73" s="64">
        <f t="shared" ref="N73:N110" si="17">M73-K73</f>
        <v>343286</v>
      </c>
    </row>
    <row r="74" spans="1:14">
      <c r="A74" s="233">
        <v>13073061</v>
      </c>
      <c r="B74" s="227">
        <v>5358</v>
      </c>
      <c r="C74" s="31" t="s">
        <v>79</v>
      </c>
      <c r="D74" s="170">
        <v>518784</v>
      </c>
      <c r="E74" s="72">
        <v>535128</v>
      </c>
      <c r="F74" s="46">
        <f t="shared" si="11"/>
        <v>16344</v>
      </c>
      <c r="G74" s="72">
        <v>430165</v>
      </c>
      <c r="H74" s="46">
        <f t="shared" si="12"/>
        <v>-104963</v>
      </c>
      <c r="I74" s="264">
        <v>433994</v>
      </c>
      <c r="J74" s="46">
        <f t="shared" si="16"/>
        <v>3829</v>
      </c>
      <c r="K74" s="72">
        <v>477022</v>
      </c>
      <c r="L74" s="46">
        <f t="shared" si="14"/>
        <v>43028</v>
      </c>
      <c r="M74" s="221">
        <v>479177</v>
      </c>
      <c r="N74" s="64">
        <f t="shared" si="17"/>
        <v>2155</v>
      </c>
    </row>
    <row r="75" spans="1:14">
      <c r="A75" s="233">
        <v>13073087</v>
      </c>
      <c r="B75" s="227">
        <v>5358</v>
      </c>
      <c r="C75" s="31" t="s">
        <v>80</v>
      </c>
      <c r="D75" s="170">
        <v>1385768</v>
      </c>
      <c r="E75" s="72">
        <v>1329350</v>
      </c>
      <c r="F75" s="46">
        <f t="shared" si="11"/>
        <v>-56418</v>
      </c>
      <c r="G75" s="72">
        <v>1344155</v>
      </c>
      <c r="H75" s="46">
        <f t="shared" si="12"/>
        <v>14805</v>
      </c>
      <c r="I75" s="264">
        <v>1493234</v>
      </c>
      <c r="J75" s="46">
        <f t="shared" si="16"/>
        <v>149079</v>
      </c>
      <c r="K75" s="72">
        <v>1483824</v>
      </c>
      <c r="L75" s="46">
        <f t="shared" si="14"/>
        <v>-9410</v>
      </c>
      <c r="M75" s="172">
        <v>1471436</v>
      </c>
      <c r="N75" s="64">
        <f t="shared" si="17"/>
        <v>-12388</v>
      </c>
    </row>
    <row r="76" spans="1:14">
      <c r="A76" s="233">
        <v>13073099</v>
      </c>
      <c r="B76" s="227">
        <v>5358</v>
      </c>
      <c r="C76" s="31" t="s">
        <v>81</v>
      </c>
      <c r="D76" s="170">
        <v>1030585</v>
      </c>
      <c r="E76" s="72">
        <v>1079008</v>
      </c>
      <c r="F76" s="46">
        <f t="shared" si="11"/>
        <v>48423</v>
      </c>
      <c r="G76" s="72">
        <v>1125251</v>
      </c>
      <c r="H76" s="46">
        <f t="shared" si="12"/>
        <v>46243</v>
      </c>
      <c r="I76" s="264">
        <v>1354857</v>
      </c>
      <c r="J76" s="46">
        <f t="shared" si="16"/>
        <v>229606</v>
      </c>
      <c r="K76" s="72">
        <v>1461430</v>
      </c>
      <c r="L76" s="46">
        <f t="shared" si="14"/>
        <v>106573</v>
      </c>
      <c r="M76" s="221">
        <v>1444353</v>
      </c>
      <c r="N76" s="64">
        <f t="shared" si="17"/>
        <v>-17077</v>
      </c>
    </row>
    <row r="77" spans="1:14">
      <c r="A77" s="233">
        <v>13073104</v>
      </c>
      <c r="B77" s="227">
        <v>5358</v>
      </c>
      <c r="C77" s="31" t="s">
        <v>82</v>
      </c>
      <c r="D77" s="170">
        <v>473620</v>
      </c>
      <c r="E77" s="72">
        <v>502852</v>
      </c>
      <c r="F77" s="46">
        <f t="shared" si="11"/>
        <v>29232</v>
      </c>
      <c r="G77" s="72">
        <v>611798</v>
      </c>
      <c r="H77" s="46">
        <f t="shared" si="12"/>
        <v>108946</v>
      </c>
      <c r="I77" s="264">
        <v>639576</v>
      </c>
      <c r="J77" s="46">
        <f t="shared" si="16"/>
        <v>27778</v>
      </c>
      <c r="K77" s="72">
        <v>645207</v>
      </c>
      <c r="L77" s="46">
        <f t="shared" si="14"/>
        <v>5631</v>
      </c>
      <c r="M77" s="172">
        <v>636157</v>
      </c>
      <c r="N77" s="64">
        <f t="shared" si="17"/>
        <v>-9050</v>
      </c>
    </row>
    <row r="78" spans="1:14">
      <c r="A78" s="233">
        <v>13073004</v>
      </c>
      <c r="B78" s="227">
        <v>5359</v>
      </c>
      <c r="C78" s="31" t="s">
        <v>83</v>
      </c>
      <c r="D78" s="170">
        <v>503799</v>
      </c>
      <c r="E78" s="72">
        <v>518313</v>
      </c>
      <c r="F78" s="46">
        <f t="shared" si="11"/>
        <v>14514</v>
      </c>
      <c r="G78" s="72">
        <v>596298</v>
      </c>
      <c r="H78" s="46">
        <f t="shared" si="12"/>
        <v>77985</v>
      </c>
      <c r="I78" s="264">
        <v>574512</v>
      </c>
      <c r="J78" s="46">
        <f t="shared" si="16"/>
        <v>-21786</v>
      </c>
      <c r="K78" s="72">
        <v>528343</v>
      </c>
      <c r="L78" s="46">
        <f t="shared" si="14"/>
        <v>-46169</v>
      </c>
      <c r="M78" s="221">
        <v>552340</v>
      </c>
      <c r="N78" s="64">
        <f t="shared" si="17"/>
        <v>23997</v>
      </c>
    </row>
    <row r="79" spans="1:14">
      <c r="A79" s="233">
        <v>13073013</v>
      </c>
      <c r="B79" s="227">
        <v>5359</v>
      </c>
      <c r="C79" s="31" t="s">
        <v>84</v>
      </c>
      <c r="D79" s="170">
        <v>589630</v>
      </c>
      <c r="E79" s="72">
        <v>778457</v>
      </c>
      <c r="F79" s="46">
        <f t="shared" si="11"/>
        <v>188827</v>
      </c>
      <c r="G79" s="72">
        <v>856265</v>
      </c>
      <c r="H79" s="46">
        <f t="shared" si="12"/>
        <v>77808</v>
      </c>
      <c r="I79" s="264">
        <v>710726</v>
      </c>
      <c r="J79" s="46">
        <f t="shared" si="16"/>
        <v>-145539</v>
      </c>
      <c r="K79" s="72">
        <v>710726</v>
      </c>
      <c r="L79" s="46">
        <f t="shared" si="14"/>
        <v>0</v>
      </c>
      <c r="M79" s="221">
        <v>1083258</v>
      </c>
      <c r="N79" s="64">
        <f t="shared" si="17"/>
        <v>372532</v>
      </c>
    </row>
    <row r="80" spans="1:14">
      <c r="A80" s="233">
        <v>13073019</v>
      </c>
      <c r="B80" s="227">
        <v>5359</v>
      </c>
      <c r="C80" s="31" t="s">
        <v>85</v>
      </c>
      <c r="D80" s="170">
        <v>757290</v>
      </c>
      <c r="E80" s="72">
        <v>1113479</v>
      </c>
      <c r="F80" s="46">
        <f t="shared" si="11"/>
        <v>356189</v>
      </c>
      <c r="G80" s="72">
        <v>929137</v>
      </c>
      <c r="H80" s="46">
        <f t="shared" si="12"/>
        <v>-184342</v>
      </c>
      <c r="I80" s="264">
        <v>977882</v>
      </c>
      <c r="J80" s="46">
        <f t="shared" si="16"/>
        <v>48745</v>
      </c>
      <c r="K80" s="72">
        <v>780192</v>
      </c>
      <c r="L80" s="46">
        <f t="shared" si="14"/>
        <v>-197690</v>
      </c>
      <c r="M80" s="221">
        <v>1132069</v>
      </c>
      <c r="N80" s="64">
        <f t="shared" si="17"/>
        <v>351877</v>
      </c>
    </row>
    <row r="81" spans="1:14">
      <c r="A81" s="233">
        <v>13073030</v>
      </c>
      <c r="B81" s="227">
        <v>5359</v>
      </c>
      <c r="C81" s="31" t="s">
        <v>86</v>
      </c>
      <c r="D81" s="170">
        <v>596714</v>
      </c>
      <c r="E81" s="72">
        <v>711593</v>
      </c>
      <c r="F81" s="46">
        <f t="shared" si="11"/>
        <v>114879</v>
      </c>
      <c r="G81" s="72">
        <v>1020864</v>
      </c>
      <c r="H81" s="46">
        <f t="shared" si="12"/>
        <v>309271</v>
      </c>
      <c r="I81" s="264">
        <v>969262</v>
      </c>
      <c r="J81" s="46">
        <f t="shared" si="16"/>
        <v>-51602</v>
      </c>
      <c r="K81" s="72">
        <v>876496</v>
      </c>
      <c r="L81" s="46">
        <f t="shared" si="14"/>
        <v>-92766</v>
      </c>
      <c r="M81" s="221">
        <v>873796</v>
      </c>
      <c r="N81" s="64">
        <f t="shared" si="17"/>
        <v>-2700</v>
      </c>
    </row>
    <row r="82" spans="1:14">
      <c r="A82" s="233">
        <v>13073052</v>
      </c>
      <c r="B82" s="227">
        <v>5359</v>
      </c>
      <c r="C82" s="31" t="s">
        <v>87</v>
      </c>
      <c r="D82" s="170">
        <v>409178</v>
      </c>
      <c r="E82" s="72">
        <v>364388</v>
      </c>
      <c r="F82" s="46">
        <f t="shared" si="11"/>
        <v>-44790</v>
      </c>
      <c r="G82" s="72">
        <v>362674</v>
      </c>
      <c r="H82" s="46">
        <f t="shared" si="12"/>
        <v>-1714</v>
      </c>
      <c r="I82" s="264">
        <v>340190</v>
      </c>
      <c r="J82" s="46">
        <f t="shared" si="16"/>
        <v>-22484</v>
      </c>
      <c r="K82" s="72">
        <v>368805</v>
      </c>
      <c r="L82" s="46">
        <f t="shared" si="14"/>
        <v>28615</v>
      </c>
      <c r="M82" s="221">
        <v>383733</v>
      </c>
      <c r="N82" s="64">
        <f t="shared" si="17"/>
        <v>14928</v>
      </c>
    </row>
    <row r="83" spans="1:14">
      <c r="A83" s="233">
        <v>13073071</v>
      </c>
      <c r="B83" s="227">
        <v>5359</v>
      </c>
      <c r="C83" s="31" t="s">
        <v>88</v>
      </c>
      <c r="D83" s="170">
        <v>246366</v>
      </c>
      <c r="E83" s="72">
        <v>259043</v>
      </c>
      <c r="F83" s="46">
        <f t="shared" si="11"/>
        <v>12677</v>
      </c>
      <c r="G83" s="72">
        <v>282758</v>
      </c>
      <c r="H83" s="46">
        <f t="shared" si="12"/>
        <v>23715</v>
      </c>
      <c r="I83" s="264">
        <v>304325</v>
      </c>
      <c r="J83" s="46">
        <f t="shared" si="16"/>
        <v>21567</v>
      </c>
      <c r="K83" s="72">
        <v>226215</v>
      </c>
      <c r="L83" s="46">
        <f t="shared" si="14"/>
        <v>-78110</v>
      </c>
      <c r="M83" s="221">
        <v>263799</v>
      </c>
      <c r="N83" s="64">
        <f t="shared" si="17"/>
        <v>37584</v>
      </c>
    </row>
    <row r="84" spans="1:14">
      <c r="A84" s="233">
        <v>13073078</v>
      </c>
      <c r="B84" s="227">
        <v>5359</v>
      </c>
      <c r="C84" s="31" t="s">
        <v>89</v>
      </c>
      <c r="D84" s="170">
        <v>1809126</v>
      </c>
      <c r="E84" s="72">
        <v>1912605</v>
      </c>
      <c r="F84" s="46">
        <f t="shared" si="11"/>
        <v>103479</v>
      </c>
      <c r="G84" s="72">
        <v>1939369</v>
      </c>
      <c r="H84" s="46">
        <f t="shared" si="12"/>
        <v>26764</v>
      </c>
      <c r="I84" s="264">
        <v>2428366</v>
      </c>
      <c r="J84" s="46">
        <f t="shared" si="16"/>
        <v>488997</v>
      </c>
      <c r="K84" s="72">
        <v>1357093</v>
      </c>
      <c r="L84" s="46">
        <f t="shared" si="14"/>
        <v>-1071273</v>
      </c>
      <c r="M84" s="221">
        <v>1845866</v>
      </c>
      <c r="N84" s="64">
        <f t="shared" si="17"/>
        <v>488773</v>
      </c>
    </row>
    <row r="85" spans="1:14">
      <c r="A85" s="233">
        <v>13073101</v>
      </c>
      <c r="B85" s="227">
        <v>5359</v>
      </c>
      <c r="C85" s="31" t="s">
        <v>90</v>
      </c>
      <c r="D85" s="170">
        <v>612799</v>
      </c>
      <c r="E85" s="72">
        <v>683305</v>
      </c>
      <c r="F85" s="46">
        <f t="shared" si="11"/>
        <v>70506</v>
      </c>
      <c r="G85" s="72">
        <v>731240</v>
      </c>
      <c r="H85" s="46">
        <f t="shared" si="12"/>
        <v>47935</v>
      </c>
      <c r="I85" s="264">
        <v>792025</v>
      </c>
      <c r="J85" s="46">
        <f t="shared" si="16"/>
        <v>60785</v>
      </c>
      <c r="K85" s="72">
        <v>779093</v>
      </c>
      <c r="L85" s="46">
        <f t="shared" si="14"/>
        <v>-12932</v>
      </c>
      <c r="M85" s="221">
        <v>808629</v>
      </c>
      <c r="N85" s="64">
        <f t="shared" si="17"/>
        <v>29536</v>
      </c>
    </row>
    <row r="86" spans="1:14">
      <c r="A86" s="233">
        <v>13073007</v>
      </c>
      <c r="B86" s="227">
        <v>5360</v>
      </c>
      <c r="C86" s="31" t="s">
        <v>91</v>
      </c>
      <c r="D86" s="170">
        <v>864067</v>
      </c>
      <c r="E86" s="72">
        <v>1057688</v>
      </c>
      <c r="F86" s="46">
        <f t="shared" si="11"/>
        <v>193621</v>
      </c>
      <c r="G86" s="72">
        <v>1108737</v>
      </c>
      <c r="H86" s="46">
        <f t="shared" si="12"/>
        <v>51049</v>
      </c>
      <c r="I86" s="264">
        <v>1040800</v>
      </c>
      <c r="J86" s="46">
        <f t="shared" si="16"/>
        <v>-67937</v>
      </c>
      <c r="K86" s="72">
        <v>1080092</v>
      </c>
      <c r="L86" s="46">
        <f t="shared" si="14"/>
        <v>39292</v>
      </c>
      <c r="M86" s="221">
        <v>1313659</v>
      </c>
      <c r="N86" s="64">
        <f t="shared" si="17"/>
        <v>233567</v>
      </c>
    </row>
    <row r="87" spans="1:14">
      <c r="A87" s="233">
        <v>13073015</v>
      </c>
      <c r="B87" s="227">
        <v>5360</v>
      </c>
      <c r="C87" s="31" t="s">
        <v>92</v>
      </c>
      <c r="D87" s="170">
        <v>534028</v>
      </c>
      <c r="E87" s="72">
        <v>636245</v>
      </c>
      <c r="F87" s="46">
        <f t="shared" si="11"/>
        <v>102217</v>
      </c>
      <c r="G87" s="72">
        <v>910397</v>
      </c>
      <c r="H87" s="46">
        <f t="shared" si="12"/>
        <v>274152</v>
      </c>
      <c r="I87" s="264">
        <v>712586</v>
      </c>
      <c r="J87" s="46">
        <f t="shared" si="16"/>
        <v>-197811</v>
      </c>
      <c r="K87" s="72">
        <v>893923</v>
      </c>
      <c r="L87" s="46">
        <f t="shared" si="14"/>
        <v>181337</v>
      </c>
      <c r="M87" s="221">
        <v>970266</v>
      </c>
      <c r="N87" s="64">
        <f t="shared" si="17"/>
        <v>76343</v>
      </c>
    </row>
    <row r="88" spans="1:14">
      <c r="A88" s="233">
        <v>13073016</v>
      </c>
      <c r="B88" s="227">
        <v>5360</v>
      </c>
      <c r="C88" s="31" t="s">
        <v>93</v>
      </c>
      <c r="D88" s="170">
        <v>200790</v>
      </c>
      <c r="E88" s="72">
        <v>188127</v>
      </c>
      <c r="F88" s="46">
        <f t="shared" si="11"/>
        <v>-12663</v>
      </c>
      <c r="G88" s="72">
        <v>195218</v>
      </c>
      <c r="H88" s="46">
        <f t="shared" si="12"/>
        <v>7091</v>
      </c>
      <c r="I88" s="264">
        <v>238307</v>
      </c>
      <c r="J88" s="46">
        <f t="shared" si="16"/>
        <v>43089</v>
      </c>
      <c r="K88" s="72">
        <v>258557</v>
      </c>
      <c r="L88" s="46">
        <f t="shared" si="14"/>
        <v>20250</v>
      </c>
      <c r="M88" s="221">
        <v>243899</v>
      </c>
      <c r="N88" s="64">
        <f t="shared" si="17"/>
        <v>-14658</v>
      </c>
    </row>
    <row r="89" spans="1:14">
      <c r="A89" s="233">
        <v>13073020</v>
      </c>
      <c r="B89" s="227">
        <v>5360</v>
      </c>
      <c r="C89" s="31" t="s">
        <v>94</v>
      </c>
      <c r="D89" s="170">
        <v>134146</v>
      </c>
      <c r="E89" s="72">
        <v>112202</v>
      </c>
      <c r="F89" s="46">
        <f t="shared" si="11"/>
        <v>-21944</v>
      </c>
      <c r="G89" s="72">
        <v>115527</v>
      </c>
      <c r="H89" s="46">
        <f t="shared" si="12"/>
        <v>3325</v>
      </c>
      <c r="I89" s="264">
        <v>121317</v>
      </c>
      <c r="J89" s="46">
        <f t="shared" si="16"/>
        <v>5790</v>
      </c>
      <c r="K89" s="72">
        <v>123122</v>
      </c>
      <c r="L89" s="46">
        <f t="shared" si="14"/>
        <v>1805</v>
      </c>
      <c r="M89" s="221">
        <v>135559</v>
      </c>
      <c r="N89" s="64">
        <f t="shared" si="17"/>
        <v>12437</v>
      </c>
    </row>
    <row r="90" spans="1:14">
      <c r="A90" s="233">
        <v>13073022</v>
      </c>
      <c r="B90" s="227">
        <v>5360</v>
      </c>
      <c r="C90" s="31" t="s">
        <v>95</v>
      </c>
      <c r="D90" s="170">
        <v>437920</v>
      </c>
      <c r="E90" s="72">
        <v>330334</v>
      </c>
      <c r="F90" s="46">
        <f t="shared" si="11"/>
        <v>-107586</v>
      </c>
      <c r="G90" s="72">
        <v>434321</v>
      </c>
      <c r="H90" s="46">
        <f t="shared" si="12"/>
        <v>103987</v>
      </c>
      <c r="I90" s="264">
        <v>403498</v>
      </c>
      <c r="J90" s="46">
        <f t="shared" si="16"/>
        <v>-30823</v>
      </c>
      <c r="K90" s="72">
        <v>381652</v>
      </c>
      <c r="L90" s="46">
        <f t="shared" si="14"/>
        <v>-21846</v>
      </c>
      <c r="M90" s="221">
        <v>404043</v>
      </c>
      <c r="N90" s="64">
        <f t="shared" si="17"/>
        <v>22391</v>
      </c>
    </row>
    <row r="91" spans="1:14">
      <c r="A91" s="233">
        <v>13073032</v>
      </c>
      <c r="B91" s="227">
        <v>5360</v>
      </c>
      <c r="C91" s="31" t="s">
        <v>96</v>
      </c>
      <c r="D91" s="170">
        <v>298765</v>
      </c>
      <c r="E91" s="72">
        <v>270285</v>
      </c>
      <c r="F91" s="46">
        <f t="shared" si="11"/>
        <v>-28480</v>
      </c>
      <c r="G91" s="72">
        <v>283523</v>
      </c>
      <c r="H91" s="46">
        <f t="shared" si="12"/>
        <v>13238</v>
      </c>
      <c r="I91" s="264">
        <v>288247</v>
      </c>
      <c r="J91" s="46">
        <f t="shared" si="16"/>
        <v>4724</v>
      </c>
      <c r="K91" s="72">
        <v>379959</v>
      </c>
      <c r="L91" s="46">
        <f t="shared" si="14"/>
        <v>91712</v>
      </c>
      <c r="M91" s="221">
        <v>331566</v>
      </c>
      <c r="N91" s="64">
        <f t="shared" si="17"/>
        <v>-48393</v>
      </c>
    </row>
    <row r="92" spans="1:14">
      <c r="A92" s="233">
        <v>13073033</v>
      </c>
      <c r="B92" s="227">
        <v>5360</v>
      </c>
      <c r="C92" s="31" t="s">
        <v>97</v>
      </c>
      <c r="D92" s="170">
        <v>219183</v>
      </c>
      <c r="E92" s="72">
        <v>251127</v>
      </c>
      <c r="F92" s="46">
        <f t="shared" si="11"/>
        <v>31944</v>
      </c>
      <c r="G92" s="72">
        <v>267402</v>
      </c>
      <c r="H92" s="46">
        <f t="shared" si="12"/>
        <v>16275</v>
      </c>
      <c r="I92" s="264">
        <v>285981</v>
      </c>
      <c r="J92" s="46">
        <f t="shared" si="16"/>
        <v>18579</v>
      </c>
      <c r="K92" s="72">
        <v>261148</v>
      </c>
      <c r="L92" s="46">
        <f t="shared" si="14"/>
        <v>-24833</v>
      </c>
      <c r="M92" s="221">
        <v>250751</v>
      </c>
      <c r="N92" s="64">
        <f t="shared" si="17"/>
        <v>-10397</v>
      </c>
    </row>
    <row r="93" spans="1:14">
      <c r="A93" s="233">
        <v>13073039</v>
      </c>
      <c r="B93" s="227">
        <v>5360</v>
      </c>
      <c r="C93" s="31" t="s">
        <v>98</v>
      </c>
      <c r="D93" s="170">
        <v>41682</v>
      </c>
      <c r="E93" s="72">
        <v>20223</v>
      </c>
      <c r="F93" s="46">
        <f t="shared" si="11"/>
        <v>-21459</v>
      </c>
      <c r="G93" s="72">
        <v>65103</v>
      </c>
      <c r="H93" s="46">
        <f t="shared" si="12"/>
        <v>44880</v>
      </c>
      <c r="I93" s="264">
        <v>60499</v>
      </c>
      <c r="J93" s="46">
        <f t="shared" si="16"/>
        <v>-4604</v>
      </c>
      <c r="K93" s="72">
        <v>67793</v>
      </c>
      <c r="L93" s="46">
        <f t="shared" si="14"/>
        <v>7294</v>
      </c>
      <c r="M93" s="221">
        <v>143280</v>
      </c>
      <c r="N93" s="64">
        <f t="shared" si="17"/>
        <v>75487</v>
      </c>
    </row>
    <row r="94" spans="1:14">
      <c r="A94" s="233">
        <v>13073050</v>
      </c>
      <c r="B94" s="227">
        <v>5360</v>
      </c>
      <c r="C94" s="31" t="s">
        <v>99</v>
      </c>
      <c r="D94" s="170">
        <v>461820</v>
      </c>
      <c r="E94" s="72">
        <v>470366</v>
      </c>
      <c r="F94" s="46">
        <f t="shared" si="11"/>
        <v>8546</v>
      </c>
      <c r="G94" s="72">
        <v>507433</v>
      </c>
      <c r="H94" s="46">
        <f t="shared" si="12"/>
        <v>37067</v>
      </c>
      <c r="I94" s="264">
        <v>466145</v>
      </c>
      <c r="J94" s="46">
        <f t="shared" si="16"/>
        <v>-41288</v>
      </c>
      <c r="K94" s="72">
        <v>512454</v>
      </c>
      <c r="L94" s="46">
        <f t="shared" si="14"/>
        <v>46309</v>
      </c>
      <c r="M94" s="221">
        <v>637067</v>
      </c>
      <c r="N94" s="64">
        <f t="shared" si="17"/>
        <v>124613</v>
      </c>
    </row>
    <row r="95" spans="1:14">
      <c r="A95" s="233">
        <v>13073093</v>
      </c>
      <c r="B95" s="227">
        <v>5360</v>
      </c>
      <c r="C95" s="31" t="s">
        <v>100</v>
      </c>
      <c r="D95" s="170">
        <v>1118991</v>
      </c>
      <c r="E95" s="72">
        <v>1180329</v>
      </c>
      <c r="F95" s="46">
        <f t="shared" si="11"/>
        <v>61338</v>
      </c>
      <c r="G95" s="72">
        <v>1300738</v>
      </c>
      <c r="H95" s="46">
        <f t="shared" si="12"/>
        <v>120409</v>
      </c>
      <c r="I95" s="264">
        <v>1429386</v>
      </c>
      <c r="J95" s="46">
        <f t="shared" si="16"/>
        <v>128648</v>
      </c>
      <c r="K95" s="72">
        <v>1549403</v>
      </c>
      <c r="L95" s="46">
        <f t="shared" si="14"/>
        <v>120017</v>
      </c>
      <c r="M95" s="221">
        <v>1614866</v>
      </c>
      <c r="N95" s="64">
        <f t="shared" si="17"/>
        <v>65463</v>
      </c>
    </row>
    <row r="96" spans="1:14">
      <c r="A96" s="233">
        <v>13073001</v>
      </c>
      <c r="B96" s="227">
        <v>5361</v>
      </c>
      <c r="C96" s="31" t="s">
        <v>101</v>
      </c>
      <c r="D96" s="170">
        <v>1464102</v>
      </c>
      <c r="E96" s="72">
        <v>1435493</v>
      </c>
      <c r="F96" s="46">
        <f t="shared" si="11"/>
        <v>-28609</v>
      </c>
      <c r="G96" s="72">
        <v>1403508</v>
      </c>
      <c r="H96" s="46">
        <f t="shared" si="12"/>
        <v>-31985</v>
      </c>
      <c r="I96" s="264">
        <v>2436257</v>
      </c>
      <c r="J96" s="46">
        <f t="shared" si="16"/>
        <v>1032749</v>
      </c>
      <c r="K96" s="72">
        <v>1688638</v>
      </c>
      <c r="L96" s="46">
        <f t="shared" si="14"/>
        <v>-747619</v>
      </c>
      <c r="M96" s="221">
        <v>2075440</v>
      </c>
      <c r="N96" s="64">
        <f t="shared" si="17"/>
        <v>386802</v>
      </c>
    </row>
    <row r="97" spans="1:14">
      <c r="A97" s="233">
        <v>13073075</v>
      </c>
      <c r="B97" s="227">
        <v>5361</v>
      </c>
      <c r="C97" s="31" t="s">
        <v>102</v>
      </c>
      <c r="D97" s="170">
        <v>7286949</v>
      </c>
      <c r="E97" s="72">
        <v>8026473</v>
      </c>
      <c r="F97" s="46">
        <f t="shared" si="11"/>
        <v>739524</v>
      </c>
      <c r="G97" s="72">
        <v>8730544</v>
      </c>
      <c r="H97" s="46">
        <f t="shared" si="12"/>
        <v>704071</v>
      </c>
      <c r="I97" s="264">
        <v>9369077</v>
      </c>
      <c r="J97" s="46">
        <f t="shared" si="16"/>
        <v>638533</v>
      </c>
      <c r="K97" s="72">
        <v>9948885</v>
      </c>
      <c r="L97" s="46">
        <f t="shared" si="14"/>
        <v>579808</v>
      </c>
      <c r="M97" s="221">
        <v>9838104</v>
      </c>
      <c r="N97" s="64">
        <f t="shared" si="17"/>
        <v>-110781</v>
      </c>
    </row>
    <row r="98" spans="1:14">
      <c r="A98" s="233">
        <v>13073082</v>
      </c>
      <c r="B98" s="227">
        <v>5361</v>
      </c>
      <c r="C98" s="31" t="s">
        <v>103</v>
      </c>
      <c r="D98" s="170">
        <v>84886</v>
      </c>
      <c r="E98" s="72">
        <v>126143</v>
      </c>
      <c r="F98" s="46">
        <f t="shared" si="11"/>
        <v>41257</v>
      </c>
      <c r="G98" s="72">
        <v>159475</v>
      </c>
      <c r="H98" s="46">
        <f t="shared" si="12"/>
        <v>33332</v>
      </c>
      <c r="I98" s="264">
        <v>146972</v>
      </c>
      <c r="J98" s="46">
        <f t="shared" si="16"/>
        <v>-12503</v>
      </c>
      <c r="K98" s="72">
        <v>147817</v>
      </c>
      <c r="L98" s="46">
        <f t="shared" si="14"/>
        <v>845</v>
      </c>
      <c r="M98" s="221">
        <v>139972</v>
      </c>
      <c r="N98" s="64">
        <f t="shared" si="17"/>
        <v>-7845</v>
      </c>
    </row>
    <row r="99" spans="1:14">
      <c r="A99" s="233">
        <v>13073085</v>
      </c>
      <c r="B99" s="227">
        <v>5361</v>
      </c>
      <c r="C99" s="31" t="s">
        <v>104</v>
      </c>
      <c r="D99" s="170">
        <v>336417</v>
      </c>
      <c r="E99" s="72">
        <v>351619</v>
      </c>
      <c r="F99" s="46">
        <f t="shared" si="11"/>
        <v>15202</v>
      </c>
      <c r="G99" s="72">
        <v>377018</v>
      </c>
      <c r="H99" s="46">
        <f t="shared" si="12"/>
        <v>25399</v>
      </c>
      <c r="I99" s="264">
        <v>338366</v>
      </c>
      <c r="J99" s="46">
        <f t="shared" si="16"/>
        <v>-38652</v>
      </c>
      <c r="K99" s="72">
        <v>383781</v>
      </c>
      <c r="L99" s="46">
        <f t="shared" si="14"/>
        <v>45415</v>
      </c>
      <c r="M99" s="221">
        <v>353871</v>
      </c>
      <c r="N99" s="64">
        <f t="shared" si="17"/>
        <v>-29910</v>
      </c>
    </row>
    <row r="100" spans="1:14">
      <c r="A100" s="233">
        <v>13073003</v>
      </c>
      <c r="B100" s="227">
        <v>5362</v>
      </c>
      <c r="C100" s="31" t="s">
        <v>105</v>
      </c>
      <c r="D100" s="170">
        <v>587137</v>
      </c>
      <c r="E100" s="72">
        <v>633608</v>
      </c>
      <c r="F100" s="46">
        <f t="shared" si="11"/>
        <v>46471</v>
      </c>
      <c r="G100" s="72">
        <v>690783</v>
      </c>
      <c r="H100" s="46">
        <f t="shared" si="12"/>
        <v>57175</v>
      </c>
      <c r="I100" s="264">
        <v>754412</v>
      </c>
      <c r="J100" s="46">
        <f t="shared" si="16"/>
        <v>63629</v>
      </c>
      <c r="K100" s="72">
        <v>919724</v>
      </c>
      <c r="L100" s="46">
        <f t="shared" si="14"/>
        <v>165312</v>
      </c>
      <c r="M100" s="221">
        <v>957375</v>
      </c>
      <c r="N100" s="64">
        <f t="shared" si="17"/>
        <v>37651</v>
      </c>
    </row>
    <row r="101" spans="1:14">
      <c r="A101" s="233">
        <v>13073021</v>
      </c>
      <c r="B101" s="227">
        <v>5362</v>
      </c>
      <c r="C101" s="31" t="s">
        <v>106</v>
      </c>
      <c r="D101" s="170">
        <v>296821</v>
      </c>
      <c r="E101" s="72">
        <v>272971</v>
      </c>
      <c r="F101" s="46">
        <f t="shared" si="11"/>
        <v>-23850</v>
      </c>
      <c r="G101" s="72">
        <v>267910</v>
      </c>
      <c r="H101" s="46">
        <f t="shared" si="12"/>
        <v>-5061</v>
      </c>
      <c r="I101" s="264">
        <v>289254</v>
      </c>
      <c r="J101" s="46">
        <f t="shared" si="16"/>
        <v>21344</v>
      </c>
      <c r="K101" s="72">
        <v>307738</v>
      </c>
      <c r="L101" s="46">
        <f t="shared" si="14"/>
        <v>18484</v>
      </c>
      <c r="M101" s="221">
        <v>320385</v>
      </c>
      <c r="N101" s="64">
        <f t="shared" si="17"/>
        <v>12647</v>
      </c>
    </row>
    <row r="102" spans="1:14">
      <c r="A102" s="233">
        <v>13073028</v>
      </c>
      <c r="B102" s="227">
        <v>5362</v>
      </c>
      <c r="C102" s="31" t="s">
        <v>107</v>
      </c>
      <c r="D102" s="170">
        <v>523787</v>
      </c>
      <c r="E102" s="72">
        <v>558617</v>
      </c>
      <c r="F102" s="46">
        <f t="shared" si="11"/>
        <v>34830</v>
      </c>
      <c r="G102" s="72">
        <v>593064</v>
      </c>
      <c r="H102" s="46">
        <f t="shared" si="12"/>
        <v>34447</v>
      </c>
      <c r="I102" s="264">
        <v>656756</v>
      </c>
      <c r="J102" s="46">
        <f t="shared" si="16"/>
        <v>63692</v>
      </c>
      <c r="K102" s="72">
        <v>647679</v>
      </c>
      <c r="L102" s="46">
        <f t="shared" si="14"/>
        <v>-9077</v>
      </c>
      <c r="M102" s="221">
        <v>653950</v>
      </c>
      <c r="N102" s="64">
        <f t="shared" si="17"/>
        <v>6271</v>
      </c>
    </row>
    <row r="103" spans="1:14">
      <c r="A103" s="233">
        <v>13073040</v>
      </c>
      <c r="B103" s="227">
        <v>5362</v>
      </c>
      <c r="C103" s="31" t="s">
        <v>108</v>
      </c>
      <c r="D103" s="170">
        <v>791872</v>
      </c>
      <c r="E103" s="72">
        <v>897634</v>
      </c>
      <c r="F103" s="46">
        <f t="shared" si="11"/>
        <v>105762</v>
      </c>
      <c r="G103" s="72">
        <v>1401654</v>
      </c>
      <c r="H103" s="46">
        <f t="shared" si="12"/>
        <v>504020</v>
      </c>
      <c r="I103" s="264">
        <v>1115848</v>
      </c>
      <c r="J103" s="46">
        <f t="shared" si="16"/>
        <v>-285806</v>
      </c>
      <c r="K103" s="72">
        <v>991031</v>
      </c>
      <c r="L103" s="46">
        <f t="shared" si="14"/>
        <v>-124817</v>
      </c>
      <c r="M103" s="221">
        <v>1110729</v>
      </c>
      <c r="N103" s="64">
        <f t="shared" si="17"/>
        <v>119698</v>
      </c>
    </row>
    <row r="104" spans="1:14">
      <c r="A104" s="233">
        <v>13073045</v>
      </c>
      <c r="B104" s="227">
        <v>5362</v>
      </c>
      <c r="C104" s="31" t="s">
        <v>109</v>
      </c>
      <c r="D104" s="170">
        <v>311189</v>
      </c>
      <c r="E104" s="72">
        <v>285314</v>
      </c>
      <c r="F104" s="46">
        <f t="shared" si="11"/>
        <v>-25875</v>
      </c>
      <c r="G104" s="72">
        <v>311306</v>
      </c>
      <c r="H104" s="46">
        <f t="shared" si="12"/>
        <v>25992</v>
      </c>
      <c r="I104" s="264">
        <v>281179</v>
      </c>
      <c r="J104" s="46">
        <f t="shared" si="16"/>
        <v>-30127</v>
      </c>
      <c r="K104" s="72">
        <v>324069</v>
      </c>
      <c r="L104" s="46">
        <f t="shared" si="14"/>
        <v>42890</v>
      </c>
      <c r="M104" s="221">
        <v>297108</v>
      </c>
      <c r="N104" s="64">
        <f t="shared" si="17"/>
        <v>-26961</v>
      </c>
    </row>
    <row r="105" spans="1:14">
      <c r="A105" s="233">
        <v>13073059</v>
      </c>
      <c r="B105" s="227">
        <v>5362</v>
      </c>
      <c r="C105" s="31" t="s">
        <v>110</v>
      </c>
      <c r="D105" s="170">
        <v>214265</v>
      </c>
      <c r="E105" s="72">
        <v>232949</v>
      </c>
      <c r="F105" s="46">
        <f t="shared" si="11"/>
        <v>18684</v>
      </c>
      <c r="G105" s="72">
        <v>226290</v>
      </c>
      <c r="H105" s="46">
        <f t="shared" si="12"/>
        <v>-6659</v>
      </c>
      <c r="I105" s="264">
        <v>239118</v>
      </c>
      <c r="J105" s="46">
        <f t="shared" si="16"/>
        <v>12828</v>
      </c>
      <c r="K105" s="72">
        <v>255685</v>
      </c>
      <c r="L105" s="46">
        <f t="shared" si="14"/>
        <v>16567</v>
      </c>
      <c r="M105" s="221">
        <v>230832</v>
      </c>
      <c r="N105" s="64">
        <f t="shared" si="17"/>
        <v>-24853</v>
      </c>
    </row>
    <row r="106" spans="1:14">
      <c r="A106" s="233">
        <v>13073073</v>
      </c>
      <c r="B106" s="227">
        <v>5362</v>
      </c>
      <c r="C106" s="31" t="s">
        <v>111</v>
      </c>
      <c r="D106" s="170">
        <v>775029</v>
      </c>
      <c r="E106" s="72">
        <v>887871</v>
      </c>
      <c r="F106" s="46">
        <f t="shared" si="11"/>
        <v>112842</v>
      </c>
      <c r="G106" s="72">
        <v>973952</v>
      </c>
      <c r="H106" s="46">
        <f t="shared" si="12"/>
        <v>86081</v>
      </c>
      <c r="I106" s="264">
        <v>919131</v>
      </c>
      <c r="J106" s="46">
        <f t="shared" si="16"/>
        <v>-54821</v>
      </c>
      <c r="K106" s="72">
        <v>653754</v>
      </c>
      <c r="L106" s="46">
        <f t="shared" si="14"/>
        <v>-265377</v>
      </c>
      <c r="M106" s="221">
        <v>895125</v>
      </c>
      <c r="N106" s="64">
        <f t="shared" si="17"/>
        <v>241371</v>
      </c>
    </row>
    <row r="107" spans="1:14">
      <c r="A107" s="233">
        <v>13073079</v>
      </c>
      <c r="B107" s="227">
        <v>5362</v>
      </c>
      <c r="C107" s="31" t="s">
        <v>112</v>
      </c>
      <c r="D107" s="170">
        <v>953934</v>
      </c>
      <c r="E107" s="72">
        <v>1054985</v>
      </c>
      <c r="F107" s="46">
        <f t="shared" si="11"/>
        <v>101051</v>
      </c>
      <c r="G107" s="72">
        <v>1021111</v>
      </c>
      <c r="H107" s="46">
        <f t="shared" si="12"/>
        <v>-33874</v>
      </c>
      <c r="I107" s="264">
        <v>1068260</v>
      </c>
      <c r="J107" s="46">
        <f t="shared" si="16"/>
        <v>47149</v>
      </c>
      <c r="K107" s="72">
        <v>1181351</v>
      </c>
      <c r="L107" s="46">
        <f t="shared" si="14"/>
        <v>113091</v>
      </c>
      <c r="M107" s="221">
        <v>1349264</v>
      </c>
      <c r="N107" s="64">
        <f t="shared" si="17"/>
        <v>167913</v>
      </c>
    </row>
    <row r="108" spans="1:14">
      <c r="A108" s="233">
        <v>13073081</v>
      </c>
      <c r="B108" s="227">
        <v>5362</v>
      </c>
      <c r="C108" s="31" t="s">
        <v>113</v>
      </c>
      <c r="D108" s="170">
        <v>412508</v>
      </c>
      <c r="E108" s="72">
        <v>382519</v>
      </c>
      <c r="F108" s="46">
        <f t="shared" si="11"/>
        <v>-29989</v>
      </c>
      <c r="G108" s="72">
        <v>304254</v>
      </c>
      <c r="H108" s="46">
        <f t="shared" si="12"/>
        <v>-78265</v>
      </c>
      <c r="I108" s="264">
        <v>355776</v>
      </c>
      <c r="J108" s="46">
        <f t="shared" si="16"/>
        <v>51522</v>
      </c>
      <c r="K108" s="72">
        <v>447755</v>
      </c>
      <c r="L108" s="46">
        <f t="shared" si="14"/>
        <v>91979</v>
      </c>
      <c r="M108" s="221">
        <v>520859</v>
      </c>
      <c r="N108" s="64">
        <f t="shared" si="17"/>
        <v>73104</v>
      </c>
    </row>
    <row r="109" spans="1:14">
      <c r="A109" s="233">
        <v>13073092</v>
      </c>
      <c r="B109" s="227">
        <v>5362</v>
      </c>
      <c r="C109" s="31" t="s">
        <v>114</v>
      </c>
      <c r="D109" s="170">
        <v>449590</v>
      </c>
      <c r="E109" s="72">
        <v>410016</v>
      </c>
      <c r="F109" s="46">
        <f t="shared" si="11"/>
        <v>-39574</v>
      </c>
      <c r="G109" s="72">
        <v>499868</v>
      </c>
      <c r="H109" s="46">
        <f t="shared" si="12"/>
        <v>89852</v>
      </c>
      <c r="I109" s="264">
        <v>403655</v>
      </c>
      <c r="J109" s="46">
        <f t="shared" si="16"/>
        <v>-96213</v>
      </c>
      <c r="K109" s="72">
        <v>361097</v>
      </c>
      <c r="L109" s="46">
        <f t="shared" si="14"/>
        <v>-42558</v>
      </c>
      <c r="M109" s="221">
        <v>368416</v>
      </c>
      <c r="N109" s="64">
        <f t="shared" si="17"/>
        <v>7319</v>
      </c>
    </row>
    <row r="110" spans="1:14" ht="16.5" thickBot="1">
      <c r="A110" s="238">
        <v>13073095</v>
      </c>
      <c r="B110" s="229">
        <v>5362</v>
      </c>
      <c r="C110" s="33" t="s">
        <v>115</v>
      </c>
      <c r="D110" s="173">
        <v>269577</v>
      </c>
      <c r="E110" s="74">
        <v>302839</v>
      </c>
      <c r="F110" s="75">
        <f t="shared" si="11"/>
        <v>33262</v>
      </c>
      <c r="G110" s="74">
        <v>362249</v>
      </c>
      <c r="H110" s="75">
        <f t="shared" si="12"/>
        <v>59410</v>
      </c>
      <c r="I110" s="266">
        <v>329912</v>
      </c>
      <c r="J110" s="75">
        <f t="shared" si="16"/>
        <v>-32337</v>
      </c>
      <c r="K110" s="74">
        <v>349508</v>
      </c>
      <c r="L110" s="46">
        <f t="shared" si="14"/>
        <v>19596</v>
      </c>
      <c r="M110" s="221">
        <v>376457</v>
      </c>
      <c r="N110" s="64">
        <f t="shared" si="17"/>
        <v>26949</v>
      </c>
    </row>
    <row r="111" spans="1:14" ht="16.5" thickBot="1">
      <c r="A111" s="231"/>
      <c r="B111" s="7"/>
      <c r="C111" s="13" t="s">
        <v>173</v>
      </c>
      <c r="D111" s="94">
        <f t="shared" ref="D111:J111" si="18">SUM(D5:D110)</f>
        <v>143519782</v>
      </c>
      <c r="E111" s="76">
        <f t="shared" si="18"/>
        <v>155597500</v>
      </c>
      <c r="F111" s="76">
        <f t="shared" si="18"/>
        <v>12077718</v>
      </c>
      <c r="G111" s="76">
        <f t="shared" si="18"/>
        <v>166119579</v>
      </c>
      <c r="H111" s="76">
        <f t="shared" si="18"/>
        <v>10522079</v>
      </c>
      <c r="I111" s="267">
        <f t="shared" si="18"/>
        <v>172104635</v>
      </c>
      <c r="J111" s="76">
        <f t="shared" si="18"/>
        <v>5985056</v>
      </c>
      <c r="K111" s="76">
        <f>SUM(K5:K110)</f>
        <v>171285471</v>
      </c>
      <c r="L111" s="76">
        <f>SUM(L5:L110)</f>
        <v>-819164</v>
      </c>
      <c r="M111" s="95">
        <f>SUM(M5:M110)</f>
        <v>188967547</v>
      </c>
      <c r="N111" s="77">
        <f>SUM(N5:N110)</f>
        <v>17682076</v>
      </c>
    </row>
    <row r="113" spans="1:3" ht="16.5">
      <c r="A113" s="102" t="s">
        <v>137</v>
      </c>
      <c r="B113" s="43"/>
      <c r="C113" s="43"/>
    </row>
    <row r="114" spans="1:3" ht="20.25">
      <c r="A114" s="43"/>
      <c r="B114" s="105">
        <v>1</v>
      </c>
      <c r="C114" s="47" t="s">
        <v>141</v>
      </c>
    </row>
    <row r="115" spans="1:3" ht="20.25">
      <c r="A115" s="43"/>
      <c r="B115" s="106">
        <v>2</v>
      </c>
      <c r="C115" s="47" t="s">
        <v>142</v>
      </c>
    </row>
  </sheetData>
  <autoFilter ref="A4:N4" xr:uid="{A9949F15-CF87-4334-8D75-3FB2AA189952}"/>
  <mergeCells count="8">
    <mergeCell ref="A3:A4"/>
    <mergeCell ref="B3:B4"/>
    <mergeCell ref="C3:C4"/>
    <mergeCell ref="M3:N3"/>
    <mergeCell ref="E3:F3"/>
    <mergeCell ref="G3:H3"/>
    <mergeCell ref="I3:J3"/>
    <mergeCell ref="K3:L3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6"/>
  <sheetViews>
    <sheetView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G70" sqref="G70"/>
    </sheetView>
  </sheetViews>
  <sheetFormatPr baseColWidth="10" defaultRowHeight="16.5"/>
  <cols>
    <col min="1" max="1" width="11.5703125" style="47" bestFit="1" customWidth="1"/>
    <col min="2" max="2" width="11.5703125" style="296" bestFit="1" customWidth="1"/>
    <col min="3" max="3" width="22.7109375" style="296" bestFit="1" customWidth="1"/>
    <col min="4" max="5" width="13.28515625" style="296" bestFit="1" customWidth="1"/>
    <col min="6" max="6" width="16.140625" style="296" customWidth="1"/>
    <col min="7" max="7" width="13.140625" style="296" customWidth="1"/>
    <col min="8" max="8" width="16.140625" style="296" customWidth="1"/>
    <col min="9" max="9" width="13.140625" style="296" customWidth="1"/>
    <col min="10" max="10" width="16.140625" style="296" customWidth="1"/>
    <col min="11" max="11" width="15" style="296" bestFit="1" customWidth="1"/>
    <col min="12" max="16" width="16.140625" style="296" customWidth="1"/>
    <col min="17" max="16384" width="11.42578125" style="296"/>
  </cols>
  <sheetData>
    <row r="1" spans="1:16">
      <c r="A1" s="78" t="s">
        <v>154</v>
      </c>
    </row>
    <row r="2" spans="1:16" ht="17.25" thickBot="1"/>
    <row r="3" spans="1:16" ht="16.5" customHeight="1" thickBot="1">
      <c r="A3" s="343" t="s">
        <v>0</v>
      </c>
      <c r="B3" s="345" t="s">
        <v>1</v>
      </c>
      <c r="C3" s="349" t="s">
        <v>7</v>
      </c>
      <c r="D3" s="362" t="s">
        <v>2</v>
      </c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4"/>
    </row>
    <row r="4" spans="1:16">
      <c r="A4" s="357"/>
      <c r="B4" s="358"/>
      <c r="C4" s="359"/>
      <c r="D4" s="10" t="s">
        <v>3</v>
      </c>
      <c r="E4" s="147" t="s">
        <v>4</v>
      </c>
      <c r="F4" s="285" t="s">
        <v>5</v>
      </c>
      <c r="G4" s="365" t="s">
        <v>6</v>
      </c>
      <c r="H4" s="360"/>
      <c r="I4" s="365" t="s">
        <v>116</v>
      </c>
      <c r="J4" s="366"/>
      <c r="K4" s="365" t="s">
        <v>150</v>
      </c>
      <c r="L4" s="366"/>
      <c r="M4" s="355" t="s">
        <v>170</v>
      </c>
      <c r="N4" s="356"/>
      <c r="O4" s="360" t="s">
        <v>171</v>
      </c>
      <c r="P4" s="361"/>
    </row>
    <row r="5" spans="1:16" ht="30.75" thickBot="1">
      <c r="A5" s="344"/>
      <c r="B5" s="346"/>
      <c r="C5" s="350"/>
      <c r="D5" s="11">
        <v>2015</v>
      </c>
      <c r="E5" s="4">
        <v>2016</v>
      </c>
      <c r="F5" s="5" t="s">
        <v>8</v>
      </c>
      <c r="G5" s="6">
        <v>2019</v>
      </c>
      <c r="H5" s="6" t="s">
        <v>9</v>
      </c>
      <c r="I5" s="6">
        <v>2020</v>
      </c>
      <c r="J5" s="5" t="s">
        <v>9</v>
      </c>
      <c r="K5" s="6">
        <v>2021</v>
      </c>
      <c r="L5" s="5" t="s">
        <v>9</v>
      </c>
      <c r="M5" s="263">
        <v>2022</v>
      </c>
      <c r="N5" s="289" t="s">
        <v>9</v>
      </c>
      <c r="O5" s="263">
        <v>2023</v>
      </c>
      <c r="P5" s="9" t="s">
        <v>9</v>
      </c>
    </row>
    <row r="6" spans="1:16">
      <c r="A6" s="232">
        <v>13073088</v>
      </c>
      <c r="B6" s="226">
        <v>301</v>
      </c>
      <c r="C6" s="28" t="s">
        <v>121</v>
      </c>
      <c r="D6" s="34">
        <v>15721240.5</v>
      </c>
      <c r="E6" s="52">
        <v>15795666.52</v>
      </c>
      <c r="F6" s="52">
        <v>17909881.600000001</v>
      </c>
      <c r="G6" s="27">
        <v>20535263.84</v>
      </c>
      <c r="H6" s="27">
        <f t="shared" ref="H6:H37" si="0">G6-F6</f>
        <v>2625382.2399999984</v>
      </c>
      <c r="I6" s="27">
        <v>31860654</v>
      </c>
      <c r="J6" s="52">
        <f>I6-G6</f>
        <v>11325390.16</v>
      </c>
      <c r="K6" s="27">
        <v>32628688.75</v>
      </c>
      <c r="L6" s="52">
        <f>K6-I6</f>
        <v>768034.75</v>
      </c>
      <c r="M6" s="27">
        <v>32993234.789999999</v>
      </c>
      <c r="N6" s="52">
        <f>M6-K6</f>
        <v>364546.03999999911</v>
      </c>
      <c r="O6" s="50">
        <v>32478279.18</v>
      </c>
      <c r="P6" s="53">
        <f>O6-M6</f>
        <v>-514955.6099999994</v>
      </c>
    </row>
    <row r="7" spans="1:16">
      <c r="A7" s="233">
        <v>13073011</v>
      </c>
      <c r="B7" s="227">
        <v>311</v>
      </c>
      <c r="C7" s="31" t="s">
        <v>11</v>
      </c>
      <c r="D7" s="32">
        <v>0</v>
      </c>
      <c r="E7" s="50">
        <v>309957.09999999998</v>
      </c>
      <c r="F7" s="52">
        <v>0</v>
      </c>
      <c r="G7" s="30">
        <v>0</v>
      </c>
      <c r="H7" s="27">
        <f t="shared" si="0"/>
        <v>0</v>
      </c>
      <c r="I7" s="30">
        <v>0</v>
      </c>
      <c r="J7" s="52">
        <f t="shared" ref="J7:J70" si="1">I7-G7</f>
        <v>0</v>
      </c>
      <c r="K7" s="30">
        <v>0</v>
      </c>
      <c r="L7" s="52">
        <f t="shared" ref="L7:L70" si="2">K7-I7</f>
        <v>0</v>
      </c>
      <c r="M7" s="30">
        <v>0</v>
      </c>
      <c r="N7" s="52">
        <f t="shared" ref="N7:N60" si="3">M7-K7</f>
        <v>0</v>
      </c>
      <c r="O7" s="71">
        <v>0</v>
      </c>
      <c r="P7" s="53">
        <f t="shared" ref="P7:P60" si="4">O7-M7</f>
        <v>0</v>
      </c>
    </row>
    <row r="8" spans="1:16">
      <c r="A8" s="233">
        <v>13073035</v>
      </c>
      <c r="B8" s="227">
        <v>312</v>
      </c>
      <c r="C8" s="31" t="s">
        <v>12</v>
      </c>
      <c r="D8" s="32">
        <v>2813744.09</v>
      </c>
      <c r="E8" s="50">
        <v>3028329.98</v>
      </c>
      <c r="F8" s="52">
        <v>2905739.42</v>
      </c>
      <c r="G8" s="29">
        <v>2546726</v>
      </c>
      <c r="H8" s="27">
        <f t="shared" si="0"/>
        <v>-359013.41999999993</v>
      </c>
      <c r="I8" s="29">
        <v>4687544.2</v>
      </c>
      <c r="J8" s="52">
        <f t="shared" si="1"/>
        <v>2140818.2000000002</v>
      </c>
      <c r="K8" s="29">
        <v>4781723.33</v>
      </c>
      <c r="L8" s="52">
        <f t="shared" si="2"/>
        <v>94179.129999999888</v>
      </c>
      <c r="M8" s="30">
        <v>4469214.66</v>
      </c>
      <c r="N8" s="52">
        <f t="shared" si="3"/>
        <v>-312508.66999999993</v>
      </c>
      <c r="O8" s="50">
        <v>4507344.45</v>
      </c>
      <c r="P8" s="53">
        <f t="shared" si="4"/>
        <v>38129.790000000037</v>
      </c>
    </row>
    <row r="9" spans="1:16">
      <c r="A9" s="233">
        <v>13073055</v>
      </c>
      <c r="B9" s="227">
        <v>313</v>
      </c>
      <c r="C9" s="31" t="s">
        <v>13</v>
      </c>
      <c r="D9" s="32">
        <v>24893.81</v>
      </c>
      <c r="E9" s="50">
        <v>627402.31000000006</v>
      </c>
      <c r="F9" s="52">
        <v>154769.85</v>
      </c>
      <c r="G9" s="30">
        <v>0</v>
      </c>
      <c r="H9" s="27">
        <f t="shared" si="0"/>
        <v>-154769.85</v>
      </c>
      <c r="I9" s="30">
        <v>0</v>
      </c>
      <c r="J9" s="52">
        <f t="shared" si="1"/>
        <v>0</v>
      </c>
      <c r="K9" s="30">
        <v>0</v>
      </c>
      <c r="L9" s="52">
        <f t="shared" si="2"/>
        <v>0</v>
      </c>
      <c r="M9" s="30">
        <v>330380.09000000003</v>
      </c>
      <c r="N9" s="52">
        <f t="shared" si="3"/>
        <v>330380.09000000003</v>
      </c>
      <c r="O9" s="71">
        <v>0</v>
      </c>
      <c r="P9" s="53">
        <f t="shared" si="4"/>
        <v>-330380.09000000003</v>
      </c>
    </row>
    <row r="10" spans="1:16">
      <c r="A10" s="233">
        <v>13073070</v>
      </c>
      <c r="B10" s="227">
        <v>314</v>
      </c>
      <c r="C10" s="31" t="s">
        <v>14</v>
      </c>
      <c r="D10" s="32">
        <v>1328684.1599999999</v>
      </c>
      <c r="E10" s="50">
        <v>1321454.3</v>
      </c>
      <c r="F10" s="52">
        <v>1430194.06</v>
      </c>
      <c r="G10" s="29">
        <v>1543155.56</v>
      </c>
      <c r="H10" s="27">
        <f t="shared" si="0"/>
        <v>112961.5</v>
      </c>
      <c r="I10" s="29">
        <v>2168559.0299999998</v>
      </c>
      <c r="J10" s="52">
        <f t="shared" si="1"/>
        <v>625403.46999999974</v>
      </c>
      <c r="K10" s="29">
        <v>1797777.83</v>
      </c>
      <c r="L10" s="52">
        <f t="shared" si="2"/>
        <v>-370781.19999999972</v>
      </c>
      <c r="M10" s="30">
        <v>1916518.04</v>
      </c>
      <c r="N10" s="52">
        <f t="shared" si="3"/>
        <v>118740.20999999996</v>
      </c>
      <c r="O10" s="50">
        <v>2188920.9500000002</v>
      </c>
      <c r="P10" s="53">
        <f t="shared" si="4"/>
        <v>272402.91000000015</v>
      </c>
    </row>
    <row r="11" spans="1:16">
      <c r="A11" s="233">
        <v>13073080</v>
      </c>
      <c r="B11" s="227">
        <v>315</v>
      </c>
      <c r="C11" s="31" t="s">
        <v>15</v>
      </c>
      <c r="D11" s="32">
        <v>1634664.75</v>
      </c>
      <c r="E11" s="50">
        <v>0</v>
      </c>
      <c r="F11" s="52">
        <v>914361.21</v>
      </c>
      <c r="G11" s="30">
        <v>467777.1</v>
      </c>
      <c r="H11" s="27">
        <f t="shared" si="0"/>
        <v>-446584.11</v>
      </c>
      <c r="I11" s="30">
        <v>323031.90000000002</v>
      </c>
      <c r="J11" s="52">
        <f t="shared" si="1"/>
        <v>-144745.19999999995</v>
      </c>
      <c r="K11" s="30">
        <v>0</v>
      </c>
      <c r="L11" s="52">
        <f t="shared" si="2"/>
        <v>-323031.90000000002</v>
      </c>
      <c r="M11" s="30">
        <v>0</v>
      </c>
      <c r="N11" s="52">
        <f t="shared" si="3"/>
        <v>0</v>
      </c>
      <c r="O11" s="71">
        <v>0</v>
      </c>
      <c r="P11" s="53">
        <f t="shared" si="4"/>
        <v>0</v>
      </c>
    </row>
    <row r="12" spans="1:16">
      <c r="A12" s="233">
        <v>13073089</v>
      </c>
      <c r="B12" s="227">
        <v>316</v>
      </c>
      <c r="C12" s="31" t="s">
        <v>16</v>
      </c>
      <c r="D12" s="32">
        <v>887041.27</v>
      </c>
      <c r="E12" s="50">
        <v>1021216.63</v>
      </c>
      <c r="F12" s="52">
        <v>1036197.78</v>
      </c>
      <c r="G12" s="29">
        <v>835076.4</v>
      </c>
      <c r="H12" s="27">
        <f t="shared" si="0"/>
        <v>-201121.38</v>
      </c>
      <c r="I12" s="29">
        <v>1467205.53</v>
      </c>
      <c r="J12" s="52">
        <f t="shared" si="1"/>
        <v>632129.13</v>
      </c>
      <c r="K12" s="29">
        <v>1160427.27</v>
      </c>
      <c r="L12" s="52">
        <f t="shared" si="2"/>
        <v>-306778.26</v>
      </c>
      <c r="M12" s="30">
        <v>1444845.02</v>
      </c>
      <c r="N12" s="52">
        <f t="shared" si="3"/>
        <v>284417.75</v>
      </c>
      <c r="O12" s="50">
        <v>711272.1</v>
      </c>
      <c r="P12" s="53">
        <f t="shared" si="4"/>
        <v>-733572.92</v>
      </c>
    </row>
    <row r="13" spans="1:16">
      <c r="A13" s="233">
        <v>13073105</v>
      </c>
      <c r="B13" s="227">
        <v>317</v>
      </c>
      <c r="C13" s="31" t="s">
        <v>17</v>
      </c>
      <c r="D13" s="32">
        <v>120440.12</v>
      </c>
      <c r="E13" s="50">
        <v>320269.78000000003</v>
      </c>
      <c r="F13" s="52">
        <v>204813.07</v>
      </c>
      <c r="G13" s="29">
        <v>0</v>
      </c>
      <c r="H13" s="27">
        <f t="shared" si="0"/>
        <v>-204813.07</v>
      </c>
      <c r="I13" s="29">
        <v>0</v>
      </c>
      <c r="J13" s="52">
        <f t="shared" si="1"/>
        <v>0</v>
      </c>
      <c r="K13" s="29">
        <v>0</v>
      </c>
      <c r="L13" s="52">
        <f t="shared" si="2"/>
        <v>0</v>
      </c>
      <c r="M13" s="30">
        <v>0</v>
      </c>
      <c r="N13" s="52">
        <f t="shared" si="3"/>
        <v>0</v>
      </c>
      <c r="O13" s="71">
        <v>0</v>
      </c>
      <c r="P13" s="53">
        <f t="shared" si="4"/>
        <v>0</v>
      </c>
    </row>
    <row r="14" spans="1:16">
      <c r="A14" s="233">
        <v>13073005</v>
      </c>
      <c r="B14" s="227">
        <v>5351</v>
      </c>
      <c r="C14" s="31" t="s">
        <v>18</v>
      </c>
      <c r="D14" s="32">
        <v>328245.55</v>
      </c>
      <c r="E14" s="50">
        <v>360457.53</v>
      </c>
      <c r="F14" s="52">
        <v>392993.32999999996</v>
      </c>
      <c r="G14" s="29">
        <v>404755.15</v>
      </c>
      <c r="H14" s="27">
        <f t="shared" si="0"/>
        <v>11761.820000000065</v>
      </c>
      <c r="I14" s="29">
        <v>581664.43000000005</v>
      </c>
      <c r="J14" s="52">
        <f t="shared" si="1"/>
        <v>176909.28000000003</v>
      </c>
      <c r="K14" s="29">
        <v>604390.42000000004</v>
      </c>
      <c r="L14" s="52">
        <f t="shared" si="2"/>
        <v>22725.989999999991</v>
      </c>
      <c r="M14" s="30">
        <v>655828.09</v>
      </c>
      <c r="N14" s="52">
        <f t="shared" si="3"/>
        <v>51437.669999999925</v>
      </c>
      <c r="O14" s="50">
        <v>668965.82999999996</v>
      </c>
      <c r="P14" s="53">
        <f t="shared" si="4"/>
        <v>13137.739999999991</v>
      </c>
    </row>
    <row r="15" spans="1:16">
      <c r="A15" s="233">
        <v>13073037</v>
      </c>
      <c r="B15" s="227">
        <v>5351</v>
      </c>
      <c r="C15" s="31" t="s">
        <v>19</v>
      </c>
      <c r="D15" s="32">
        <v>242461.41</v>
      </c>
      <c r="E15" s="50">
        <v>242917.91</v>
      </c>
      <c r="F15" s="52">
        <v>226134.22999999998</v>
      </c>
      <c r="G15" s="29">
        <v>244356.73</v>
      </c>
      <c r="H15" s="27">
        <f t="shared" si="0"/>
        <v>18222.500000000029</v>
      </c>
      <c r="I15" s="29">
        <v>317830.65999999997</v>
      </c>
      <c r="J15" s="52">
        <f t="shared" si="1"/>
        <v>73473.929999999964</v>
      </c>
      <c r="K15" s="29">
        <v>286084.68</v>
      </c>
      <c r="L15" s="52">
        <f t="shared" si="2"/>
        <v>-31745.979999999981</v>
      </c>
      <c r="M15" s="30">
        <v>345621.06</v>
      </c>
      <c r="N15" s="52">
        <f t="shared" si="3"/>
        <v>59536.380000000005</v>
      </c>
      <c r="O15" s="50">
        <v>275891.64</v>
      </c>
      <c r="P15" s="53">
        <f t="shared" si="4"/>
        <v>-69729.419999999984</v>
      </c>
    </row>
    <row r="16" spans="1:16">
      <c r="A16" s="233">
        <v>13073044</v>
      </c>
      <c r="B16" s="227">
        <v>5351</v>
      </c>
      <c r="C16" s="31" t="s">
        <v>20</v>
      </c>
      <c r="D16" s="32">
        <v>176184.42</v>
      </c>
      <c r="E16" s="50">
        <v>166450.84</v>
      </c>
      <c r="F16" s="52">
        <v>163406.57</v>
      </c>
      <c r="G16" s="29">
        <v>77606.06</v>
      </c>
      <c r="H16" s="27">
        <f t="shared" si="0"/>
        <v>-85800.510000000009</v>
      </c>
      <c r="I16" s="29">
        <v>74697.009999999995</v>
      </c>
      <c r="J16" s="52">
        <f t="shared" si="1"/>
        <v>-2909.0500000000029</v>
      </c>
      <c r="K16" s="29">
        <v>42029.83</v>
      </c>
      <c r="L16" s="52">
        <f t="shared" si="2"/>
        <v>-32667.179999999993</v>
      </c>
      <c r="M16" s="30">
        <v>188308.59</v>
      </c>
      <c r="N16" s="52">
        <f t="shared" si="3"/>
        <v>146278.76</v>
      </c>
      <c r="O16" s="50">
        <v>135587.06</v>
      </c>
      <c r="P16" s="53">
        <f t="shared" si="4"/>
        <v>-52721.53</v>
      </c>
    </row>
    <row r="17" spans="1:16">
      <c r="A17" s="233">
        <v>13073046</v>
      </c>
      <c r="B17" s="227">
        <v>5351</v>
      </c>
      <c r="C17" s="31" t="s">
        <v>21</v>
      </c>
      <c r="D17" s="32">
        <v>0</v>
      </c>
      <c r="E17" s="50">
        <v>87340.06</v>
      </c>
      <c r="F17" s="52">
        <v>211217.90999999997</v>
      </c>
      <c r="G17" s="29">
        <v>54968.97</v>
      </c>
      <c r="H17" s="27">
        <f t="shared" si="0"/>
        <v>-156248.93999999997</v>
      </c>
      <c r="I17" s="29">
        <v>175699.3</v>
      </c>
      <c r="J17" s="52">
        <f t="shared" si="1"/>
        <v>120730.32999999999</v>
      </c>
      <c r="K17" s="29">
        <v>61362.73</v>
      </c>
      <c r="L17" s="52">
        <f t="shared" si="2"/>
        <v>-114336.56999999998</v>
      </c>
      <c r="M17" s="30">
        <v>435906.39</v>
      </c>
      <c r="N17" s="52">
        <f t="shared" si="3"/>
        <v>374543.66000000003</v>
      </c>
      <c r="O17" s="71">
        <v>0</v>
      </c>
      <c r="P17" s="53">
        <f t="shared" si="4"/>
        <v>-435906.39</v>
      </c>
    </row>
    <row r="18" spans="1:16">
      <c r="A18" s="233">
        <v>13073066</v>
      </c>
      <c r="B18" s="227">
        <v>5351</v>
      </c>
      <c r="C18" s="31" t="s">
        <v>22</v>
      </c>
      <c r="D18" s="32">
        <v>255740.14</v>
      </c>
      <c r="E18" s="50">
        <v>296939.28999999998</v>
      </c>
      <c r="F18" s="52">
        <v>336908.13</v>
      </c>
      <c r="G18" s="29">
        <v>344406.98</v>
      </c>
      <c r="H18" s="27">
        <f t="shared" si="0"/>
        <v>7498.8499999999767</v>
      </c>
      <c r="I18" s="29">
        <v>453258.99</v>
      </c>
      <c r="J18" s="52">
        <f t="shared" si="1"/>
        <v>108852.01000000001</v>
      </c>
      <c r="K18" s="29">
        <v>122207.8</v>
      </c>
      <c r="L18" s="52">
        <f t="shared" si="2"/>
        <v>-331051.19</v>
      </c>
      <c r="M18" s="30">
        <v>476954.22</v>
      </c>
      <c r="N18" s="52">
        <f t="shared" si="3"/>
        <v>354746.42</v>
      </c>
      <c r="O18" s="50">
        <v>163674.94</v>
      </c>
      <c r="P18" s="53">
        <f t="shared" si="4"/>
        <v>-313279.27999999997</v>
      </c>
    </row>
    <row r="19" spans="1:16">
      <c r="A19" s="233">
        <v>13073068</v>
      </c>
      <c r="B19" s="227">
        <v>5351</v>
      </c>
      <c r="C19" s="31" t="s">
        <v>23</v>
      </c>
      <c r="D19" s="32">
        <v>607991.12</v>
      </c>
      <c r="E19" s="50">
        <v>650917.04</v>
      </c>
      <c r="F19" s="52">
        <v>675478.16999999993</v>
      </c>
      <c r="G19" s="29">
        <v>728321</v>
      </c>
      <c r="H19" s="27">
        <f t="shared" si="0"/>
        <v>52842.830000000075</v>
      </c>
      <c r="I19" s="29">
        <v>1044251.04</v>
      </c>
      <c r="J19" s="52">
        <f t="shared" si="1"/>
        <v>315930.04000000004</v>
      </c>
      <c r="K19" s="29">
        <v>974184.05</v>
      </c>
      <c r="L19" s="52">
        <f t="shared" si="2"/>
        <v>-70066.989999999991</v>
      </c>
      <c r="M19" s="30">
        <v>1195582.3999999999</v>
      </c>
      <c r="N19" s="52">
        <f t="shared" si="3"/>
        <v>221398.34999999986</v>
      </c>
      <c r="O19" s="50">
        <v>1198873.44</v>
      </c>
      <c r="P19" s="53">
        <f t="shared" si="4"/>
        <v>3291.0400000000373</v>
      </c>
    </row>
    <row r="20" spans="1:16">
      <c r="A20" s="233">
        <v>13073009</v>
      </c>
      <c r="B20" s="227">
        <v>5352</v>
      </c>
      <c r="C20" s="31" t="s">
        <v>24</v>
      </c>
      <c r="D20" s="32">
        <v>2495209.69</v>
      </c>
      <c r="E20" s="50">
        <v>2808992</v>
      </c>
      <c r="F20" s="52">
        <v>2847896.38</v>
      </c>
      <c r="G20" s="29">
        <v>2986791.29</v>
      </c>
      <c r="H20" s="27">
        <f t="shared" si="0"/>
        <v>138894.91000000015</v>
      </c>
      <c r="I20" s="29">
        <v>3679346.16</v>
      </c>
      <c r="J20" s="52">
        <f t="shared" si="1"/>
        <v>692554.87000000011</v>
      </c>
      <c r="K20" s="29">
        <v>4118354.47</v>
      </c>
      <c r="L20" s="52">
        <f t="shared" si="2"/>
        <v>439008.31000000006</v>
      </c>
      <c r="M20" s="30">
        <v>3750355.8</v>
      </c>
      <c r="N20" s="52">
        <f t="shared" si="3"/>
        <v>-367998.67000000039</v>
      </c>
      <c r="O20" s="50">
        <v>4367930.92</v>
      </c>
      <c r="P20" s="53">
        <f t="shared" si="4"/>
        <v>617575.12000000011</v>
      </c>
    </row>
    <row r="21" spans="1:16">
      <c r="A21" s="233">
        <v>13073018</v>
      </c>
      <c r="B21" s="227">
        <v>5352</v>
      </c>
      <c r="C21" s="31" t="s">
        <v>25</v>
      </c>
      <c r="D21" s="32">
        <v>177166.35</v>
      </c>
      <c r="E21" s="50">
        <v>163683.88</v>
      </c>
      <c r="F21" s="52">
        <v>158092.47</v>
      </c>
      <c r="G21" s="29">
        <v>177070.38</v>
      </c>
      <c r="H21" s="27">
        <f t="shared" si="0"/>
        <v>18977.910000000003</v>
      </c>
      <c r="I21" s="29">
        <v>287104.38</v>
      </c>
      <c r="J21" s="52">
        <f t="shared" si="1"/>
        <v>110034</v>
      </c>
      <c r="K21" s="29">
        <v>278555.78999999998</v>
      </c>
      <c r="L21" s="52">
        <f t="shared" si="2"/>
        <v>-8548.5900000000256</v>
      </c>
      <c r="M21" s="30">
        <v>225137.03</v>
      </c>
      <c r="N21" s="52">
        <f t="shared" si="3"/>
        <v>-53418.75999999998</v>
      </c>
      <c r="O21" s="50">
        <v>280516.58</v>
      </c>
      <c r="P21" s="53">
        <f t="shared" si="4"/>
        <v>55379.550000000017</v>
      </c>
    </row>
    <row r="22" spans="1:16">
      <c r="A22" s="233">
        <v>13073025</v>
      </c>
      <c r="B22" s="227">
        <v>5352</v>
      </c>
      <c r="C22" s="31" t="s">
        <v>26</v>
      </c>
      <c r="D22" s="32">
        <v>259982.88</v>
      </c>
      <c r="E22" s="50">
        <v>298947.49</v>
      </c>
      <c r="F22" s="52">
        <v>308599.64</v>
      </c>
      <c r="G22" s="29">
        <v>337625.9</v>
      </c>
      <c r="H22" s="27">
        <f t="shared" si="0"/>
        <v>29026.260000000009</v>
      </c>
      <c r="I22" s="29">
        <v>417353.3</v>
      </c>
      <c r="J22" s="52">
        <f t="shared" si="1"/>
        <v>79727.399999999965</v>
      </c>
      <c r="K22" s="29">
        <v>422012.56</v>
      </c>
      <c r="L22" s="52">
        <f t="shared" si="2"/>
        <v>4659.2600000000093</v>
      </c>
      <c r="M22" s="30">
        <v>384526.16</v>
      </c>
      <c r="N22" s="52">
        <f t="shared" si="3"/>
        <v>-37486.400000000023</v>
      </c>
      <c r="O22" s="50">
        <v>443932.59</v>
      </c>
      <c r="P22" s="53">
        <f t="shared" si="4"/>
        <v>59406.430000000051</v>
      </c>
    </row>
    <row r="23" spans="1:16">
      <c r="A23" s="233">
        <v>13073042</v>
      </c>
      <c r="B23" s="227">
        <v>5352</v>
      </c>
      <c r="C23" s="31" t="s">
        <v>27</v>
      </c>
      <c r="D23" s="32">
        <v>60874.87</v>
      </c>
      <c r="E23" s="50">
        <v>51375.89</v>
      </c>
      <c r="F23" s="52">
        <v>44557.58</v>
      </c>
      <c r="G23" s="29">
        <v>21492.26</v>
      </c>
      <c r="H23" s="27">
        <f t="shared" si="0"/>
        <v>-23065.320000000003</v>
      </c>
      <c r="I23" s="29">
        <v>17038.62</v>
      </c>
      <c r="J23" s="52">
        <f t="shared" si="1"/>
        <v>-4453.6399999999994</v>
      </c>
      <c r="K23" s="29">
        <v>30692.45</v>
      </c>
      <c r="L23" s="52">
        <f t="shared" si="2"/>
        <v>13653.830000000002</v>
      </c>
      <c r="M23" s="30">
        <v>26337.26</v>
      </c>
      <c r="N23" s="52">
        <f t="shared" si="3"/>
        <v>-4355.1900000000023</v>
      </c>
      <c r="O23" s="50">
        <v>58408.97</v>
      </c>
      <c r="P23" s="53">
        <f t="shared" si="4"/>
        <v>32071.710000000003</v>
      </c>
    </row>
    <row r="24" spans="1:16">
      <c r="A24" s="233">
        <v>13073043</v>
      </c>
      <c r="B24" s="227">
        <v>5352</v>
      </c>
      <c r="C24" s="31" t="s">
        <v>28</v>
      </c>
      <c r="D24" s="32">
        <v>167933.3</v>
      </c>
      <c r="E24" s="50">
        <v>171926.36</v>
      </c>
      <c r="F24" s="52">
        <v>165124.51</v>
      </c>
      <c r="G24" s="29">
        <v>217936.5</v>
      </c>
      <c r="H24" s="27">
        <f t="shared" si="0"/>
        <v>52811.989999999991</v>
      </c>
      <c r="I24" s="29">
        <v>290051.09000000003</v>
      </c>
      <c r="J24" s="52">
        <f t="shared" si="1"/>
        <v>72114.590000000026</v>
      </c>
      <c r="K24" s="29">
        <v>303966.26</v>
      </c>
      <c r="L24" s="52">
        <f t="shared" si="2"/>
        <v>13915.169999999984</v>
      </c>
      <c r="M24" s="30">
        <v>329870.18</v>
      </c>
      <c r="N24" s="52">
        <f t="shared" si="3"/>
        <v>25903.919999999984</v>
      </c>
      <c r="O24" s="50">
        <v>325861.99</v>
      </c>
      <c r="P24" s="53">
        <f t="shared" si="4"/>
        <v>-4008.1900000000023</v>
      </c>
    </row>
    <row r="25" spans="1:16">
      <c r="A25" s="233">
        <v>13073051</v>
      </c>
      <c r="B25" s="227">
        <v>5352</v>
      </c>
      <c r="C25" s="31" t="s">
        <v>29</v>
      </c>
      <c r="D25" s="32">
        <v>208396.04</v>
      </c>
      <c r="E25" s="50">
        <v>220726.11</v>
      </c>
      <c r="F25" s="52">
        <v>182786.53999999998</v>
      </c>
      <c r="G25" s="29">
        <v>180800.58</v>
      </c>
      <c r="H25" s="27">
        <f t="shared" si="0"/>
        <v>-1985.9599999999919</v>
      </c>
      <c r="I25" s="29">
        <v>347524.75</v>
      </c>
      <c r="J25" s="52">
        <f t="shared" si="1"/>
        <v>166724.17000000001</v>
      </c>
      <c r="K25" s="29">
        <v>308991.76</v>
      </c>
      <c r="L25" s="52">
        <f t="shared" si="2"/>
        <v>-38532.989999999991</v>
      </c>
      <c r="M25" s="30">
        <v>299809.25</v>
      </c>
      <c r="N25" s="52">
        <f t="shared" si="3"/>
        <v>-9182.5100000000093</v>
      </c>
      <c r="O25" s="50">
        <v>328077.57</v>
      </c>
      <c r="P25" s="53">
        <f t="shared" si="4"/>
        <v>28268.320000000007</v>
      </c>
    </row>
    <row r="26" spans="1:16">
      <c r="A26" s="233">
        <v>13073053</v>
      </c>
      <c r="B26" s="227">
        <v>5352</v>
      </c>
      <c r="C26" s="31" t="s">
        <v>30</v>
      </c>
      <c r="D26" s="32">
        <v>224239.12</v>
      </c>
      <c r="E26" s="50">
        <v>232349.8</v>
      </c>
      <c r="F26" s="52">
        <v>216331.59</v>
      </c>
      <c r="G26" s="29">
        <v>199480.4</v>
      </c>
      <c r="H26" s="27">
        <f t="shared" si="0"/>
        <v>-16851.190000000002</v>
      </c>
      <c r="I26" s="29">
        <v>305153.40999999997</v>
      </c>
      <c r="J26" s="52">
        <f t="shared" si="1"/>
        <v>105673.00999999998</v>
      </c>
      <c r="K26" s="29">
        <v>208155.54</v>
      </c>
      <c r="L26" s="52">
        <f t="shared" si="2"/>
        <v>-96997.869999999966</v>
      </c>
      <c r="M26" s="30">
        <v>339315.38</v>
      </c>
      <c r="N26" s="52">
        <f t="shared" si="3"/>
        <v>131159.84</v>
      </c>
      <c r="O26" s="50">
        <v>285179.82</v>
      </c>
      <c r="P26" s="53">
        <f t="shared" si="4"/>
        <v>-54135.56</v>
      </c>
    </row>
    <row r="27" spans="1:16">
      <c r="A27" s="233">
        <v>13073069</v>
      </c>
      <c r="B27" s="227">
        <v>5352</v>
      </c>
      <c r="C27" s="31" t="s">
        <v>31</v>
      </c>
      <c r="D27" s="32">
        <v>223979.42</v>
      </c>
      <c r="E27" s="50">
        <v>238190.02</v>
      </c>
      <c r="F27" s="52">
        <v>237164.46000000002</v>
      </c>
      <c r="G27" s="29">
        <v>203436.54</v>
      </c>
      <c r="H27" s="27">
        <f t="shared" si="0"/>
        <v>-33727.920000000013</v>
      </c>
      <c r="I27" s="29">
        <v>288102.03000000003</v>
      </c>
      <c r="J27" s="52">
        <f t="shared" si="1"/>
        <v>84665.49000000002</v>
      </c>
      <c r="K27" s="29">
        <v>287452.81</v>
      </c>
      <c r="L27" s="52">
        <f t="shared" si="2"/>
        <v>-649.22000000003027</v>
      </c>
      <c r="M27" s="30">
        <v>271561.65999999997</v>
      </c>
      <c r="N27" s="52">
        <f t="shared" si="3"/>
        <v>-15891.150000000023</v>
      </c>
      <c r="O27" s="50">
        <v>306985.24</v>
      </c>
      <c r="P27" s="53">
        <f t="shared" si="4"/>
        <v>35423.580000000016</v>
      </c>
    </row>
    <row r="28" spans="1:16">
      <c r="A28" s="233">
        <v>13073077</v>
      </c>
      <c r="B28" s="227">
        <v>5352</v>
      </c>
      <c r="C28" s="31" t="s">
        <v>32</v>
      </c>
      <c r="D28" s="32">
        <v>478835.62</v>
      </c>
      <c r="E28" s="50">
        <v>550522.56000000006</v>
      </c>
      <c r="F28" s="52">
        <v>515157.56</v>
      </c>
      <c r="G28" s="29">
        <v>549222.6</v>
      </c>
      <c r="H28" s="27">
        <f t="shared" si="0"/>
        <v>34065.039999999979</v>
      </c>
      <c r="I28" s="29">
        <v>847386.69</v>
      </c>
      <c r="J28" s="52">
        <f t="shared" si="1"/>
        <v>298164.08999999997</v>
      </c>
      <c r="K28" s="29">
        <v>832431.11</v>
      </c>
      <c r="L28" s="52">
        <f t="shared" si="2"/>
        <v>-14955.579999999958</v>
      </c>
      <c r="M28" s="30">
        <v>787425.13</v>
      </c>
      <c r="N28" s="52">
        <f t="shared" si="3"/>
        <v>-45005.979999999981</v>
      </c>
      <c r="O28" s="50">
        <v>910651.85</v>
      </c>
      <c r="P28" s="53">
        <f t="shared" si="4"/>
        <v>123226.71999999997</v>
      </c>
    </row>
    <row r="29" spans="1:16">
      <c r="A29" s="233">
        <v>13073094</v>
      </c>
      <c r="B29" s="227">
        <v>5352</v>
      </c>
      <c r="C29" s="31" t="s">
        <v>33</v>
      </c>
      <c r="D29" s="32">
        <v>380331.28</v>
      </c>
      <c r="E29" s="50">
        <v>273614.37</v>
      </c>
      <c r="F29" s="52">
        <v>429508.04000000004</v>
      </c>
      <c r="G29" s="29">
        <v>302565.89</v>
      </c>
      <c r="H29" s="27">
        <f t="shared" si="0"/>
        <v>-126942.15000000002</v>
      </c>
      <c r="I29" s="29">
        <v>426988.74</v>
      </c>
      <c r="J29" s="52">
        <f t="shared" si="1"/>
        <v>124422.84999999998</v>
      </c>
      <c r="K29" s="29">
        <v>440049.29</v>
      </c>
      <c r="L29" s="52">
        <f t="shared" si="2"/>
        <v>13060.549999999988</v>
      </c>
      <c r="M29" s="30">
        <v>515935.77</v>
      </c>
      <c r="N29" s="52">
        <f t="shared" si="3"/>
        <v>75886.48000000004</v>
      </c>
      <c r="O29" s="50">
        <v>398830.04</v>
      </c>
      <c r="P29" s="53">
        <f t="shared" si="4"/>
        <v>-117105.73000000004</v>
      </c>
    </row>
    <row r="30" spans="1:16" ht="15.75" customHeight="1">
      <c r="A30" s="233">
        <v>13073010</v>
      </c>
      <c r="B30" s="227">
        <v>5353</v>
      </c>
      <c r="C30" s="31" t="s">
        <v>34</v>
      </c>
      <c r="D30" s="32">
        <v>2995490.58</v>
      </c>
      <c r="E30" s="50">
        <v>2654716.67</v>
      </c>
      <c r="F30" s="52">
        <v>2951160.4699999997</v>
      </c>
      <c r="G30" s="29">
        <v>2787545.3</v>
      </c>
      <c r="H30" s="27">
        <f t="shared" si="0"/>
        <v>-163615.16999999993</v>
      </c>
      <c r="I30" s="29">
        <v>7380250.2199999997</v>
      </c>
      <c r="J30" s="52">
        <f t="shared" si="1"/>
        <v>4592704.92</v>
      </c>
      <c r="K30" s="29">
        <v>7524004.1500000004</v>
      </c>
      <c r="L30" s="52">
        <f t="shared" si="2"/>
        <v>143753.93000000063</v>
      </c>
      <c r="M30" s="30">
        <v>7240327.25</v>
      </c>
      <c r="N30" s="52">
        <f t="shared" si="3"/>
        <v>-283676.90000000037</v>
      </c>
      <c r="O30" s="50">
        <v>7596893.0099999998</v>
      </c>
      <c r="P30" s="53">
        <f t="shared" si="4"/>
        <v>356565.75999999978</v>
      </c>
    </row>
    <row r="31" spans="1:16">
      <c r="A31" s="233">
        <v>13073014</v>
      </c>
      <c r="B31" s="227">
        <v>5353</v>
      </c>
      <c r="C31" s="31" t="s">
        <v>35</v>
      </c>
      <c r="D31" s="32">
        <v>47389.01</v>
      </c>
      <c r="E31" s="50">
        <v>50153.04</v>
      </c>
      <c r="F31" s="52">
        <v>46491.26</v>
      </c>
      <c r="G31" s="29">
        <v>72201.98</v>
      </c>
      <c r="H31" s="27">
        <f t="shared" si="0"/>
        <v>25710.719999999994</v>
      </c>
      <c r="I31" s="29">
        <v>49200.51</v>
      </c>
      <c r="J31" s="52">
        <f t="shared" si="1"/>
        <v>-23001.469999999994</v>
      </c>
      <c r="K31" s="29">
        <v>58825.4</v>
      </c>
      <c r="L31" s="52">
        <f t="shared" si="2"/>
        <v>9624.89</v>
      </c>
      <c r="M31" s="30">
        <v>82565.41</v>
      </c>
      <c r="N31" s="52">
        <f t="shared" si="3"/>
        <v>23740.010000000002</v>
      </c>
      <c r="O31" s="71">
        <v>0</v>
      </c>
      <c r="P31" s="53">
        <f t="shared" si="4"/>
        <v>-82565.41</v>
      </c>
    </row>
    <row r="32" spans="1:16">
      <c r="A32" s="233">
        <v>13073027</v>
      </c>
      <c r="B32" s="227">
        <v>5353</v>
      </c>
      <c r="C32" s="31" t="s">
        <v>36</v>
      </c>
      <c r="D32" s="32">
        <v>724481</v>
      </c>
      <c r="E32" s="50">
        <v>695733.58</v>
      </c>
      <c r="F32" s="52">
        <v>722316.07000000007</v>
      </c>
      <c r="G32" s="29">
        <v>722079.17</v>
      </c>
      <c r="H32" s="27">
        <f t="shared" si="0"/>
        <v>-236.90000000002328</v>
      </c>
      <c r="I32" s="29">
        <v>1106546.1399999999</v>
      </c>
      <c r="J32" s="52">
        <f t="shared" si="1"/>
        <v>384466.96999999986</v>
      </c>
      <c r="K32" s="29">
        <v>969824.99</v>
      </c>
      <c r="L32" s="52">
        <f t="shared" si="2"/>
        <v>-136721.14999999991</v>
      </c>
      <c r="M32" s="30">
        <v>1084455.1499999999</v>
      </c>
      <c r="N32" s="52">
        <f t="shared" si="3"/>
        <v>114630.15999999992</v>
      </c>
      <c r="O32" s="50">
        <v>1239354.51</v>
      </c>
      <c r="P32" s="53">
        <f t="shared" si="4"/>
        <v>154899.3600000001</v>
      </c>
    </row>
    <row r="33" spans="1:16">
      <c r="A33" s="233">
        <v>13073038</v>
      </c>
      <c r="B33" s="227">
        <v>5353</v>
      </c>
      <c r="C33" s="31" t="s">
        <v>37</v>
      </c>
      <c r="D33" s="32">
        <v>112822.22</v>
      </c>
      <c r="E33" s="50">
        <v>85536.639999999999</v>
      </c>
      <c r="F33" s="52">
        <v>98927.1</v>
      </c>
      <c r="G33" s="29">
        <v>100736.62</v>
      </c>
      <c r="H33" s="27">
        <f t="shared" si="0"/>
        <v>1809.5199999999895</v>
      </c>
      <c r="I33" s="29">
        <v>175808.25</v>
      </c>
      <c r="J33" s="52">
        <f t="shared" si="1"/>
        <v>75071.63</v>
      </c>
      <c r="K33" s="29">
        <v>99199.29</v>
      </c>
      <c r="L33" s="52">
        <f t="shared" si="2"/>
        <v>-76608.960000000006</v>
      </c>
      <c r="M33" s="30">
        <v>113368.56</v>
      </c>
      <c r="N33" s="52">
        <f t="shared" si="3"/>
        <v>14169.270000000004</v>
      </c>
      <c r="O33" s="50">
        <v>197297.74</v>
      </c>
      <c r="P33" s="53">
        <f t="shared" si="4"/>
        <v>83929.18</v>
      </c>
    </row>
    <row r="34" spans="1:16">
      <c r="A34" s="233">
        <v>13073049</v>
      </c>
      <c r="B34" s="227">
        <v>5353</v>
      </c>
      <c r="C34" s="31" t="s">
        <v>38</v>
      </c>
      <c r="D34" s="32">
        <v>27747</v>
      </c>
      <c r="E34" s="50">
        <v>29874.86</v>
      </c>
      <c r="F34" s="52">
        <v>31259.03</v>
      </c>
      <c r="G34" s="29">
        <v>5665.07</v>
      </c>
      <c r="H34" s="27">
        <f t="shared" si="0"/>
        <v>-25593.96</v>
      </c>
      <c r="I34" s="29">
        <v>0</v>
      </c>
      <c r="J34" s="52">
        <f t="shared" si="1"/>
        <v>-5665.07</v>
      </c>
      <c r="K34" s="29">
        <v>0</v>
      </c>
      <c r="L34" s="52">
        <f t="shared" si="2"/>
        <v>0</v>
      </c>
      <c r="M34" s="30">
        <v>0</v>
      </c>
      <c r="N34" s="52">
        <f t="shared" si="3"/>
        <v>0</v>
      </c>
      <c r="O34" s="71">
        <v>0</v>
      </c>
      <c r="P34" s="53">
        <f t="shared" si="4"/>
        <v>0</v>
      </c>
    </row>
    <row r="35" spans="1:16">
      <c r="A35" s="233">
        <v>13073063</v>
      </c>
      <c r="B35" s="227">
        <v>5353</v>
      </c>
      <c r="C35" s="31" t="s">
        <v>39</v>
      </c>
      <c r="D35" s="32">
        <v>178379.08</v>
      </c>
      <c r="E35" s="50">
        <v>154977.09</v>
      </c>
      <c r="F35" s="52">
        <v>192934.54</v>
      </c>
      <c r="G35" s="29">
        <v>174203.12</v>
      </c>
      <c r="H35" s="27">
        <f t="shared" si="0"/>
        <v>-18731.420000000013</v>
      </c>
      <c r="I35" s="29">
        <v>169525.77</v>
      </c>
      <c r="J35" s="52">
        <f t="shared" si="1"/>
        <v>-4677.3500000000058</v>
      </c>
      <c r="K35" s="29">
        <v>180562.73</v>
      </c>
      <c r="L35" s="52">
        <f t="shared" si="2"/>
        <v>11036.960000000021</v>
      </c>
      <c r="M35" s="30">
        <v>206625.85</v>
      </c>
      <c r="N35" s="52">
        <f t="shared" si="3"/>
        <v>26063.119999999995</v>
      </c>
      <c r="O35" s="50">
        <v>60602.73</v>
      </c>
      <c r="P35" s="53">
        <f t="shared" si="4"/>
        <v>-146023.12</v>
      </c>
    </row>
    <row r="36" spans="1:16">
      <c r="A36" s="233">
        <v>13073064</v>
      </c>
      <c r="B36" s="227">
        <v>5353</v>
      </c>
      <c r="C36" s="31" t="s">
        <v>40</v>
      </c>
      <c r="D36" s="32">
        <v>153482.85999999999</v>
      </c>
      <c r="E36" s="50">
        <v>155985.87</v>
      </c>
      <c r="F36" s="52">
        <v>153192.37</v>
      </c>
      <c r="G36" s="29">
        <v>174444.15</v>
      </c>
      <c r="H36" s="27">
        <f t="shared" si="0"/>
        <v>21251.78</v>
      </c>
      <c r="I36" s="29">
        <v>261865.43</v>
      </c>
      <c r="J36" s="52">
        <f t="shared" si="1"/>
        <v>87421.28</v>
      </c>
      <c r="K36" s="29">
        <v>257843.82</v>
      </c>
      <c r="L36" s="52">
        <f t="shared" si="2"/>
        <v>-4021.609999999986</v>
      </c>
      <c r="M36" s="30">
        <v>231731.34</v>
      </c>
      <c r="N36" s="52">
        <f t="shared" si="3"/>
        <v>-26112.48000000001</v>
      </c>
      <c r="O36" s="50">
        <v>235866.49</v>
      </c>
      <c r="P36" s="53">
        <f t="shared" si="4"/>
        <v>4135.1499999999942</v>
      </c>
    </row>
    <row r="37" spans="1:16">
      <c r="A37" s="233">
        <v>13073065</v>
      </c>
      <c r="B37" s="227">
        <v>5353</v>
      </c>
      <c r="C37" s="31" t="s">
        <v>41</v>
      </c>
      <c r="D37" s="32">
        <v>240078.22</v>
      </c>
      <c r="E37" s="50">
        <v>255953.69</v>
      </c>
      <c r="F37" s="52">
        <v>83679.03</v>
      </c>
      <c r="G37" s="30">
        <v>166669.6</v>
      </c>
      <c r="H37" s="27">
        <f t="shared" si="0"/>
        <v>82990.570000000007</v>
      </c>
      <c r="I37" s="30">
        <v>178741.25</v>
      </c>
      <c r="J37" s="52">
        <f t="shared" si="1"/>
        <v>12071.649999999994</v>
      </c>
      <c r="K37" s="30">
        <v>222835.74</v>
      </c>
      <c r="L37" s="52">
        <f t="shared" si="2"/>
        <v>44094.489999999991</v>
      </c>
      <c r="M37" s="30">
        <v>253854.02</v>
      </c>
      <c r="N37" s="52">
        <f t="shared" si="3"/>
        <v>31018.28</v>
      </c>
      <c r="O37" s="71">
        <v>0</v>
      </c>
      <c r="P37" s="53">
        <f t="shared" si="4"/>
        <v>-253854.02</v>
      </c>
    </row>
    <row r="38" spans="1:16">
      <c r="A38" s="233">
        <v>13073072</v>
      </c>
      <c r="B38" s="227">
        <v>5353</v>
      </c>
      <c r="C38" s="31" t="s">
        <v>42</v>
      </c>
      <c r="D38" s="32">
        <v>0</v>
      </c>
      <c r="E38" s="50">
        <v>0</v>
      </c>
      <c r="F38" s="52">
        <v>9952.7999999999993</v>
      </c>
      <c r="G38" s="30">
        <v>0</v>
      </c>
      <c r="H38" s="27">
        <f t="shared" ref="H38:H60" si="5">G38-F38</f>
        <v>-9952.7999999999993</v>
      </c>
      <c r="I38" s="30">
        <v>0</v>
      </c>
      <c r="J38" s="52">
        <f t="shared" si="1"/>
        <v>0</v>
      </c>
      <c r="K38" s="30">
        <v>12627.7</v>
      </c>
      <c r="L38" s="52">
        <f t="shared" si="2"/>
        <v>12627.7</v>
      </c>
      <c r="M38" s="30">
        <v>38988.53</v>
      </c>
      <c r="N38" s="52">
        <f t="shared" si="3"/>
        <v>26360.829999999998</v>
      </c>
      <c r="O38" s="71">
        <v>0</v>
      </c>
      <c r="P38" s="53">
        <f t="shared" si="4"/>
        <v>-38988.53</v>
      </c>
    </row>
    <row r="39" spans="1:16">
      <c r="A39" s="233">
        <v>13073074</v>
      </c>
      <c r="B39" s="227">
        <v>5353</v>
      </c>
      <c r="C39" s="31" t="s">
        <v>43</v>
      </c>
      <c r="D39" s="32">
        <v>104456.61</v>
      </c>
      <c r="E39" s="50">
        <v>104434.07</v>
      </c>
      <c r="F39" s="52">
        <v>110917.84</v>
      </c>
      <c r="G39" s="29">
        <v>114103.01</v>
      </c>
      <c r="H39" s="27">
        <f t="shared" si="5"/>
        <v>3185.1699999999983</v>
      </c>
      <c r="I39" s="29">
        <v>112657.14</v>
      </c>
      <c r="J39" s="52">
        <f t="shared" si="1"/>
        <v>-1445.8699999999953</v>
      </c>
      <c r="K39" s="29">
        <v>106029.75</v>
      </c>
      <c r="L39" s="52">
        <f t="shared" si="2"/>
        <v>-6627.3899999999994</v>
      </c>
      <c r="M39" s="30">
        <v>105019.65</v>
      </c>
      <c r="N39" s="52">
        <f t="shared" si="3"/>
        <v>-1010.1000000000058</v>
      </c>
      <c r="O39" s="50">
        <v>114964.86</v>
      </c>
      <c r="P39" s="53">
        <f t="shared" si="4"/>
        <v>9945.2100000000064</v>
      </c>
    </row>
    <row r="40" spans="1:16">
      <c r="A40" s="233">
        <v>13073083</v>
      </c>
      <c r="B40" s="227">
        <v>5353</v>
      </c>
      <c r="C40" s="31" t="s">
        <v>44</v>
      </c>
      <c r="D40" s="32">
        <v>209473.83</v>
      </c>
      <c r="E40" s="50">
        <v>224391.73</v>
      </c>
      <c r="F40" s="52">
        <v>204804.66</v>
      </c>
      <c r="G40" s="29">
        <v>43572.01</v>
      </c>
      <c r="H40" s="27">
        <f t="shared" si="5"/>
        <v>-161232.65</v>
      </c>
      <c r="I40" s="29">
        <v>285476.57</v>
      </c>
      <c r="J40" s="52">
        <f t="shared" si="1"/>
        <v>241904.56</v>
      </c>
      <c r="K40" s="29">
        <v>275174.38</v>
      </c>
      <c r="L40" s="52">
        <f t="shared" si="2"/>
        <v>-10302.190000000002</v>
      </c>
      <c r="M40" s="30">
        <v>254679.67999999999</v>
      </c>
      <c r="N40" s="52">
        <f t="shared" si="3"/>
        <v>-20494.700000000012</v>
      </c>
      <c r="O40" s="50">
        <v>277593.5</v>
      </c>
      <c r="P40" s="53">
        <f t="shared" si="4"/>
        <v>22913.820000000007</v>
      </c>
    </row>
    <row r="41" spans="1:16">
      <c r="A41" s="233">
        <v>13073002</v>
      </c>
      <c r="B41" s="227">
        <v>5354</v>
      </c>
      <c r="C41" s="31" t="s">
        <v>45</v>
      </c>
      <c r="D41" s="32">
        <v>0</v>
      </c>
      <c r="E41" s="50">
        <v>0</v>
      </c>
      <c r="F41" s="52">
        <v>0</v>
      </c>
      <c r="G41" s="30">
        <v>0</v>
      </c>
      <c r="H41" s="27">
        <f t="shared" si="5"/>
        <v>0</v>
      </c>
      <c r="I41" s="30">
        <v>0</v>
      </c>
      <c r="J41" s="52">
        <f t="shared" si="1"/>
        <v>0</v>
      </c>
      <c r="K41" s="30">
        <v>0</v>
      </c>
      <c r="L41" s="52">
        <f t="shared" si="2"/>
        <v>0</v>
      </c>
      <c r="M41" s="30">
        <v>0</v>
      </c>
      <c r="N41" s="52">
        <f t="shared" si="3"/>
        <v>0</v>
      </c>
      <c r="O41" s="71">
        <v>0</v>
      </c>
      <c r="P41" s="53">
        <f t="shared" si="4"/>
        <v>0</v>
      </c>
    </row>
    <row r="42" spans="1:16">
      <c r="A42" s="233">
        <v>13073012</v>
      </c>
      <c r="B42" s="227">
        <v>5354</v>
      </c>
      <c r="C42" s="31" t="s">
        <v>46</v>
      </c>
      <c r="D42" s="32">
        <v>262828.58</v>
      </c>
      <c r="E42" s="50">
        <v>201659.16</v>
      </c>
      <c r="F42" s="52">
        <v>250412.93</v>
      </c>
      <c r="G42" s="29">
        <v>215047.92</v>
      </c>
      <c r="H42" s="27">
        <f t="shared" si="5"/>
        <v>-35365.00999999998</v>
      </c>
      <c r="I42" s="29">
        <v>138053.17000000001</v>
      </c>
      <c r="J42" s="52">
        <f t="shared" si="1"/>
        <v>-76994.75</v>
      </c>
      <c r="K42" s="29">
        <v>288955.03000000003</v>
      </c>
      <c r="L42" s="52">
        <f t="shared" si="2"/>
        <v>150901.86000000002</v>
      </c>
      <c r="M42" s="30">
        <v>178832.74</v>
      </c>
      <c r="N42" s="52">
        <f t="shared" si="3"/>
        <v>-110122.29000000004</v>
      </c>
      <c r="O42" s="50">
        <v>4636.01</v>
      </c>
      <c r="P42" s="53">
        <f t="shared" si="4"/>
        <v>-174196.72999999998</v>
      </c>
    </row>
    <row r="43" spans="1:16">
      <c r="A43" s="233">
        <v>13073017</v>
      </c>
      <c r="B43" s="227">
        <v>5354</v>
      </c>
      <c r="C43" s="31" t="s">
        <v>47</v>
      </c>
      <c r="D43" s="32">
        <v>277992.52</v>
      </c>
      <c r="E43" s="50">
        <v>220943.65</v>
      </c>
      <c r="F43" s="52">
        <v>215607.9</v>
      </c>
      <c r="G43" s="29">
        <v>187594.53</v>
      </c>
      <c r="H43" s="27">
        <f t="shared" si="5"/>
        <v>-28013.369999999995</v>
      </c>
      <c r="I43" s="29">
        <v>245456.19</v>
      </c>
      <c r="J43" s="52">
        <f t="shared" si="1"/>
        <v>57861.66</v>
      </c>
      <c r="K43" s="29">
        <v>102872.22</v>
      </c>
      <c r="L43" s="52">
        <f t="shared" si="2"/>
        <v>-142583.97</v>
      </c>
      <c r="M43" s="30">
        <v>389331.82</v>
      </c>
      <c r="N43" s="52">
        <f t="shared" si="3"/>
        <v>286459.59999999998</v>
      </c>
      <c r="O43" s="50">
        <v>178029.2</v>
      </c>
      <c r="P43" s="53">
        <f t="shared" si="4"/>
        <v>-211302.62</v>
      </c>
    </row>
    <row r="44" spans="1:16">
      <c r="A44" s="233">
        <v>13073067</v>
      </c>
      <c r="B44" s="227">
        <v>5354</v>
      </c>
      <c r="C44" s="31" t="s">
        <v>48</v>
      </c>
      <c r="D44" s="32">
        <v>13903</v>
      </c>
      <c r="E44" s="50">
        <v>0</v>
      </c>
      <c r="F44" s="52">
        <v>0</v>
      </c>
      <c r="G44" s="30">
        <v>0</v>
      </c>
      <c r="H44" s="27">
        <f t="shared" si="5"/>
        <v>0</v>
      </c>
      <c r="I44" s="30">
        <v>0</v>
      </c>
      <c r="J44" s="52">
        <f t="shared" si="1"/>
        <v>0</v>
      </c>
      <c r="K44" s="30">
        <v>0</v>
      </c>
      <c r="L44" s="52">
        <f t="shared" si="2"/>
        <v>0</v>
      </c>
      <c r="M44" s="30">
        <v>0</v>
      </c>
      <c r="N44" s="52">
        <f t="shared" si="3"/>
        <v>0</v>
      </c>
      <c r="O44" s="71">
        <v>0</v>
      </c>
      <c r="P44" s="53">
        <f t="shared" si="4"/>
        <v>0</v>
      </c>
    </row>
    <row r="45" spans="1:16">
      <c r="A45" s="233">
        <v>13073100</v>
      </c>
      <c r="B45" s="227">
        <v>5354</v>
      </c>
      <c r="C45" s="31" t="s">
        <v>49</v>
      </c>
      <c r="D45" s="32">
        <v>125530.5</v>
      </c>
      <c r="E45" s="50">
        <v>187758.22</v>
      </c>
      <c r="F45" s="52">
        <v>143467.34</v>
      </c>
      <c r="G45" s="29">
        <v>35559.480000000003</v>
      </c>
      <c r="H45" s="27">
        <f t="shared" si="5"/>
        <v>-107907.85999999999</v>
      </c>
      <c r="I45" s="29">
        <v>127364.61</v>
      </c>
      <c r="J45" s="52">
        <f t="shared" si="1"/>
        <v>91805.13</v>
      </c>
      <c r="K45" s="29">
        <v>137240.37</v>
      </c>
      <c r="L45" s="52">
        <f t="shared" si="2"/>
        <v>9875.7599999999948</v>
      </c>
      <c r="M45" s="30">
        <v>163034.10999999999</v>
      </c>
      <c r="N45" s="52">
        <f t="shared" si="3"/>
        <v>25793.739999999991</v>
      </c>
      <c r="O45" s="50">
        <v>154927.49</v>
      </c>
      <c r="P45" s="53">
        <f t="shared" si="4"/>
        <v>-8106.6199999999953</v>
      </c>
    </row>
    <row r="46" spans="1:16">
      <c r="A46" s="233">
        <v>13073103</v>
      </c>
      <c r="B46" s="227">
        <v>5354</v>
      </c>
      <c r="C46" s="31" t="s">
        <v>50</v>
      </c>
      <c r="D46" s="32">
        <v>120040.8</v>
      </c>
      <c r="E46" s="50">
        <v>286849.91999999998</v>
      </c>
      <c r="F46" s="52">
        <v>162951.22999999998</v>
      </c>
      <c r="G46" s="29">
        <v>164003.57</v>
      </c>
      <c r="H46" s="27">
        <f t="shared" si="5"/>
        <v>1052.3400000000256</v>
      </c>
      <c r="I46" s="29">
        <v>0</v>
      </c>
      <c r="J46" s="52">
        <f t="shared" si="1"/>
        <v>-164003.57</v>
      </c>
      <c r="K46" s="29">
        <v>136816.6</v>
      </c>
      <c r="L46" s="52">
        <f t="shared" si="2"/>
        <v>136816.6</v>
      </c>
      <c r="M46" s="30">
        <v>39356.25</v>
      </c>
      <c r="N46" s="52">
        <f t="shared" si="3"/>
        <v>-97460.35</v>
      </c>
      <c r="O46" s="50">
        <v>36139.550000000003</v>
      </c>
      <c r="P46" s="53">
        <f t="shared" si="4"/>
        <v>-3216.6999999999971</v>
      </c>
    </row>
    <row r="47" spans="1:16">
      <c r="A47" s="233">
        <v>13073024</v>
      </c>
      <c r="B47" s="227">
        <v>5355</v>
      </c>
      <c r="C47" s="31" t="s">
        <v>51</v>
      </c>
      <c r="D47" s="32">
        <v>478203.6</v>
      </c>
      <c r="E47" s="50">
        <v>446962.43</v>
      </c>
      <c r="F47" s="52">
        <v>530315.59</v>
      </c>
      <c r="G47" s="29">
        <v>571019.94999999995</v>
      </c>
      <c r="H47" s="27">
        <f t="shared" si="5"/>
        <v>40704.359999999986</v>
      </c>
      <c r="I47" s="29">
        <v>733623.73</v>
      </c>
      <c r="J47" s="52">
        <f t="shared" si="1"/>
        <v>162603.78000000003</v>
      </c>
      <c r="K47" s="29">
        <v>839192.79</v>
      </c>
      <c r="L47" s="52">
        <f t="shared" si="2"/>
        <v>105569.06000000006</v>
      </c>
      <c r="M47" s="30">
        <v>787671.58</v>
      </c>
      <c r="N47" s="52">
        <f t="shared" si="3"/>
        <v>-51521.210000000079</v>
      </c>
      <c r="O47" s="50">
        <v>778132.78</v>
      </c>
      <c r="P47" s="53">
        <f t="shared" si="4"/>
        <v>-9538.7999999999302</v>
      </c>
    </row>
    <row r="48" spans="1:16">
      <c r="A48" s="233">
        <v>13073029</v>
      </c>
      <c r="B48" s="227">
        <v>5355</v>
      </c>
      <c r="C48" s="31" t="s">
        <v>52</v>
      </c>
      <c r="D48" s="32">
        <v>167921.25</v>
      </c>
      <c r="E48" s="50">
        <v>197805.85</v>
      </c>
      <c r="F48" s="52">
        <v>173453.22</v>
      </c>
      <c r="G48" s="29">
        <v>175199.93</v>
      </c>
      <c r="H48" s="27">
        <f t="shared" si="5"/>
        <v>1746.7099999999919</v>
      </c>
      <c r="I48" s="29">
        <v>316686.05</v>
      </c>
      <c r="J48" s="52">
        <f t="shared" si="1"/>
        <v>141486.12</v>
      </c>
      <c r="K48" s="29">
        <v>262985.71999999997</v>
      </c>
      <c r="L48" s="52">
        <f t="shared" si="2"/>
        <v>-53700.330000000016</v>
      </c>
      <c r="M48" s="30">
        <v>253290.26</v>
      </c>
      <c r="N48" s="52">
        <f t="shared" si="3"/>
        <v>-9695.4599999999627</v>
      </c>
      <c r="O48" s="50">
        <v>329837.75</v>
      </c>
      <c r="P48" s="53">
        <f t="shared" si="4"/>
        <v>76547.489999999991</v>
      </c>
    </row>
    <row r="49" spans="1:16">
      <c r="A49" s="233">
        <v>13073034</v>
      </c>
      <c r="B49" s="227">
        <v>5355</v>
      </c>
      <c r="C49" s="31" t="s">
        <v>53</v>
      </c>
      <c r="D49" s="32">
        <v>204118.63</v>
      </c>
      <c r="E49" s="50">
        <v>187795.71</v>
      </c>
      <c r="F49" s="52">
        <v>182500.45</v>
      </c>
      <c r="G49" s="29">
        <v>225778.06</v>
      </c>
      <c r="H49" s="27">
        <f t="shared" si="5"/>
        <v>43277.609999999986</v>
      </c>
      <c r="I49" s="29">
        <v>326783.33</v>
      </c>
      <c r="J49" s="52">
        <f t="shared" si="1"/>
        <v>101005.27000000002</v>
      </c>
      <c r="K49" s="29">
        <v>341219.14</v>
      </c>
      <c r="L49" s="52">
        <f t="shared" si="2"/>
        <v>14435.809999999998</v>
      </c>
      <c r="M49" s="30">
        <v>296607.28000000003</v>
      </c>
      <c r="N49" s="52">
        <f t="shared" si="3"/>
        <v>-44611.859999999986</v>
      </c>
      <c r="O49" s="50">
        <v>327116.03000000003</v>
      </c>
      <c r="P49" s="53">
        <f t="shared" si="4"/>
        <v>30508.75</v>
      </c>
    </row>
    <row r="50" spans="1:16">
      <c r="A50" s="233">
        <v>13073057</v>
      </c>
      <c r="B50" s="227">
        <v>5355</v>
      </c>
      <c r="C50" s="31" t="s">
        <v>54</v>
      </c>
      <c r="D50" s="32">
        <v>124807.25</v>
      </c>
      <c r="E50" s="50">
        <v>113509.63</v>
      </c>
      <c r="F50" s="52">
        <v>105077.79000000001</v>
      </c>
      <c r="G50" s="29">
        <v>159303.16</v>
      </c>
      <c r="H50" s="27">
        <f t="shared" si="5"/>
        <v>54225.369999999995</v>
      </c>
      <c r="I50" s="29">
        <v>170007.48</v>
      </c>
      <c r="J50" s="52">
        <f t="shared" si="1"/>
        <v>10704.320000000007</v>
      </c>
      <c r="K50" s="29">
        <v>112050.96</v>
      </c>
      <c r="L50" s="52">
        <f t="shared" si="2"/>
        <v>-57956.520000000004</v>
      </c>
      <c r="M50" s="30">
        <v>171323.04</v>
      </c>
      <c r="N50" s="52">
        <f t="shared" si="3"/>
        <v>59272.08</v>
      </c>
      <c r="O50" s="50">
        <v>155164.92000000001</v>
      </c>
      <c r="P50" s="53">
        <f t="shared" si="4"/>
        <v>-16158.119999999995</v>
      </c>
    </row>
    <row r="51" spans="1:16" ht="15.75" customHeight="1">
      <c r="A51" s="233">
        <v>13073062</v>
      </c>
      <c r="B51" s="227">
        <v>5355</v>
      </c>
      <c r="C51" s="31" t="s">
        <v>55</v>
      </c>
      <c r="D51" s="32">
        <v>140182.01</v>
      </c>
      <c r="E51" s="50">
        <v>170759.74</v>
      </c>
      <c r="F51" s="52">
        <v>188703.49</v>
      </c>
      <c r="G51" s="29">
        <v>243334.81</v>
      </c>
      <c r="H51" s="27">
        <f t="shared" si="5"/>
        <v>54631.320000000007</v>
      </c>
      <c r="I51" s="29">
        <v>318406.51</v>
      </c>
      <c r="J51" s="52">
        <f t="shared" si="1"/>
        <v>75071.700000000012</v>
      </c>
      <c r="K51" s="29">
        <v>311881.76</v>
      </c>
      <c r="L51" s="52">
        <f t="shared" si="2"/>
        <v>-6524.75</v>
      </c>
      <c r="M51" s="30">
        <v>331336.27</v>
      </c>
      <c r="N51" s="52">
        <f t="shared" si="3"/>
        <v>19454.510000000009</v>
      </c>
      <c r="O51" s="50">
        <v>314975.21999999997</v>
      </c>
      <c r="P51" s="53">
        <f t="shared" si="4"/>
        <v>-16361.050000000047</v>
      </c>
    </row>
    <row r="52" spans="1:16">
      <c r="A52" s="233">
        <v>13073076</v>
      </c>
      <c r="B52" s="227">
        <v>5355</v>
      </c>
      <c r="C52" s="31" t="s">
        <v>56</v>
      </c>
      <c r="D52" s="32">
        <v>463349.17</v>
      </c>
      <c r="E52" s="50">
        <v>397964.38</v>
      </c>
      <c r="F52" s="52">
        <v>423930.98</v>
      </c>
      <c r="G52" s="29">
        <v>479977.3</v>
      </c>
      <c r="H52" s="27">
        <f t="shared" si="5"/>
        <v>56046.320000000007</v>
      </c>
      <c r="I52" s="29">
        <v>673575.79</v>
      </c>
      <c r="J52" s="52">
        <f t="shared" si="1"/>
        <v>193598.49000000005</v>
      </c>
      <c r="K52" s="29">
        <v>575484.18999999994</v>
      </c>
      <c r="L52" s="52">
        <f t="shared" si="2"/>
        <v>-98091.600000000093</v>
      </c>
      <c r="M52" s="30">
        <v>702660.7</v>
      </c>
      <c r="N52" s="52">
        <f t="shared" si="3"/>
        <v>127176.51000000001</v>
      </c>
      <c r="O52" s="50">
        <v>684163.08</v>
      </c>
      <c r="P52" s="53">
        <f t="shared" si="4"/>
        <v>-18497.619999999995</v>
      </c>
    </row>
    <row r="53" spans="1:16">
      <c r="A53" s="233">
        <v>13073086</v>
      </c>
      <c r="B53" s="227">
        <v>5355</v>
      </c>
      <c r="C53" s="31" t="s">
        <v>57</v>
      </c>
      <c r="D53" s="32">
        <v>82648.59</v>
      </c>
      <c r="E53" s="50">
        <v>16986.310000000001</v>
      </c>
      <c r="F53" s="52">
        <v>1589.53</v>
      </c>
      <c r="G53" s="30">
        <v>68984.69</v>
      </c>
      <c r="H53" s="27">
        <f t="shared" si="5"/>
        <v>67395.16</v>
      </c>
      <c r="I53" s="30">
        <v>0</v>
      </c>
      <c r="J53" s="52">
        <f t="shared" si="1"/>
        <v>-68984.69</v>
      </c>
      <c r="K53" s="30">
        <v>420229.5</v>
      </c>
      <c r="L53" s="52">
        <f t="shared" si="2"/>
        <v>420229.5</v>
      </c>
      <c r="M53" s="30">
        <v>0</v>
      </c>
      <c r="N53" s="52">
        <f t="shared" si="3"/>
        <v>-420229.5</v>
      </c>
      <c r="O53" s="71">
        <v>0</v>
      </c>
      <c r="P53" s="53">
        <f t="shared" si="4"/>
        <v>0</v>
      </c>
    </row>
    <row r="54" spans="1:16">
      <c r="A54" s="233">
        <v>13073096</v>
      </c>
      <c r="B54" s="227">
        <v>5355</v>
      </c>
      <c r="C54" s="31" t="s">
        <v>58</v>
      </c>
      <c r="D54" s="32">
        <v>617271.55000000005</v>
      </c>
      <c r="E54" s="50">
        <v>679305.88</v>
      </c>
      <c r="F54" s="52">
        <v>710247.98</v>
      </c>
      <c r="G54" s="29">
        <v>728990.71</v>
      </c>
      <c r="H54" s="27">
        <f t="shared" si="5"/>
        <v>18742.729999999981</v>
      </c>
      <c r="I54" s="29">
        <v>972183.97</v>
      </c>
      <c r="J54" s="52">
        <f t="shared" si="1"/>
        <v>243193.26</v>
      </c>
      <c r="K54" s="29">
        <v>923897.55</v>
      </c>
      <c r="L54" s="52">
        <f t="shared" si="2"/>
        <v>-48286.419999999925</v>
      </c>
      <c r="M54" s="30">
        <v>917729.88</v>
      </c>
      <c r="N54" s="52">
        <f t="shared" si="3"/>
        <v>-6167.6700000000419</v>
      </c>
      <c r="O54" s="50">
        <v>1058215.51</v>
      </c>
      <c r="P54" s="53">
        <f t="shared" si="4"/>
        <v>140485.63</v>
      </c>
    </row>
    <row r="55" spans="1:16">
      <c r="A55" s="233">
        <v>13073097</v>
      </c>
      <c r="B55" s="227">
        <v>5355</v>
      </c>
      <c r="C55" s="31" t="s">
        <v>59</v>
      </c>
      <c r="D55" s="32">
        <v>77826.09</v>
      </c>
      <c r="E55" s="50">
        <v>43975.6</v>
      </c>
      <c r="F55" s="52">
        <v>69223.78</v>
      </c>
      <c r="G55" s="29">
        <v>64799.14</v>
      </c>
      <c r="H55" s="27">
        <f t="shared" si="5"/>
        <v>-4424.6399999999994</v>
      </c>
      <c r="I55" s="29">
        <v>67155.05</v>
      </c>
      <c r="J55" s="52">
        <f t="shared" si="1"/>
        <v>2355.9100000000035</v>
      </c>
      <c r="K55" s="29">
        <v>42873.99</v>
      </c>
      <c r="L55" s="52">
        <f t="shared" si="2"/>
        <v>-24281.060000000005</v>
      </c>
      <c r="M55" s="30">
        <v>28155.59</v>
      </c>
      <c r="N55" s="52">
        <f t="shared" si="3"/>
        <v>-14718.399999999998</v>
      </c>
      <c r="O55" s="50">
        <v>30632.560000000001</v>
      </c>
      <c r="P55" s="53">
        <f t="shared" si="4"/>
        <v>2476.9700000000012</v>
      </c>
    </row>
    <row r="56" spans="1:16">
      <c r="A56" s="233">
        <v>13073098</v>
      </c>
      <c r="B56" s="227">
        <v>5355</v>
      </c>
      <c r="C56" s="31" t="s">
        <v>60</v>
      </c>
      <c r="D56" s="32">
        <v>134958.15</v>
      </c>
      <c r="E56" s="50">
        <v>86187.94</v>
      </c>
      <c r="F56" s="52">
        <v>99767.18</v>
      </c>
      <c r="G56" s="29">
        <v>161383.01999999999</v>
      </c>
      <c r="H56" s="27">
        <f t="shared" si="5"/>
        <v>61615.839999999997</v>
      </c>
      <c r="I56" s="29">
        <v>213186.16</v>
      </c>
      <c r="J56" s="52">
        <f t="shared" si="1"/>
        <v>51803.140000000014</v>
      </c>
      <c r="K56" s="29">
        <v>197315.48</v>
      </c>
      <c r="L56" s="52">
        <f t="shared" si="2"/>
        <v>-15870.679999999993</v>
      </c>
      <c r="M56" s="30">
        <v>218877.88</v>
      </c>
      <c r="N56" s="52">
        <f t="shared" si="3"/>
        <v>21562.399999999994</v>
      </c>
      <c r="O56" s="50">
        <v>257353.97</v>
      </c>
      <c r="P56" s="53">
        <f t="shared" si="4"/>
        <v>38476.089999999997</v>
      </c>
    </row>
    <row r="57" spans="1:16">
      <c r="A57" s="233">
        <v>13073023</v>
      </c>
      <c r="B57" s="227">
        <v>5356</v>
      </c>
      <c r="C57" s="31" t="s">
        <v>61</v>
      </c>
      <c r="D57" s="32">
        <v>256846.93</v>
      </c>
      <c r="E57" s="50">
        <v>259652.93</v>
      </c>
      <c r="F57" s="52">
        <v>262034.91999999998</v>
      </c>
      <c r="G57" s="29">
        <v>315709.40999999997</v>
      </c>
      <c r="H57" s="27">
        <f t="shared" si="5"/>
        <v>53674.489999999991</v>
      </c>
      <c r="I57" s="29">
        <v>406886.43</v>
      </c>
      <c r="J57" s="52">
        <f t="shared" si="1"/>
        <v>91177.020000000019</v>
      </c>
      <c r="K57" s="29">
        <v>415804.12</v>
      </c>
      <c r="L57" s="52">
        <f t="shared" si="2"/>
        <v>8917.6900000000023</v>
      </c>
      <c r="M57" s="30">
        <v>458479.12</v>
      </c>
      <c r="N57" s="52">
        <f t="shared" si="3"/>
        <v>42675</v>
      </c>
      <c r="O57" s="50">
        <v>508998.56</v>
      </c>
      <c r="P57" s="53">
        <f t="shared" si="4"/>
        <v>50519.44</v>
      </c>
    </row>
    <row r="58" spans="1:16">
      <c r="A58" s="233">
        <v>13073090</v>
      </c>
      <c r="B58" s="227">
        <v>5356</v>
      </c>
      <c r="C58" s="31" t="s">
        <v>62</v>
      </c>
      <c r="D58" s="32">
        <v>1481082.18</v>
      </c>
      <c r="E58" s="50">
        <v>1324716.42</v>
      </c>
      <c r="F58" s="52">
        <v>1155943.29</v>
      </c>
      <c r="G58" s="29">
        <v>1255582.6399999999</v>
      </c>
      <c r="H58" s="27">
        <f t="shared" si="5"/>
        <v>99639.34999999986</v>
      </c>
      <c r="I58" s="29">
        <v>1787739.59</v>
      </c>
      <c r="J58" s="52">
        <f t="shared" si="1"/>
        <v>532156.95000000019</v>
      </c>
      <c r="K58" s="29">
        <v>2087775.1</v>
      </c>
      <c r="L58" s="52">
        <f t="shared" si="2"/>
        <v>300035.51</v>
      </c>
      <c r="M58" s="30">
        <v>1691873.83</v>
      </c>
      <c r="N58" s="52">
        <f t="shared" si="3"/>
        <v>-395901.27</v>
      </c>
      <c r="O58" s="50">
        <v>2305637.4700000002</v>
      </c>
      <c r="P58" s="53">
        <f t="shared" si="4"/>
        <v>613763.64000000013</v>
      </c>
    </row>
    <row r="59" spans="1:16">
      <c r="A59" s="233">
        <v>13073102</v>
      </c>
      <c r="B59" s="227">
        <v>5356</v>
      </c>
      <c r="C59" s="31" t="s">
        <v>63</v>
      </c>
      <c r="D59" s="32">
        <v>367437.99</v>
      </c>
      <c r="E59" s="50">
        <v>329557.01</v>
      </c>
      <c r="F59" s="52">
        <v>319263</v>
      </c>
      <c r="G59" s="29">
        <v>371754.96</v>
      </c>
      <c r="H59" s="27">
        <f t="shared" si="5"/>
        <v>52491.960000000021</v>
      </c>
      <c r="I59" s="29">
        <v>486614.03</v>
      </c>
      <c r="J59" s="52">
        <f t="shared" si="1"/>
        <v>114859.07</v>
      </c>
      <c r="K59" s="29">
        <v>478910.09</v>
      </c>
      <c r="L59" s="52">
        <f t="shared" si="2"/>
        <v>-7703.9400000000023</v>
      </c>
      <c r="M59" s="30">
        <v>396254.91</v>
      </c>
      <c r="N59" s="52">
        <f t="shared" si="3"/>
        <v>-82655.180000000051</v>
      </c>
      <c r="O59" s="50">
        <v>539431.93999999994</v>
      </c>
      <c r="P59" s="53">
        <f t="shared" si="4"/>
        <v>143177.02999999997</v>
      </c>
    </row>
    <row r="60" spans="1:16" ht="15.75" customHeight="1">
      <c r="A60" s="233">
        <v>13073006</v>
      </c>
      <c r="B60" s="227">
        <v>5357</v>
      </c>
      <c r="C60" s="31" t="s">
        <v>64</v>
      </c>
      <c r="D60" s="32">
        <v>176897.02</v>
      </c>
      <c r="E60" s="50">
        <v>219746.37</v>
      </c>
      <c r="F60" s="52">
        <v>120632.17000000001</v>
      </c>
      <c r="G60" s="29">
        <v>89760.63</v>
      </c>
      <c r="H60" s="27">
        <f t="shared" si="5"/>
        <v>-30871.540000000008</v>
      </c>
      <c r="I60" s="29">
        <v>34052.79</v>
      </c>
      <c r="J60" s="52">
        <f t="shared" si="1"/>
        <v>-55707.840000000004</v>
      </c>
      <c r="K60" s="163">
        <v>98648.54</v>
      </c>
      <c r="L60" s="52">
        <f t="shared" si="2"/>
        <v>64595.749999999993</v>
      </c>
      <c r="M60" s="30">
        <v>120384.38</v>
      </c>
      <c r="N60" s="52">
        <f t="shared" si="3"/>
        <v>21735.840000000011</v>
      </c>
      <c r="O60" s="50">
        <v>14467.58</v>
      </c>
      <c r="P60" s="53">
        <f t="shared" si="4"/>
        <v>-105916.8</v>
      </c>
    </row>
    <row r="61" spans="1:16">
      <c r="A61" s="234">
        <v>13073026</v>
      </c>
      <c r="B61" s="239">
        <v>5357</v>
      </c>
      <c r="C61" s="117" t="s">
        <v>65</v>
      </c>
      <c r="D61" s="110">
        <v>83073.61</v>
      </c>
      <c r="E61" s="111">
        <v>106202.66</v>
      </c>
      <c r="F61" s="112"/>
      <c r="G61" s="111"/>
      <c r="H61" s="161"/>
      <c r="I61" s="111"/>
      <c r="J61" s="52"/>
      <c r="K61" s="111"/>
      <c r="L61" s="52"/>
      <c r="M61" s="30"/>
      <c r="N61" s="52"/>
      <c r="O61" s="71"/>
      <c r="P61" s="53"/>
    </row>
    <row r="62" spans="1:16" ht="15.75" customHeight="1">
      <c r="A62" s="233">
        <v>13073031</v>
      </c>
      <c r="B62" s="227">
        <v>5357</v>
      </c>
      <c r="C62" s="31" t="s">
        <v>66</v>
      </c>
      <c r="D62" s="110">
        <v>108044.78</v>
      </c>
      <c r="E62" s="111">
        <v>186792.36</v>
      </c>
      <c r="F62" s="112">
        <v>115887.78</v>
      </c>
      <c r="G62" s="113">
        <v>5848.64</v>
      </c>
      <c r="H62" s="161">
        <f>G62-F62</f>
        <v>-110039.14</v>
      </c>
      <c r="I62" s="113">
        <v>0</v>
      </c>
      <c r="J62" s="52">
        <f t="shared" si="1"/>
        <v>-5848.64</v>
      </c>
      <c r="K62" s="50">
        <v>67294.929999999993</v>
      </c>
      <c r="L62" s="52">
        <f t="shared" si="2"/>
        <v>67294.929999999993</v>
      </c>
      <c r="M62" s="30">
        <v>66371.539999999994</v>
      </c>
      <c r="N62" s="52">
        <f t="shared" ref="N62:N63" si="6">M62-K62</f>
        <v>-923.38999999999942</v>
      </c>
      <c r="O62" s="71">
        <v>0</v>
      </c>
      <c r="P62" s="53">
        <f t="shared" ref="P62:P63" si="7">O62-M62</f>
        <v>-66371.539999999994</v>
      </c>
    </row>
    <row r="63" spans="1:16">
      <c r="A63" s="233">
        <v>13073048</v>
      </c>
      <c r="B63" s="227">
        <v>5357</v>
      </c>
      <c r="C63" s="31" t="s">
        <v>67</v>
      </c>
      <c r="D63" s="110">
        <v>133355.69</v>
      </c>
      <c r="E63" s="111">
        <v>156454.65</v>
      </c>
      <c r="F63" s="112">
        <v>163204</v>
      </c>
      <c r="G63" s="113">
        <v>183973.15</v>
      </c>
      <c r="H63" s="161">
        <f>G63-F63</f>
        <v>20769.149999999994</v>
      </c>
      <c r="I63" s="113">
        <v>256491.75</v>
      </c>
      <c r="J63" s="52">
        <f t="shared" si="1"/>
        <v>72518.600000000006</v>
      </c>
      <c r="K63" s="163">
        <v>252516.51</v>
      </c>
      <c r="L63" s="52">
        <f t="shared" si="2"/>
        <v>-3975.2399999999907</v>
      </c>
      <c r="M63" s="30">
        <v>273012.36</v>
      </c>
      <c r="N63" s="52">
        <f t="shared" si="6"/>
        <v>20495.849999999977</v>
      </c>
      <c r="O63" s="50">
        <v>342684.03</v>
      </c>
      <c r="P63" s="53">
        <f t="shared" si="7"/>
        <v>69671.670000000042</v>
      </c>
    </row>
    <row r="64" spans="1:16">
      <c r="A64" s="234">
        <v>13073056</v>
      </c>
      <c r="B64" s="239">
        <v>5357</v>
      </c>
      <c r="C64" s="117" t="s">
        <v>68</v>
      </c>
      <c r="D64" s="110">
        <v>126776.85</v>
      </c>
      <c r="E64" s="111">
        <v>142517.49</v>
      </c>
      <c r="F64" s="112"/>
      <c r="G64" s="111"/>
      <c r="H64" s="161"/>
      <c r="I64" s="111"/>
      <c r="J64" s="52"/>
      <c r="K64" s="111"/>
      <c r="L64" s="52"/>
      <c r="M64" s="30"/>
      <c r="N64" s="52"/>
      <c r="O64" s="50"/>
      <c r="P64" s="53"/>
    </row>
    <row r="65" spans="1:16">
      <c r="A65" s="233">
        <v>13073084</v>
      </c>
      <c r="B65" s="227">
        <v>5357</v>
      </c>
      <c r="C65" s="31" t="s">
        <v>69</v>
      </c>
      <c r="D65" s="110">
        <v>445274.53</v>
      </c>
      <c r="E65" s="111">
        <v>508252.04</v>
      </c>
      <c r="F65" s="112">
        <v>418236.51</v>
      </c>
      <c r="G65" s="113">
        <v>340435.48</v>
      </c>
      <c r="H65" s="161">
        <f>G65-F65</f>
        <v>-77801.030000000028</v>
      </c>
      <c r="I65" s="113">
        <v>420244.58</v>
      </c>
      <c r="J65" s="52">
        <f t="shared" si="1"/>
        <v>79809.100000000035</v>
      </c>
      <c r="K65" s="50">
        <v>333544.02</v>
      </c>
      <c r="L65" s="52">
        <f t="shared" si="2"/>
        <v>-86700.56</v>
      </c>
      <c r="M65" s="30">
        <v>443327.15</v>
      </c>
      <c r="N65" s="52">
        <f t="shared" ref="N65" si="8">M65-K65</f>
        <v>109783.13</v>
      </c>
      <c r="O65" s="50">
        <v>113912.35</v>
      </c>
      <c r="P65" s="53">
        <f t="shared" ref="P65" si="9">O65-M65</f>
        <v>-329414.80000000005</v>
      </c>
    </row>
    <row r="66" spans="1:16">
      <c r="A66" s="234">
        <v>13073091</v>
      </c>
      <c r="B66" s="239">
        <v>5357</v>
      </c>
      <c r="C66" s="117" t="s">
        <v>70</v>
      </c>
      <c r="D66" s="110">
        <v>96722.71</v>
      </c>
      <c r="E66" s="111">
        <v>102638.28</v>
      </c>
      <c r="F66" s="112"/>
      <c r="G66" s="114"/>
      <c r="H66" s="161"/>
      <c r="I66" s="162"/>
      <c r="J66" s="52"/>
      <c r="K66" s="162"/>
      <c r="L66" s="52"/>
      <c r="M66" s="30"/>
      <c r="N66" s="52"/>
      <c r="O66" s="50"/>
      <c r="P66" s="53"/>
    </row>
    <row r="67" spans="1:16">
      <c r="A67" s="233">
        <v>13073106</v>
      </c>
      <c r="B67" s="227">
        <v>5357</v>
      </c>
      <c r="C67" s="31" t="s">
        <v>71</v>
      </c>
      <c r="D67" s="110">
        <v>200024.22</v>
      </c>
      <c r="E67" s="111">
        <v>209821.99</v>
      </c>
      <c r="F67" s="112">
        <v>111985</v>
      </c>
      <c r="G67" s="113">
        <v>148882.99</v>
      </c>
      <c r="H67" s="161">
        <f t="shared" ref="H67:H111" si="10">G67-F67</f>
        <v>36897.989999999991</v>
      </c>
      <c r="I67" s="113">
        <v>153164.21</v>
      </c>
      <c r="J67" s="52">
        <f t="shared" si="1"/>
        <v>4281.2200000000012</v>
      </c>
      <c r="K67" s="113">
        <v>117212.53</v>
      </c>
      <c r="L67" s="52">
        <f t="shared" si="2"/>
        <v>-35951.679999999993</v>
      </c>
      <c r="M67" s="30">
        <v>117926.28</v>
      </c>
      <c r="N67" s="52">
        <f t="shared" ref="N67:N70" si="11">M67-K67</f>
        <v>713.75</v>
      </c>
      <c r="O67" s="50">
        <v>268508.84000000003</v>
      </c>
      <c r="P67" s="53">
        <f t="shared" ref="P67:P70" si="12">O67-M67</f>
        <v>150582.56000000003</v>
      </c>
    </row>
    <row r="68" spans="1:16" ht="17.25">
      <c r="A68" s="235">
        <v>13073107</v>
      </c>
      <c r="B68" s="240">
        <v>5357</v>
      </c>
      <c r="C68" s="118" t="s">
        <v>143</v>
      </c>
      <c r="D68" s="115"/>
      <c r="E68" s="116"/>
      <c r="F68" s="112">
        <v>316801.20999999996</v>
      </c>
      <c r="G68" s="113">
        <v>255934.26</v>
      </c>
      <c r="H68" s="161">
        <f t="shared" si="10"/>
        <v>-60866.949999999953</v>
      </c>
      <c r="I68" s="113">
        <v>330905.55</v>
      </c>
      <c r="J68" s="52">
        <f t="shared" si="1"/>
        <v>74971.289999999979</v>
      </c>
      <c r="K68" s="113">
        <v>348217.26</v>
      </c>
      <c r="L68" s="52">
        <f t="shared" si="2"/>
        <v>17311.710000000021</v>
      </c>
      <c r="M68" s="30">
        <v>312369.45</v>
      </c>
      <c r="N68" s="52">
        <f t="shared" si="11"/>
        <v>-35847.81</v>
      </c>
      <c r="O68" s="50">
        <v>230727.43</v>
      </c>
      <c r="P68" s="53">
        <f t="shared" si="12"/>
        <v>-81642.020000000019</v>
      </c>
    </row>
    <row r="69" spans="1:16">
      <c r="A69" s="233">
        <v>13073036</v>
      </c>
      <c r="B69" s="227">
        <v>5358</v>
      </c>
      <c r="C69" s="31" t="s">
        <v>73</v>
      </c>
      <c r="D69" s="110">
        <v>125971.75</v>
      </c>
      <c r="E69" s="111">
        <v>127695.95</v>
      </c>
      <c r="F69" s="112">
        <v>143845.79999999999</v>
      </c>
      <c r="G69" s="113">
        <v>139902.04</v>
      </c>
      <c r="H69" s="161">
        <f t="shared" si="10"/>
        <v>-3943.7599999999802</v>
      </c>
      <c r="I69" s="113">
        <v>183288.3</v>
      </c>
      <c r="J69" s="52">
        <f t="shared" si="1"/>
        <v>43386.25999999998</v>
      </c>
      <c r="K69" s="113">
        <v>163706.20000000001</v>
      </c>
      <c r="L69" s="52">
        <f t="shared" si="2"/>
        <v>-19582.099999999977</v>
      </c>
      <c r="M69" s="30">
        <v>188471.33</v>
      </c>
      <c r="N69" s="52">
        <f t="shared" si="11"/>
        <v>24765.129999999976</v>
      </c>
      <c r="O69" s="50">
        <v>181652.33</v>
      </c>
      <c r="P69" s="53">
        <f t="shared" si="12"/>
        <v>-6819</v>
      </c>
    </row>
    <row r="70" spans="1:16">
      <c r="A70" s="233">
        <v>13073041</v>
      </c>
      <c r="B70" s="227">
        <v>5358</v>
      </c>
      <c r="C70" s="31" t="s">
        <v>74</v>
      </c>
      <c r="D70" s="110">
        <v>163975.19</v>
      </c>
      <c r="E70" s="111">
        <v>157195.94</v>
      </c>
      <c r="F70" s="112">
        <v>118366.02</v>
      </c>
      <c r="G70" s="113">
        <v>222776.69</v>
      </c>
      <c r="H70" s="161">
        <f t="shared" si="10"/>
        <v>104410.67</v>
      </c>
      <c r="I70" s="113">
        <v>269893.76000000001</v>
      </c>
      <c r="J70" s="52">
        <f t="shared" si="1"/>
        <v>47117.070000000007</v>
      </c>
      <c r="K70" s="113">
        <v>319134.64</v>
      </c>
      <c r="L70" s="52">
        <f t="shared" si="2"/>
        <v>49240.880000000005</v>
      </c>
      <c r="M70" s="30">
        <v>325925.5</v>
      </c>
      <c r="N70" s="52">
        <f t="shared" si="11"/>
        <v>6790.859999999986</v>
      </c>
      <c r="O70" s="50">
        <v>293693.49</v>
      </c>
      <c r="P70" s="53">
        <f t="shared" si="12"/>
        <v>-32232.010000000009</v>
      </c>
    </row>
    <row r="71" spans="1:16">
      <c r="A71" s="236">
        <v>13073047</v>
      </c>
      <c r="B71" s="241">
        <v>5358</v>
      </c>
      <c r="C71" s="119" t="s">
        <v>75</v>
      </c>
      <c r="D71" s="110">
        <v>113153.84</v>
      </c>
      <c r="E71" s="111">
        <v>117614.37</v>
      </c>
      <c r="F71" s="112"/>
      <c r="G71" s="113"/>
      <c r="H71" s="161"/>
      <c r="I71" s="113"/>
      <c r="J71" s="52"/>
      <c r="K71" s="113"/>
      <c r="L71" s="52"/>
      <c r="M71" s="30"/>
      <c r="N71" s="52"/>
      <c r="O71" s="71"/>
      <c r="P71" s="53"/>
    </row>
    <row r="72" spans="1:16">
      <c r="A72" s="233">
        <v>13073054</v>
      </c>
      <c r="B72" s="227">
        <v>5358</v>
      </c>
      <c r="C72" s="31" t="s">
        <v>76</v>
      </c>
      <c r="D72" s="110">
        <v>0</v>
      </c>
      <c r="E72" s="111">
        <v>0</v>
      </c>
      <c r="F72" s="112">
        <v>0</v>
      </c>
      <c r="G72" s="113">
        <v>0</v>
      </c>
      <c r="H72" s="161">
        <f t="shared" si="10"/>
        <v>0</v>
      </c>
      <c r="I72" s="113">
        <v>0</v>
      </c>
      <c r="J72" s="52">
        <f t="shared" ref="J72:J111" si="13">I72-G72</f>
        <v>0</v>
      </c>
      <c r="K72" s="113">
        <v>0</v>
      </c>
      <c r="L72" s="52">
        <f t="shared" ref="L72:L111" si="14">K72-I72</f>
        <v>0</v>
      </c>
      <c r="M72" s="30">
        <v>0</v>
      </c>
      <c r="N72" s="52">
        <f t="shared" ref="N72" si="15">M72-K72</f>
        <v>0</v>
      </c>
      <c r="O72" s="71">
        <v>0</v>
      </c>
      <c r="P72" s="53">
        <f t="shared" ref="P72" si="16">O72-M72</f>
        <v>0</v>
      </c>
    </row>
    <row r="73" spans="1:16">
      <c r="A73" s="236">
        <v>13073058</v>
      </c>
      <c r="B73" s="241">
        <v>5358</v>
      </c>
      <c r="C73" s="119" t="s">
        <v>77</v>
      </c>
      <c r="D73" s="110">
        <v>117399.42</v>
      </c>
      <c r="E73" s="111">
        <v>110610.74</v>
      </c>
      <c r="F73" s="112"/>
      <c r="G73" s="113"/>
      <c r="H73" s="161"/>
      <c r="I73" s="113"/>
      <c r="J73" s="52"/>
      <c r="K73" s="113"/>
      <c r="L73" s="52"/>
      <c r="M73" s="30"/>
      <c r="N73" s="52"/>
      <c r="O73" s="50"/>
      <c r="P73" s="53"/>
    </row>
    <row r="74" spans="1:16" ht="17.25">
      <c r="A74" s="237">
        <v>13073060</v>
      </c>
      <c r="B74" s="242">
        <v>5358</v>
      </c>
      <c r="C74" s="120" t="s">
        <v>144</v>
      </c>
      <c r="D74" s="110">
        <v>425484.05</v>
      </c>
      <c r="E74" s="111">
        <v>498302.51</v>
      </c>
      <c r="F74" s="112">
        <f>422649.13+107957.79+114383.23</f>
        <v>644990.15</v>
      </c>
      <c r="G74" s="113">
        <f>415924.26+132157.71+126945.47</f>
        <v>675027.44</v>
      </c>
      <c r="H74" s="161">
        <f t="shared" si="10"/>
        <v>30037.289999999921</v>
      </c>
      <c r="I74" s="113">
        <v>952837.31</v>
      </c>
      <c r="J74" s="52">
        <f t="shared" si="13"/>
        <v>277809.87000000011</v>
      </c>
      <c r="K74" s="113">
        <v>1147287.8799999999</v>
      </c>
      <c r="L74" s="52">
        <f t="shared" si="14"/>
        <v>194450.56999999983</v>
      </c>
      <c r="M74" s="30">
        <v>1079406.29</v>
      </c>
      <c r="N74" s="52">
        <f t="shared" ref="N74:N111" si="17">M74-K74</f>
        <v>-67881.589999999851</v>
      </c>
      <c r="O74" s="50">
        <v>909227.31</v>
      </c>
      <c r="P74" s="53">
        <f t="shared" ref="P74:P111" si="18">O74-M74</f>
        <v>-170178.97999999998</v>
      </c>
    </row>
    <row r="75" spans="1:16">
      <c r="A75" s="233">
        <v>13073061</v>
      </c>
      <c r="B75" s="227">
        <v>5358</v>
      </c>
      <c r="C75" s="31" t="s">
        <v>79</v>
      </c>
      <c r="D75" s="32">
        <v>232765.65</v>
      </c>
      <c r="E75" s="50">
        <v>221850.21</v>
      </c>
      <c r="F75" s="52">
        <v>167647.90000000002</v>
      </c>
      <c r="G75" s="30">
        <v>157387.76</v>
      </c>
      <c r="H75" s="27">
        <f t="shared" si="10"/>
        <v>-10260.140000000014</v>
      </c>
      <c r="I75" s="30">
        <v>378595.82</v>
      </c>
      <c r="J75" s="52">
        <f t="shared" si="13"/>
        <v>221208.06</v>
      </c>
      <c r="K75" s="30">
        <v>405318.03</v>
      </c>
      <c r="L75" s="52">
        <f t="shared" si="14"/>
        <v>26722.210000000021</v>
      </c>
      <c r="M75" s="30">
        <v>369107.92</v>
      </c>
      <c r="N75" s="52">
        <f t="shared" si="17"/>
        <v>-36210.110000000044</v>
      </c>
      <c r="O75" s="50">
        <v>462527.31</v>
      </c>
      <c r="P75" s="53">
        <f t="shared" si="18"/>
        <v>93419.390000000014</v>
      </c>
    </row>
    <row r="76" spans="1:16">
      <c r="A76" s="233">
        <v>13073087</v>
      </c>
      <c r="B76" s="227">
        <v>5358</v>
      </c>
      <c r="C76" s="31" t="s">
        <v>80</v>
      </c>
      <c r="D76" s="32">
        <v>642396.42000000004</v>
      </c>
      <c r="E76" s="50">
        <v>713613.05</v>
      </c>
      <c r="F76" s="52">
        <v>677252.58</v>
      </c>
      <c r="G76" s="29">
        <v>851332.18</v>
      </c>
      <c r="H76" s="27">
        <f t="shared" si="10"/>
        <v>174079.60000000009</v>
      </c>
      <c r="I76" s="29">
        <v>1276234.43</v>
      </c>
      <c r="J76" s="52">
        <f t="shared" si="13"/>
        <v>424902.24999999988</v>
      </c>
      <c r="K76" s="29">
        <v>1160430.1599999999</v>
      </c>
      <c r="L76" s="52">
        <f t="shared" si="14"/>
        <v>-115804.27000000002</v>
      </c>
      <c r="M76" s="30">
        <v>1323097.1399999999</v>
      </c>
      <c r="N76" s="52">
        <f t="shared" si="17"/>
        <v>162666.97999999998</v>
      </c>
      <c r="O76" s="50">
        <v>1474722.76</v>
      </c>
      <c r="P76" s="53">
        <f t="shared" si="18"/>
        <v>151625.62000000011</v>
      </c>
    </row>
    <row r="77" spans="1:16">
      <c r="A77" s="233">
        <v>13073099</v>
      </c>
      <c r="B77" s="227">
        <v>5358</v>
      </c>
      <c r="C77" s="31" t="s">
        <v>81</v>
      </c>
      <c r="D77" s="32">
        <v>9966.44</v>
      </c>
      <c r="E77" s="50">
        <v>0</v>
      </c>
      <c r="F77" s="52">
        <v>0</v>
      </c>
      <c r="G77" s="29">
        <v>0</v>
      </c>
      <c r="H77" s="27">
        <f t="shared" si="10"/>
        <v>0</v>
      </c>
      <c r="I77" s="29">
        <v>0</v>
      </c>
      <c r="J77" s="52">
        <f t="shared" si="13"/>
        <v>0</v>
      </c>
      <c r="K77" s="29">
        <v>0</v>
      </c>
      <c r="L77" s="52">
        <f t="shared" si="14"/>
        <v>0</v>
      </c>
      <c r="M77" s="30">
        <v>0</v>
      </c>
      <c r="N77" s="52">
        <f t="shared" si="17"/>
        <v>0</v>
      </c>
      <c r="O77" s="71">
        <v>0</v>
      </c>
      <c r="P77" s="53">
        <f t="shared" si="18"/>
        <v>0</v>
      </c>
    </row>
    <row r="78" spans="1:16">
      <c r="A78" s="233">
        <v>13073104</v>
      </c>
      <c r="B78" s="227">
        <v>5358</v>
      </c>
      <c r="C78" s="31" t="s">
        <v>82</v>
      </c>
      <c r="D78" s="32">
        <v>281451.68</v>
      </c>
      <c r="E78" s="50">
        <v>301759.26</v>
      </c>
      <c r="F78" s="52">
        <v>322682.40000000002</v>
      </c>
      <c r="G78" s="29">
        <v>396831.8</v>
      </c>
      <c r="H78" s="27">
        <f t="shared" si="10"/>
        <v>74149.399999999965</v>
      </c>
      <c r="I78" s="29">
        <v>480780.21</v>
      </c>
      <c r="J78" s="52">
        <f t="shared" si="13"/>
        <v>83948.410000000033</v>
      </c>
      <c r="K78" s="29">
        <v>513412.72</v>
      </c>
      <c r="L78" s="52">
        <f t="shared" si="14"/>
        <v>32632.509999999951</v>
      </c>
      <c r="M78" s="30">
        <v>530443.93999999994</v>
      </c>
      <c r="N78" s="52">
        <f t="shared" si="17"/>
        <v>17031.219999999972</v>
      </c>
      <c r="O78" s="50">
        <v>593850.98</v>
      </c>
      <c r="P78" s="53">
        <f t="shared" si="18"/>
        <v>63407.040000000037</v>
      </c>
    </row>
    <row r="79" spans="1:16">
      <c r="A79" s="233">
        <v>13073004</v>
      </c>
      <c r="B79" s="227">
        <v>5359</v>
      </c>
      <c r="C79" s="31" t="s">
        <v>83</v>
      </c>
      <c r="D79" s="32">
        <v>270285.78000000003</v>
      </c>
      <c r="E79" s="50">
        <v>275622.03999999998</v>
      </c>
      <c r="F79" s="52">
        <v>290510</v>
      </c>
      <c r="G79" s="29">
        <v>281164.42</v>
      </c>
      <c r="H79" s="27">
        <f t="shared" si="10"/>
        <v>-9345.5800000000163</v>
      </c>
      <c r="I79" s="29">
        <v>333834.71000000002</v>
      </c>
      <c r="J79" s="52">
        <f t="shared" si="13"/>
        <v>52670.290000000037</v>
      </c>
      <c r="K79" s="29">
        <v>392511.47</v>
      </c>
      <c r="L79" s="52">
        <f t="shared" si="14"/>
        <v>58676.759999999951</v>
      </c>
      <c r="M79" s="30">
        <v>390032.05</v>
      </c>
      <c r="N79" s="52">
        <f t="shared" si="17"/>
        <v>-2479.4199999999837</v>
      </c>
      <c r="O79" s="50">
        <v>434716.28</v>
      </c>
      <c r="P79" s="53">
        <f t="shared" si="18"/>
        <v>44684.23000000004</v>
      </c>
    </row>
    <row r="80" spans="1:16">
      <c r="A80" s="233">
        <v>13073013</v>
      </c>
      <c r="B80" s="227">
        <v>5359</v>
      </c>
      <c r="C80" s="31" t="s">
        <v>84</v>
      </c>
      <c r="D80" s="32">
        <v>0</v>
      </c>
      <c r="E80" s="50">
        <v>39086.629999999997</v>
      </c>
      <c r="F80" s="52">
        <v>19086.87</v>
      </c>
      <c r="G80" s="30">
        <v>0</v>
      </c>
      <c r="H80" s="27">
        <f t="shared" si="10"/>
        <v>-19086.87</v>
      </c>
      <c r="I80" s="30">
        <v>0</v>
      </c>
      <c r="J80" s="52">
        <f t="shared" si="13"/>
        <v>0</v>
      </c>
      <c r="K80" s="30">
        <v>0</v>
      </c>
      <c r="L80" s="52">
        <f t="shared" si="14"/>
        <v>0</v>
      </c>
      <c r="M80" s="30">
        <v>0</v>
      </c>
      <c r="N80" s="52">
        <f t="shared" si="17"/>
        <v>0</v>
      </c>
      <c r="O80" s="71">
        <v>0</v>
      </c>
      <c r="P80" s="53">
        <f t="shared" si="18"/>
        <v>0</v>
      </c>
    </row>
    <row r="81" spans="1:16">
      <c r="A81" s="233">
        <v>13073019</v>
      </c>
      <c r="B81" s="227">
        <v>5359</v>
      </c>
      <c r="C81" s="31" t="s">
        <v>85</v>
      </c>
      <c r="D81" s="32">
        <v>257044.57</v>
      </c>
      <c r="E81" s="50">
        <v>198029.75</v>
      </c>
      <c r="F81" s="52">
        <v>203612</v>
      </c>
      <c r="G81" s="29">
        <v>0</v>
      </c>
      <c r="H81" s="27">
        <f t="shared" si="10"/>
        <v>-203612</v>
      </c>
      <c r="I81" s="29">
        <v>124064.91</v>
      </c>
      <c r="J81" s="52">
        <f t="shared" si="13"/>
        <v>124064.91</v>
      </c>
      <c r="K81" s="29">
        <v>105795.47</v>
      </c>
      <c r="L81" s="52">
        <f t="shared" si="14"/>
        <v>-18269.440000000002</v>
      </c>
      <c r="M81" s="30">
        <v>244818.39</v>
      </c>
      <c r="N81" s="52">
        <f t="shared" si="17"/>
        <v>139022.92000000001</v>
      </c>
      <c r="O81" s="71">
        <v>0</v>
      </c>
      <c r="P81" s="53">
        <f t="shared" si="18"/>
        <v>-244818.39</v>
      </c>
    </row>
    <row r="82" spans="1:16">
      <c r="A82" s="233">
        <v>13073030</v>
      </c>
      <c r="B82" s="227">
        <v>5359</v>
      </c>
      <c r="C82" s="31" t="s">
        <v>86</v>
      </c>
      <c r="D82" s="32">
        <v>222888.52</v>
      </c>
      <c r="E82" s="50">
        <v>221264.88</v>
      </c>
      <c r="F82" s="52">
        <v>186939.74</v>
      </c>
      <c r="G82" s="29">
        <v>100598.6</v>
      </c>
      <c r="H82" s="27">
        <f t="shared" si="10"/>
        <v>-86341.139999999985</v>
      </c>
      <c r="I82" s="29">
        <v>0</v>
      </c>
      <c r="J82" s="52">
        <f t="shared" si="13"/>
        <v>-100598.6</v>
      </c>
      <c r="K82" s="29">
        <v>0</v>
      </c>
      <c r="L82" s="52">
        <f t="shared" si="14"/>
        <v>0</v>
      </c>
      <c r="M82" s="30">
        <v>0</v>
      </c>
      <c r="N82" s="52">
        <f t="shared" si="17"/>
        <v>0</v>
      </c>
      <c r="O82" s="71">
        <v>0</v>
      </c>
      <c r="P82" s="53">
        <f t="shared" si="18"/>
        <v>0</v>
      </c>
    </row>
    <row r="83" spans="1:16">
      <c r="A83" s="233">
        <v>13073052</v>
      </c>
      <c r="B83" s="227">
        <v>5359</v>
      </c>
      <c r="C83" s="31" t="s">
        <v>87</v>
      </c>
      <c r="D83" s="32">
        <v>97731.6</v>
      </c>
      <c r="E83" s="50">
        <v>113297.37</v>
      </c>
      <c r="F83" s="52">
        <v>54228.490000000005</v>
      </c>
      <c r="G83" s="29">
        <v>66908.039999999994</v>
      </c>
      <c r="H83" s="27">
        <f t="shared" si="10"/>
        <v>12679.549999999988</v>
      </c>
      <c r="I83" s="29">
        <v>83232.95</v>
      </c>
      <c r="J83" s="52">
        <f t="shared" si="13"/>
        <v>16324.910000000003</v>
      </c>
      <c r="K83" s="29">
        <v>126281.91</v>
      </c>
      <c r="L83" s="52">
        <f t="shared" si="14"/>
        <v>43048.960000000006</v>
      </c>
      <c r="M83" s="30">
        <v>107245.15</v>
      </c>
      <c r="N83" s="52">
        <f t="shared" si="17"/>
        <v>-19036.760000000009</v>
      </c>
      <c r="O83" s="50">
        <v>115909.68</v>
      </c>
      <c r="P83" s="53">
        <f t="shared" si="18"/>
        <v>8664.5299999999988</v>
      </c>
    </row>
    <row r="84" spans="1:16">
      <c r="A84" s="233">
        <v>13073071</v>
      </c>
      <c r="B84" s="227">
        <v>5359</v>
      </c>
      <c r="C84" s="31" t="s">
        <v>88</v>
      </c>
      <c r="D84" s="32">
        <v>3500.57</v>
      </c>
      <c r="E84" s="50">
        <v>3194.7</v>
      </c>
      <c r="F84" s="52">
        <v>0</v>
      </c>
      <c r="G84" s="29">
        <v>0</v>
      </c>
      <c r="H84" s="27">
        <f t="shared" si="10"/>
        <v>0</v>
      </c>
      <c r="I84" s="29">
        <v>0</v>
      </c>
      <c r="J84" s="52">
        <f t="shared" si="13"/>
        <v>0</v>
      </c>
      <c r="K84" s="29">
        <v>0</v>
      </c>
      <c r="L84" s="52">
        <f t="shared" si="14"/>
        <v>0</v>
      </c>
      <c r="M84" s="30">
        <v>0</v>
      </c>
      <c r="N84" s="52">
        <f t="shared" si="17"/>
        <v>0</v>
      </c>
      <c r="O84" s="71">
        <v>0</v>
      </c>
      <c r="P84" s="53">
        <f t="shared" si="18"/>
        <v>0</v>
      </c>
    </row>
    <row r="85" spans="1:16">
      <c r="A85" s="233">
        <v>13073078</v>
      </c>
      <c r="B85" s="227">
        <v>5359</v>
      </c>
      <c r="C85" s="31" t="s">
        <v>89</v>
      </c>
      <c r="D85" s="32">
        <v>323499.34000000003</v>
      </c>
      <c r="E85" s="50">
        <v>650919.59</v>
      </c>
      <c r="F85" s="52">
        <v>477102.76999999996</v>
      </c>
      <c r="G85" s="29">
        <v>322442.94</v>
      </c>
      <c r="H85" s="27">
        <f t="shared" si="10"/>
        <v>-154659.82999999996</v>
      </c>
      <c r="I85" s="29">
        <v>711759.19</v>
      </c>
      <c r="J85" s="52">
        <f t="shared" si="13"/>
        <v>389316.24999999994</v>
      </c>
      <c r="K85" s="29">
        <v>372395.51</v>
      </c>
      <c r="L85" s="52">
        <f t="shared" si="14"/>
        <v>-339363.67999999993</v>
      </c>
      <c r="M85" s="30">
        <v>995577.06</v>
      </c>
      <c r="N85" s="52">
        <f t="shared" si="17"/>
        <v>623181.55000000005</v>
      </c>
      <c r="O85" s="50">
        <v>377397.77</v>
      </c>
      <c r="P85" s="53">
        <f t="shared" si="18"/>
        <v>-618179.29</v>
      </c>
    </row>
    <row r="86" spans="1:16">
      <c r="A86" s="233">
        <v>13073101</v>
      </c>
      <c r="B86" s="227">
        <v>5359</v>
      </c>
      <c r="C86" s="31" t="s">
        <v>90</v>
      </c>
      <c r="D86" s="32">
        <v>193285.54</v>
      </c>
      <c r="E86" s="50">
        <v>258102.42</v>
      </c>
      <c r="F86" s="52">
        <v>297744.78999999998</v>
      </c>
      <c r="G86" s="29">
        <v>276990.26</v>
      </c>
      <c r="H86" s="27">
        <f t="shared" si="10"/>
        <v>-20754.52999999997</v>
      </c>
      <c r="I86" s="29">
        <v>320116.32</v>
      </c>
      <c r="J86" s="52">
        <f t="shared" si="13"/>
        <v>43126.06</v>
      </c>
      <c r="K86" s="29">
        <v>276991.35999999999</v>
      </c>
      <c r="L86" s="52">
        <f t="shared" si="14"/>
        <v>-43124.960000000021</v>
      </c>
      <c r="M86" s="30">
        <v>310203.44</v>
      </c>
      <c r="N86" s="52">
        <f t="shared" si="17"/>
        <v>33212.080000000016</v>
      </c>
      <c r="O86" s="50">
        <v>337408.11</v>
      </c>
      <c r="P86" s="53">
        <f t="shared" si="18"/>
        <v>27204.669999999984</v>
      </c>
    </row>
    <row r="87" spans="1:16">
      <c r="A87" s="233">
        <v>13073007</v>
      </c>
      <c r="B87" s="227">
        <v>5360</v>
      </c>
      <c r="C87" s="31" t="s">
        <v>91</v>
      </c>
      <c r="D87" s="32">
        <v>535868.89</v>
      </c>
      <c r="E87" s="50">
        <v>570060.78</v>
      </c>
      <c r="F87" s="52">
        <v>595290.73</v>
      </c>
      <c r="G87" s="30">
        <v>561332.56000000006</v>
      </c>
      <c r="H87" s="27">
        <f t="shared" si="10"/>
        <v>-33958.169999999925</v>
      </c>
      <c r="I87" s="30">
        <v>714909.59</v>
      </c>
      <c r="J87" s="52">
        <f t="shared" si="13"/>
        <v>153577.02999999991</v>
      </c>
      <c r="K87" s="30">
        <v>801280.42</v>
      </c>
      <c r="L87" s="52">
        <f t="shared" si="14"/>
        <v>86370.830000000075</v>
      </c>
      <c r="M87" s="30">
        <v>739937.34</v>
      </c>
      <c r="N87" s="52">
        <f t="shared" si="17"/>
        <v>-61343.080000000075</v>
      </c>
      <c r="O87" s="50">
        <v>654162.42000000004</v>
      </c>
      <c r="P87" s="53">
        <f t="shared" si="18"/>
        <v>-85774.919999999925</v>
      </c>
    </row>
    <row r="88" spans="1:16">
      <c r="A88" s="233">
        <v>13073015</v>
      </c>
      <c r="B88" s="227">
        <v>5360</v>
      </c>
      <c r="C88" s="31" t="s">
        <v>92</v>
      </c>
      <c r="D88" s="32">
        <v>152626.26999999999</v>
      </c>
      <c r="E88" s="50">
        <v>291971.61</v>
      </c>
      <c r="F88" s="52">
        <v>271278.28000000003</v>
      </c>
      <c r="G88" s="29">
        <v>281823.13</v>
      </c>
      <c r="H88" s="27">
        <f t="shared" si="10"/>
        <v>10544.849999999977</v>
      </c>
      <c r="I88" s="29">
        <v>145145.10999999999</v>
      </c>
      <c r="J88" s="52">
        <f t="shared" si="13"/>
        <v>-136678.02000000002</v>
      </c>
      <c r="K88" s="29">
        <v>370815.97</v>
      </c>
      <c r="L88" s="52">
        <f t="shared" si="14"/>
        <v>225670.86</v>
      </c>
      <c r="M88" s="30">
        <v>197473.86</v>
      </c>
      <c r="N88" s="52">
        <f t="shared" si="17"/>
        <v>-173342.11</v>
      </c>
      <c r="O88" s="50">
        <v>247384.14</v>
      </c>
      <c r="P88" s="53">
        <f t="shared" si="18"/>
        <v>49910.280000000028</v>
      </c>
    </row>
    <row r="89" spans="1:16">
      <c r="A89" s="233">
        <v>13073016</v>
      </c>
      <c r="B89" s="227">
        <v>5360</v>
      </c>
      <c r="C89" s="31" t="s">
        <v>93</v>
      </c>
      <c r="D89" s="32">
        <v>177989.46</v>
      </c>
      <c r="E89" s="50">
        <v>183272.93</v>
      </c>
      <c r="F89" s="52">
        <v>180273.27</v>
      </c>
      <c r="G89" s="29">
        <v>214569.88</v>
      </c>
      <c r="H89" s="27">
        <f t="shared" si="10"/>
        <v>34296.610000000015</v>
      </c>
      <c r="I89" s="29">
        <v>276490.07</v>
      </c>
      <c r="J89" s="52">
        <f t="shared" si="13"/>
        <v>61920.19</v>
      </c>
      <c r="K89" s="29">
        <v>248651.64</v>
      </c>
      <c r="L89" s="52">
        <f t="shared" si="14"/>
        <v>-27838.429999999993</v>
      </c>
      <c r="M89" s="30">
        <v>253415.76</v>
      </c>
      <c r="N89" s="52">
        <f t="shared" si="17"/>
        <v>4764.1199999999953</v>
      </c>
      <c r="O89" s="50">
        <v>292458.07</v>
      </c>
      <c r="P89" s="53">
        <f t="shared" si="18"/>
        <v>39042.31</v>
      </c>
    </row>
    <row r="90" spans="1:16">
      <c r="A90" s="233">
        <v>13073020</v>
      </c>
      <c r="B90" s="227">
        <v>5360</v>
      </c>
      <c r="C90" s="31" t="s">
        <v>94</v>
      </c>
      <c r="D90" s="32">
        <v>69608.36</v>
      </c>
      <c r="E90" s="50">
        <v>58530.87</v>
      </c>
      <c r="F90" s="52">
        <v>52754.65</v>
      </c>
      <c r="G90" s="29">
        <v>84581.49</v>
      </c>
      <c r="H90" s="27">
        <f t="shared" si="10"/>
        <v>31826.840000000004</v>
      </c>
      <c r="I90" s="29">
        <v>116224.28</v>
      </c>
      <c r="J90" s="52">
        <f t="shared" si="13"/>
        <v>31642.789999999994</v>
      </c>
      <c r="K90" s="29">
        <v>98804.78</v>
      </c>
      <c r="L90" s="52">
        <f t="shared" si="14"/>
        <v>-17419.5</v>
      </c>
      <c r="M90" s="30">
        <v>105548.08</v>
      </c>
      <c r="N90" s="52">
        <f t="shared" si="17"/>
        <v>6743.3000000000029</v>
      </c>
      <c r="O90" s="50">
        <v>99777.8</v>
      </c>
      <c r="P90" s="53">
        <f t="shared" si="18"/>
        <v>-5770.2799999999988</v>
      </c>
    </row>
    <row r="91" spans="1:16">
      <c r="A91" s="233">
        <v>13073022</v>
      </c>
      <c r="B91" s="227">
        <v>5360</v>
      </c>
      <c r="C91" s="31" t="s">
        <v>95</v>
      </c>
      <c r="D91" s="32">
        <v>224303.6</v>
      </c>
      <c r="E91" s="50">
        <v>305569.43</v>
      </c>
      <c r="F91" s="52">
        <v>226738.61</v>
      </c>
      <c r="G91" s="29">
        <v>330268.90000000002</v>
      </c>
      <c r="H91" s="27">
        <f t="shared" si="10"/>
        <v>103530.29000000004</v>
      </c>
      <c r="I91" s="29">
        <v>364132.85</v>
      </c>
      <c r="J91" s="52">
        <f t="shared" si="13"/>
        <v>33863.949999999953</v>
      </c>
      <c r="K91" s="29">
        <v>408488.94</v>
      </c>
      <c r="L91" s="52">
        <f t="shared" si="14"/>
        <v>44356.090000000026</v>
      </c>
      <c r="M91" s="30">
        <v>401421.73</v>
      </c>
      <c r="N91" s="52">
        <f t="shared" si="17"/>
        <v>-7067.210000000021</v>
      </c>
      <c r="O91" s="50">
        <v>427700.26</v>
      </c>
      <c r="P91" s="53">
        <f t="shared" si="18"/>
        <v>26278.530000000028</v>
      </c>
    </row>
    <row r="92" spans="1:16">
      <c r="A92" s="233">
        <v>13073032</v>
      </c>
      <c r="B92" s="227">
        <v>5360</v>
      </c>
      <c r="C92" s="31" t="s">
        <v>96</v>
      </c>
      <c r="D92" s="32">
        <v>126992.96000000001</v>
      </c>
      <c r="E92" s="50">
        <v>136631.39000000001</v>
      </c>
      <c r="F92" s="52">
        <v>135724.44</v>
      </c>
      <c r="G92" s="29">
        <v>185539.74</v>
      </c>
      <c r="H92" s="27">
        <f t="shared" si="10"/>
        <v>49815.299999999988</v>
      </c>
      <c r="I92" s="163">
        <v>253440.85</v>
      </c>
      <c r="J92" s="52">
        <f t="shared" si="13"/>
        <v>67901.110000000015</v>
      </c>
      <c r="K92" s="163">
        <v>257485.68</v>
      </c>
      <c r="L92" s="52">
        <f t="shared" si="14"/>
        <v>4044.8299999999872</v>
      </c>
      <c r="M92" s="30">
        <v>179995.55</v>
      </c>
      <c r="N92" s="52">
        <f t="shared" si="17"/>
        <v>-77490.13</v>
      </c>
      <c r="O92" s="50">
        <v>274072.40999999997</v>
      </c>
      <c r="P92" s="53">
        <f t="shared" si="18"/>
        <v>94076.859999999986</v>
      </c>
    </row>
    <row r="93" spans="1:16">
      <c r="A93" s="233">
        <v>13073033</v>
      </c>
      <c r="B93" s="227">
        <v>5360</v>
      </c>
      <c r="C93" s="31" t="s">
        <v>97</v>
      </c>
      <c r="D93" s="32">
        <v>187283.88</v>
      </c>
      <c r="E93" s="50">
        <v>209715.72</v>
      </c>
      <c r="F93" s="52">
        <v>196825.57</v>
      </c>
      <c r="G93" s="29">
        <v>223210.85</v>
      </c>
      <c r="H93" s="27">
        <f t="shared" si="10"/>
        <v>26385.279999999999</v>
      </c>
      <c r="I93" s="29">
        <v>303046.26</v>
      </c>
      <c r="J93" s="52">
        <f t="shared" si="13"/>
        <v>79835.41</v>
      </c>
      <c r="K93" s="29">
        <v>287721.26</v>
      </c>
      <c r="L93" s="52">
        <f t="shared" si="14"/>
        <v>-15325</v>
      </c>
      <c r="M93" s="30">
        <v>330523.21999999997</v>
      </c>
      <c r="N93" s="52">
        <f t="shared" si="17"/>
        <v>42801.959999999963</v>
      </c>
      <c r="O93" s="50">
        <v>359092.95</v>
      </c>
      <c r="P93" s="53">
        <f t="shared" si="18"/>
        <v>28569.73000000004</v>
      </c>
    </row>
    <row r="94" spans="1:16">
      <c r="A94" s="233">
        <v>13073039</v>
      </c>
      <c r="B94" s="227">
        <v>5360</v>
      </c>
      <c r="C94" s="31" t="s">
        <v>98</v>
      </c>
      <c r="D94" s="32">
        <v>3003.75</v>
      </c>
      <c r="E94" s="50">
        <v>59921.120000000003</v>
      </c>
      <c r="F94" s="52">
        <v>35883.910000000003</v>
      </c>
      <c r="G94" s="29">
        <v>73284.5</v>
      </c>
      <c r="H94" s="27">
        <f t="shared" si="10"/>
        <v>37400.589999999997</v>
      </c>
      <c r="I94" s="29">
        <v>59745.64</v>
      </c>
      <c r="J94" s="52">
        <f t="shared" si="13"/>
        <v>-13538.86</v>
      </c>
      <c r="K94" s="29">
        <v>70226.559999999998</v>
      </c>
      <c r="L94" s="52">
        <f t="shared" si="14"/>
        <v>10480.919999999998</v>
      </c>
      <c r="M94" s="30">
        <v>70688.289999999994</v>
      </c>
      <c r="N94" s="52">
        <f t="shared" si="17"/>
        <v>461.72999999999593</v>
      </c>
      <c r="O94" s="50">
        <v>27961.63</v>
      </c>
      <c r="P94" s="53">
        <f t="shared" si="18"/>
        <v>-42726.659999999989</v>
      </c>
    </row>
    <row r="95" spans="1:16" ht="15.75" customHeight="1">
      <c r="A95" s="233">
        <v>13073050</v>
      </c>
      <c r="B95" s="227">
        <v>5360</v>
      </c>
      <c r="C95" s="31" t="s">
        <v>99</v>
      </c>
      <c r="D95" s="32">
        <v>73858.880000000005</v>
      </c>
      <c r="E95" s="50">
        <v>47829.17</v>
      </c>
      <c r="F95" s="52">
        <v>129887.42</v>
      </c>
      <c r="G95" s="29">
        <v>104250.09</v>
      </c>
      <c r="H95" s="27">
        <f t="shared" si="10"/>
        <v>-25637.33</v>
      </c>
      <c r="I95" s="29">
        <v>120865.34</v>
      </c>
      <c r="J95" s="52">
        <f t="shared" si="13"/>
        <v>16615.25</v>
      </c>
      <c r="K95" s="29">
        <v>173398.91</v>
      </c>
      <c r="L95" s="52">
        <f t="shared" si="14"/>
        <v>52533.570000000007</v>
      </c>
      <c r="M95" s="30">
        <v>95409.35</v>
      </c>
      <c r="N95" s="52">
        <f t="shared" si="17"/>
        <v>-77989.56</v>
      </c>
      <c r="O95" s="50">
        <v>61416.12</v>
      </c>
      <c r="P95" s="53">
        <f t="shared" si="18"/>
        <v>-33993.230000000003</v>
      </c>
    </row>
    <row r="96" spans="1:16">
      <c r="A96" s="233">
        <v>13073093</v>
      </c>
      <c r="B96" s="227">
        <v>5360</v>
      </c>
      <c r="C96" s="31" t="s">
        <v>100</v>
      </c>
      <c r="D96" s="32">
        <v>901081.84</v>
      </c>
      <c r="E96" s="50">
        <v>975947.47</v>
      </c>
      <c r="F96" s="52">
        <v>928256.21</v>
      </c>
      <c r="G96" s="29">
        <v>1059360.76</v>
      </c>
      <c r="H96" s="27">
        <f t="shared" si="10"/>
        <v>131104.55000000005</v>
      </c>
      <c r="I96" s="29">
        <v>1320207.42</v>
      </c>
      <c r="J96" s="52">
        <f t="shared" si="13"/>
        <v>260846.65999999992</v>
      </c>
      <c r="K96" s="29">
        <v>1264153.28</v>
      </c>
      <c r="L96" s="52">
        <f t="shared" si="14"/>
        <v>-56054.139999999898</v>
      </c>
      <c r="M96" s="30">
        <v>1148079.48</v>
      </c>
      <c r="N96" s="52">
        <f t="shared" si="17"/>
        <v>-116073.80000000005</v>
      </c>
      <c r="O96" s="50">
        <v>1313822.1100000001</v>
      </c>
      <c r="P96" s="53">
        <f t="shared" si="18"/>
        <v>165742.63000000012</v>
      </c>
    </row>
    <row r="97" spans="1:16">
      <c r="A97" s="233">
        <v>13073001</v>
      </c>
      <c r="B97" s="227">
        <v>5361</v>
      </c>
      <c r="C97" s="31" t="s">
        <v>101</v>
      </c>
      <c r="D97" s="32">
        <v>355047.34</v>
      </c>
      <c r="E97" s="50">
        <v>516445.74</v>
      </c>
      <c r="F97" s="52">
        <v>320515.17</v>
      </c>
      <c r="G97" s="29">
        <v>350120.84</v>
      </c>
      <c r="H97" s="27">
        <f t="shared" si="10"/>
        <v>29605.670000000042</v>
      </c>
      <c r="I97" s="29">
        <v>600421.91</v>
      </c>
      <c r="J97" s="52">
        <f t="shared" si="13"/>
        <v>250301.07</v>
      </c>
      <c r="K97" s="29">
        <v>0</v>
      </c>
      <c r="L97" s="52">
        <f t="shared" si="14"/>
        <v>-600421.91</v>
      </c>
      <c r="M97" s="30">
        <v>285313.27</v>
      </c>
      <c r="N97" s="52">
        <f t="shared" si="17"/>
        <v>285313.27</v>
      </c>
      <c r="O97" s="50">
        <v>126114.41</v>
      </c>
      <c r="P97" s="53">
        <f t="shared" si="18"/>
        <v>-159198.86000000002</v>
      </c>
    </row>
    <row r="98" spans="1:16">
      <c r="A98" s="233">
        <v>13073075</v>
      </c>
      <c r="B98" s="227">
        <v>5361</v>
      </c>
      <c r="C98" s="31" t="s">
        <v>102</v>
      </c>
      <c r="D98" s="32">
        <v>3953384.16</v>
      </c>
      <c r="E98" s="50">
        <v>4276719.57</v>
      </c>
      <c r="F98" s="52">
        <v>4528044.8</v>
      </c>
      <c r="G98" s="29">
        <v>4583353.84</v>
      </c>
      <c r="H98" s="27">
        <f t="shared" si="10"/>
        <v>55309.040000000037</v>
      </c>
      <c r="I98" s="29">
        <v>6472464.5800000001</v>
      </c>
      <c r="J98" s="52">
        <f t="shared" si="13"/>
        <v>1889110.7400000002</v>
      </c>
      <c r="K98" s="29">
        <v>6350995.8799999999</v>
      </c>
      <c r="L98" s="52">
        <f t="shared" si="14"/>
        <v>-121468.70000000019</v>
      </c>
      <c r="M98" s="30">
        <v>5851485.1900000004</v>
      </c>
      <c r="N98" s="52">
        <f t="shared" si="17"/>
        <v>-499510.68999999948</v>
      </c>
      <c r="O98" s="50">
        <v>6772006.2400000002</v>
      </c>
      <c r="P98" s="53">
        <f t="shared" si="18"/>
        <v>920521.04999999981</v>
      </c>
    </row>
    <row r="99" spans="1:16">
      <c r="A99" s="233">
        <v>13073082</v>
      </c>
      <c r="B99" s="227">
        <v>5361</v>
      </c>
      <c r="C99" s="31" t="s">
        <v>103</v>
      </c>
      <c r="D99" s="32">
        <v>55110.32</v>
      </c>
      <c r="E99" s="50">
        <v>97517.55</v>
      </c>
      <c r="F99" s="52">
        <v>151955.01</v>
      </c>
      <c r="G99" s="29">
        <v>110275.95</v>
      </c>
      <c r="H99" s="27">
        <f t="shared" si="10"/>
        <v>-41679.060000000012</v>
      </c>
      <c r="I99" s="29">
        <v>97423.08</v>
      </c>
      <c r="J99" s="52">
        <f t="shared" si="13"/>
        <v>-12852.869999999995</v>
      </c>
      <c r="K99" s="29">
        <v>129350.45</v>
      </c>
      <c r="L99" s="52">
        <f t="shared" si="14"/>
        <v>31927.369999999995</v>
      </c>
      <c r="M99" s="30">
        <v>139723.23000000001</v>
      </c>
      <c r="N99" s="52">
        <f t="shared" si="17"/>
        <v>10372.780000000013</v>
      </c>
      <c r="O99" s="50">
        <v>176488.92</v>
      </c>
      <c r="P99" s="53">
        <f t="shared" si="18"/>
        <v>36765.69</v>
      </c>
    </row>
    <row r="100" spans="1:16">
      <c r="A100" s="233">
        <v>13073085</v>
      </c>
      <c r="B100" s="227">
        <v>5361</v>
      </c>
      <c r="C100" s="31" t="s">
        <v>104</v>
      </c>
      <c r="D100" s="32">
        <v>220950.27</v>
      </c>
      <c r="E100" s="50">
        <v>211474.13</v>
      </c>
      <c r="F100" s="52">
        <v>102189.25</v>
      </c>
      <c r="G100" s="29">
        <v>201894.98</v>
      </c>
      <c r="H100" s="27">
        <f t="shared" si="10"/>
        <v>99705.73000000001</v>
      </c>
      <c r="I100" s="29">
        <v>245527.14</v>
      </c>
      <c r="J100" s="52">
        <f t="shared" si="13"/>
        <v>43632.160000000003</v>
      </c>
      <c r="K100" s="29">
        <v>317466.96999999997</v>
      </c>
      <c r="L100" s="52">
        <f t="shared" si="14"/>
        <v>71939.829999999958</v>
      </c>
      <c r="M100" s="30">
        <v>291415.2</v>
      </c>
      <c r="N100" s="52">
        <f t="shared" si="17"/>
        <v>-26051.76999999996</v>
      </c>
      <c r="O100" s="50">
        <v>381202.28</v>
      </c>
      <c r="P100" s="53">
        <f t="shared" si="18"/>
        <v>89787.080000000016</v>
      </c>
    </row>
    <row r="101" spans="1:16">
      <c r="A101" s="233">
        <v>13073003</v>
      </c>
      <c r="B101" s="227">
        <v>5362</v>
      </c>
      <c r="C101" s="31" t="s">
        <v>105</v>
      </c>
      <c r="D101" s="32">
        <v>290658</v>
      </c>
      <c r="E101" s="50">
        <v>307063.63</v>
      </c>
      <c r="F101" s="52">
        <v>357497.55</v>
      </c>
      <c r="G101" s="29">
        <v>401754.11</v>
      </c>
      <c r="H101" s="27">
        <f t="shared" si="10"/>
        <v>44256.56</v>
      </c>
      <c r="I101" s="29">
        <v>578067.92000000004</v>
      </c>
      <c r="J101" s="52">
        <f t="shared" si="13"/>
        <v>176313.81000000006</v>
      </c>
      <c r="K101" s="29">
        <v>581179.28</v>
      </c>
      <c r="L101" s="52">
        <f t="shared" si="14"/>
        <v>3111.359999999986</v>
      </c>
      <c r="M101" s="30">
        <v>448419.53</v>
      </c>
      <c r="N101" s="52">
        <f t="shared" si="17"/>
        <v>-132759.75</v>
      </c>
      <c r="O101" s="50">
        <v>482724.61</v>
      </c>
      <c r="P101" s="53">
        <f t="shared" si="18"/>
        <v>34305.079999999958</v>
      </c>
    </row>
    <row r="102" spans="1:16">
      <c r="A102" s="233">
        <v>13073021</v>
      </c>
      <c r="B102" s="227">
        <v>5362</v>
      </c>
      <c r="C102" s="31" t="s">
        <v>106</v>
      </c>
      <c r="D102" s="32">
        <v>280557.84000000003</v>
      </c>
      <c r="E102" s="50">
        <v>295967.21000000002</v>
      </c>
      <c r="F102" s="52">
        <v>277312.55000000005</v>
      </c>
      <c r="G102" s="29">
        <v>338072.72</v>
      </c>
      <c r="H102" s="27">
        <f t="shared" si="10"/>
        <v>60760.169999999925</v>
      </c>
      <c r="I102" s="29">
        <v>466925.02</v>
      </c>
      <c r="J102" s="52">
        <f t="shared" si="13"/>
        <v>128852.30000000005</v>
      </c>
      <c r="K102" s="29">
        <v>445298.62</v>
      </c>
      <c r="L102" s="52">
        <f t="shared" si="14"/>
        <v>-21626.400000000023</v>
      </c>
      <c r="M102" s="30">
        <v>490576.28</v>
      </c>
      <c r="N102" s="52">
        <f t="shared" si="17"/>
        <v>45277.660000000033</v>
      </c>
      <c r="O102" s="50">
        <v>518754.05</v>
      </c>
      <c r="P102" s="53">
        <f t="shared" si="18"/>
        <v>28177.76999999996</v>
      </c>
    </row>
    <row r="103" spans="1:16">
      <c r="A103" s="233">
        <v>13073028</v>
      </c>
      <c r="B103" s="227">
        <v>5362</v>
      </c>
      <c r="C103" s="31" t="s">
        <v>107</v>
      </c>
      <c r="D103" s="32">
        <v>463999.87</v>
      </c>
      <c r="E103" s="50">
        <v>458346.37</v>
      </c>
      <c r="F103" s="52">
        <v>494189.18</v>
      </c>
      <c r="G103" s="30">
        <v>538719.91</v>
      </c>
      <c r="H103" s="27">
        <f t="shared" si="10"/>
        <v>44530.73000000004</v>
      </c>
      <c r="I103" s="30">
        <v>709922.17</v>
      </c>
      <c r="J103" s="52">
        <f t="shared" si="13"/>
        <v>171202.26</v>
      </c>
      <c r="K103" s="30">
        <v>647639.39</v>
      </c>
      <c r="L103" s="52">
        <f t="shared" si="14"/>
        <v>-62282.780000000028</v>
      </c>
      <c r="M103" s="30">
        <v>649573.31000000006</v>
      </c>
      <c r="N103" s="52">
        <f t="shared" si="17"/>
        <v>1933.9200000000419</v>
      </c>
      <c r="O103" s="50">
        <v>722572.51</v>
      </c>
      <c r="P103" s="53">
        <f t="shared" si="18"/>
        <v>72999.199999999953</v>
      </c>
    </row>
    <row r="104" spans="1:16">
      <c r="A104" s="233">
        <v>13073040</v>
      </c>
      <c r="B104" s="227">
        <v>5362</v>
      </c>
      <c r="C104" s="31" t="s">
        <v>108</v>
      </c>
      <c r="D104" s="32">
        <v>0</v>
      </c>
      <c r="E104" s="50">
        <v>0</v>
      </c>
      <c r="F104" s="52">
        <v>0</v>
      </c>
      <c r="G104" s="29">
        <v>0</v>
      </c>
      <c r="H104" s="27">
        <f t="shared" si="10"/>
        <v>0</v>
      </c>
      <c r="I104" s="29">
        <v>0</v>
      </c>
      <c r="J104" s="52">
        <f t="shared" si="13"/>
        <v>0</v>
      </c>
      <c r="K104" s="29">
        <v>0</v>
      </c>
      <c r="L104" s="52">
        <f t="shared" si="14"/>
        <v>0</v>
      </c>
      <c r="M104" s="30">
        <v>0</v>
      </c>
      <c r="N104" s="52">
        <f t="shared" si="17"/>
        <v>0</v>
      </c>
      <c r="O104" s="71">
        <v>0</v>
      </c>
      <c r="P104" s="53">
        <f t="shared" si="18"/>
        <v>0</v>
      </c>
    </row>
    <row r="105" spans="1:16">
      <c r="A105" s="233">
        <v>13073045</v>
      </c>
      <c r="B105" s="227">
        <v>5362</v>
      </c>
      <c r="C105" s="31" t="s">
        <v>109</v>
      </c>
      <c r="D105" s="32">
        <v>78731.41</v>
      </c>
      <c r="E105" s="50">
        <v>88153.09</v>
      </c>
      <c r="F105" s="52">
        <v>72027.58</v>
      </c>
      <c r="G105" s="29">
        <v>81971.13</v>
      </c>
      <c r="H105" s="27">
        <f t="shared" si="10"/>
        <v>9943.5500000000029</v>
      </c>
      <c r="I105" s="29">
        <v>80260.100000000006</v>
      </c>
      <c r="J105" s="52">
        <f t="shared" si="13"/>
        <v>-1711.0299999999988</v>
      </c>
      <c r="K105" s="29">
        <v>127729.32</v>
      </c>
      <c r="L105" s="52">
        <f t="shared" si="14"/>
        <v>47469.22</v>
      </c>
      <c r="M105" s="30">
        <v>57566.21</v>
      </c>
      <c r="N105" s="52">
        <f t="shared" si="17"/>
        <v>-70163.110000000015</v>
      </c>
      <c r="O105" s="50">
        <v>150669.85</v>
      </c>
      <c r="P105" s="53">
        <f t="shared" si="18"/>
        <v>93103.640000000014</v>
      </c>
    </row>
    <row r="106" spans="1:16">
      <c r="A106" s="233">
        <v>13073059</v>
      </c>
      <c r="B106" s="227">
        <v>5362</v>
      </c>
      <c r="C106" s="31" t="s">
        <v>110</v>
      </c>
      <c r="D106" s="32">
        <v>87215.3</v>
      </c>
      <c r="E106" s="50">
        <v>89389.26</v>
      </c>
      <c r="F106" s="52">
        <v>68784.97</v>
      </c>
      <c r="G106" s="29">
        <v>74787.67</v>
      </c>
      <c r="H106" s="27">
        <f t="shared" si="10"/>
        <v>6002.6999999999971</v>
      </c>
      <c r="I106" s="29">
        <v>92671.01</v>
      </c>
      <c r="J106" s="52">
        <f t="shared" si="13"/>
        <v>17883.339999999997</v>
      </c>
      <c r="K106" s="29">
        <v>83576.87</v>
      </c>
      <c r="L106" s="52">
        <f t="shared" si="14"/>
        <v>-9094.14</v>
      </c>
      <c r="M106" s="30">
        <v>80050.03</v>
      </c>
      <c r="N106" s="52">
        <f t="shared" si="17"/>
        <v>-3526.8399999999965</v>
      </c>
      <c r="O106" s="50">
        <v>125728.2</v>
      </c>
      <c r="P106" s="53">
        <f t="shared" si="18"/>
        <v>45678.17</v>
      </c>
    </row>
    <row r="107" spans="1:16">
      <c r="A107" s="233">
        <v>13073073</v>
      </c>
      <c r="B107" s="227">
        <v>5362</v>
      </c>
      <c r="C107" s="31" t="s">
        <v>111</v>
      </c>
      <c r="D107" s="32">
        <v>134258.92000000001</v>
      </c>
      <c r="E107" s="50">
        <v>93899.1</v>
      </c>
      <c r="F107" s="52">
        <v>105792.26000000001</v>
      </c>
      <c r="G107" s="30">
        <v>20500.689999999999</v>
      </c>
      <c r="H107" s="27">
        <f t="shared" si="10"/>
        <v>-85291.57</v>
      </c>
      <c r="I107" s="30">
        <v>0</v>
      </c>
      <c r="J107" s="52">
        <f t="shared" si="13"/>
        <v>-20500.689999999999</v>
      </c>
      <c r="K107" s="30">
        <v>67554.350000000006</v>
      </c>
      <c r="L107" s="52">
        <f t="shared" si="14"/>
        <v>67554.350000000006</v>
      </c>
      <c r="M107" s="30">
        <v>212707.59</v>
      </c>
      <c r="N107" s="52">
        <f t="shared" si="17"/>
        <v>145153.24</v>
      </c>
      <c r="O107" s="71">
        <v>0</v>
      </c>
      <c r="P107" s="53">
        <f t="shared" si="18"/>
        <v>-212707.59</v>
      </c>
    </row>
    <row r="108" spans="1:16">
      <c r="A108" s="233">
        <v>13073079</v>
      </c>
      <c r="B108" s="227">
        <v>5362</v>
      </c>
      <c r="C108" s="31" t="s">
        <v>112</v>
      </c>
      <c r="D108" s="32">
        <v>530169.51</v>
      </c>
      <c r="E108" s="50">
        <v>644755.68000000005</v>
      </c>
      <c r="F108" s="52">
        <v>620910.79</v>
      </c>
      <c r="G108" s="29">
        <v>614125.30000000005</v>
      </c>
      <c r="H108" s="27">
        <f t="shared" si="10"/>
        <v>-6785.4899999999907</v>
      </c>
      <c r="I108" s="29">
        <v>935347.13</v>
      </c>
      <c r="J108" s="52">
        <f t="shared" si="13"/>
        <v>321221.82999999996</v>
      </c>
      <c r="K108" s="29">
        <v>934307.73</v>
      </c>
      <c r="L108" s="52">
        <f t="shared" si="14"/>
        <v>-1039.4000000000233</v>
      </c>
      <c r="M108" s="30">
        <v>829249.04</v>
      </c>
      <c r="N108" s="52">
        <f t="shared" si="17"/>
        <v>-105058.68999999994</v>
      </c>
      <c r="O108" s="50">
        <v>859220.04</v>
      </c>
      <c r="P108" s="53">
        <f t="shared" si="18"/>
        <v>29971</v>
      </c>
    </row>
    <row r="109" spans="1:16">
      <c r="A109" s="233">
        <v>13073081</v>
      </c>
      <c r="B109" s="227">
        <v>5362</v>
      </c>
      <c r="C109" s="31" t="s">
        <v>113</v>
      </c>
      <c r="D109" s="32">
        <v>11177.03</v>
      </c>
      <c r="E109" s="50">
        <v>0</v>
      </c>
      <c r="F109" s="52">
        <v>0</v>
      </c>
      <c r="G109" s="29">
        <v>0</v>
      </c>
      <c r="H109" s="27">
        <f t="shared" si="10"/>
        <v>0</v>
      </c>
      <c r="I109" s="29">
        <v>48699.64</v>
      </c>
      <c r="J109" s="52">
        <f t="shared" si="13"/>
        <v>48699.64</v>
      </c>
      <c r="K109" s="29">
        <v>8504.9599999999991</v>
      </c>
      <c r="L109" s="52">
        <f t="shared" si="14"/>
        <v>-40194.68</v>
      </c>
      <c r="M109" s="30">
        <v>0</v>
      </c>
      <c r="N109" s="52">
        <f t="shared" si="17"/>
        <v>-8504.9599999999991</v>
      </c>
      <c r="O109" s="71">
        <v>0</v>
      </c>
      <c r="P109" s="53">
        <f t="shared" si="18"/>
        <v>0</v>
      </c>
    </row>
    <row r="110" spans="1:16">
      <c r="A110" s="233">
        <v>13073092</v>
      </c>
      <c r="B110" s="227">
        <v>5362</v>
      </c>
      <c r="C110" s="31" t="s">
        <v>114</v>
      </c>
      <c r="D110" s="32">
        <v>202262.05</v>
      </c>
      <c r="E110" s="50">
        <v>176716.07</v>
      </c>
      <c r="F110" s="52">
        <v>141678.22999999998</v>
      </c>
      <c r="G110" s="29">
        <v>178014.69</v>
      </c>
      <c r="H110" s="27">
        <f t="shared" si="10"/>
        <v>36336.460000000021</v>
      </c>
      <c r="I110" s="29">
        <v>110529.12</v>
      </c>
      <c r="J110" s="52">
        <f t="shared" si="13"/>
        <v>-67485.570000000007</v>
      </c>
      <c r="K110" s="29">
        <v>252385.81</v>
      </c>
      <c r="L110" s="52">
        <f t="shared" si="14"/>
        <v>141856.69</v>
      </c>
      <c r="M110" s="30">
        <v>291553.40999999997</v>
      </c>
      <c r="N110" s="52">
        <f t="shared" si="17"/>
        <v>39167.599999999977</v>
      </c>
      <c r="O110" s="50">
        <v>180770.16</v>
      </c>
      <c r="P110" s="53">
        <f t="shared" si="18"/>
        <v>-110783.24999999997</v>
      </c>
    </row>
    <row r="111" spans="1:16" ht="17.25" thickBot="1">
      <c r="A111" s="238">
        <v>13073095</v>
      </c>
      <c r="B111" s="229">
        <v>5362</v>
      </c>
      <c r="C111" s="33" t="s">
        <v>115</v>
      </c>
      <c r="D111" s="35">
        <v>159333.95000000001</v>
      </c>
      <c r="E111" s="55">
        <v>170859.94</v>
      </c>
      <c r="F111" s="36">
        <v>174358.99</v>
      </c>
      <c r="G111" s="29">
        <v>163443.63</v>
      </c>
      <c r="H111" s="27">
        <f t="shared" si="10"/>
        <v>-10915.359999999986</v>
      </c>
      <c r="I111" s="29">
        <v>152546.21</v>
      </c>
      <c r="J111" s="52">
        <f t="shared" si="13"/>
        <v>-10897.420000000013</v>
      </c>
      <c r="K111" s="29">
        <v>207689.46</v>
      </c>
      <c r="L111" s="52">
        <f t="shared" si="14"/>
        <v>55143.25</v>
      </c>
      <c r="M111" s="30">
        <v>210614.97</v>
      </c>
      <c r="N111" s="52">
        <f t="shared" si="17"/>
        <v>2925.5100000000093</v>
      </c>
      <c r="O111" s="50">
        <v>222786.47</v>
      </c>
      <c r="P111" s="53">
        <f t="shared" si="18"/>
        <v>12171.5</v>
      </c>
    </row>
    <row r="112" spans="1:16" ht="17.25" thickBot="1">
      <c r="A112" s="231"/>
      <c r="B112" s="7"/>
      <c r="C112" s="13" t="s">
        <v>173</v>
      </c>
      <c r="D112" s="56">
        <f>SUM(D6:D111)</f>
        <v>53135472.740000039</v>
      </c>
      <c r="E112" s="69">
        <f t="shared" ref="E112:L112" si="19">SUM(E6:E111)</f>
        <v>54711138.869999997</v>
      </c>
      <c r="F112" s="69">
        <f t="shared" si="19"/>
        <v>56286365.469999976</v>
      </c>
      <c r="G112" s="69">
        <f t="shared" si="19"/>
        <v>58035534.119999982</v>
      </c>
      <c r="H112" s="209">
        <f t="shared" si="19"/>
        <v>1749168.6499999985</v>
      </c>
      <c r="I112" s="69">
        <f t="shared" si="19"/>
        <v>87338747.85999994</v>
      </c>
      <c r="J112" s="62">
        <f t="shared" si="19"/>
        <v>29303213.739999983</v>
      </c>
      <c r="K112" s="69">
        <f t="shared" si="19"/>
        <v>87407376.959999993</v>
      </c>
      <c r="L112" s="62">
        <f t="shared" si="19"/>
        <v>68629.10000000053</v>
      </c>
      <c r="M112" s="69">
        <f t="shared" ref="M112:N112" si="20">SUM(M6:M111)</f>
        <v>88577556.960000068</v>
      </c>
      <c r="N112" s="62">
        <f t="shared" si="20"/>
        <v>1170179.9999999988</v>
      </c>
      <c r="O112" s="62">
        <f t="shared" ref="O112:P112" si="21">SUM(O6:O111)</f>
        <v>88049441.940000013</v>
      </c>
      <c r="P112" s="70">
        <f t="shared" si="21"/>
        <v>-528115.01999999955</v>
      </c>
    </row>
    <row r="113" spans="1:9">
      <c r="B113" s="12"/>
      <c r="C113" s="12"/>
      <c r="I113" s="8"/>
    </row>
    <row r="114" spans="1:9">
      <c r="A114" s="102" t="s">
        <v>137</v>
      </c>
    </row>
    <row r="115" spans="1:9" ht="20.25">
      <c r="A115" s="296"/>
      <c r="B115" s="105">
        <v>1</v>
      </c>
      <c r="C115" s="47" t="s">
        <v>141</v>
      </c>
    </row>
    <row r="116" spans="1:9" ht="20.25">
      <c r="A116" s="296"/>
      <c r="B116" s="106">
        <v>2</v>
      </c>
      <c r="C116" s="47" t="s">
        <v>142</v>
      </c>
    </row>
  </sheetData>
  <autoFilter ref="A5:P5" xr:uid="{D65C5A36-0DBA-42FB-B91D-063E2FBBE6C4}"/>
  <mergeCells count="9">
    <mergeCell ref="A3:A5"/>
    <mergeCell ref="B3:B5"/>
    <mergeCell ref="C3:C5"/>
    <mergeCell ref="O4:P4"/>
    <mergeCell ref="D3:P3"/>
    <mergeCell ref="M4:N4"/>
    <mergeCell ref="K4:L4"/>
    <mergeCell ref="I4:J4"/>
    <mergeCell ref="G4:H4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6"/>
  <sheetViews>
    <sheetView workbookViewId="0">
      <pane xSplit="3" ySplit="4" topLeftCell="D5" activePane="bottomRight" state="frozen"/>
      <selection pane="topRight" activeCell="D1" sqref="D1"/>
      <selection pane="bottomLeft" activeCell="A3" sqref="A3"/>
      <selection pane="bottomRight" activeCell="K119" sqref="K119"/>
    </sheetView>
  </sheetViews>
  <sheetFormatPr baseColWidth="10" defaultRowHeight="15"/>
  <cols>
    <col min="1" max="1" width="11.5703125" style="57" bestFit="1" customWidth="1"/>
    <col min="2" max="2" width="5" style="57" bestFit="1" customWidth="1"/>
    <col min="3" max="3" width="22.7109375" style="57" bestFit="1" customWidth="1"/>
    <col min="4" max="12" width="13.5703125" style="57" customWidth="1"/>
    <col min="13" max="16384" width="11.42578125" style="57"/>
  </cols>
  <sheetData>
    <row r="1" spans="1:12" ht="16.5">
      <c r="A1" s="78" t="s">
        <v>155</v>
      </c>
    </row>
    <row r="2" spans="1:12" ht="15.75" thickBot="1">
      <c r="A2" s="47"/>
    </row>
    <row r="3" spans="1:12" ht="15.75" customHeight="1" thickBot="1">
      <c r="A3" s="372" t="s">
        <v>0</v>
      </c>
      <c r="B3" s="345" t="s">
        <v>1</v>
      </c>
      <c r="C3" s="370" t="s">
        <v>7</v>
      </c>
      <c r="D3" s="367" t="s">
        <v>124</v>
      </c>
      <c r="E3" s="368"/>
      <c r="F3" s="368"/>
      <c r="G3" s="368"/>
      <c r="H3" s="368"/>
      <c r="I3" s="368"/>
      <c r="J3" s="368"/>
      <c r="K3" s="368"/>
      <c r="L3" s="369"/>
    </row>
    <row r="4" spans="1:12" ht="15.75" customHeight="1" thickBot="1">
      <c r="A4" s="373"/>
      <c r="B4" s="346"/>
      <c r="C4" s="371"/>
      <c r="D4" s="18" t="s">
        <v>3</v>
      </c>
      <c r="E4" s="310" t="s">
        <v>4</v>
      </c>
      <c r="F4" s="310" t="s">
        <v>5</v>
      </c>
      <c r="G4" s="310" t="s">
        <v>6</v>
      </c>
      <c r="H4" s="310" t="s">
        <v>116</v>
      </c>
      <c r="I4" s="310" t="s">
        <v>150</v>
      </c>
      <c r="J4" s="313" t="s">
        <v>170</v>
      </c>
      <c r="K4" s="311" t="s">
        <v>170</v>
      </c>
      <c r="L4" s="312" t="s">
        <v>171</v>
      </c>
    </row>
    <row r="5" spans="1:12">
      <c r="A5" s="249">
        <v>13073088</v>
      </c>
      <c r="B5" s="177">
        <v>301</v>
      </c>
      <c r="C5" s="183" t="s">
        <v>121</v>
      </c>
      <c r="D5" s="177"/>
      <c r="E5" s="22"/>
      <c r="F5" s="22"/>
      <c r="G5" s="22"/>
      <c r="H5" s="148"/>
      <c r="I5" s="223"/>
      <c r="J5" s="297"/>
      <c r="K5" s="300"/>
      <c r="L5" s="282"/>
    </row>
    <row r="6" spans="1:12">
      <c r="A6" s="204">
        <v>13073011</v>
      </c>
      <c r="B6" s="178">
        <v>311</v>
      </c>
      <c r="C6" s="184" t="s">
        <v>11</v>
      </c>
      <c r="D6" s="178"/>
      <c r="E6" s="19"/>
      <c r="F6" s="23">
        <v>124427.89</v>
      </c>
      <c r="G6" s="23">
        <v>405556.13</v>
      </c>
      <c r="H6" s="23">
        <v>144077.96</v>
      </c>
      <c r="I6" s="23">
        <v>383717.16</v>
      </c>
      <c r="J6" s="298">
        <v>68417.14</v>
      </c>
      <c r="K6" s="23">
        <v>58113.91</v>
      </c>
      <c r="L6" s="283">
        <v>1086307.49</v>
      </c>
    </row>
    <row r="7" spans="1:12">
      <c r="A7" s="204">
        <v>13073035</v>
      </c>
      <c r="B7" s="178">
        <v>312</v>
      </c>
      <c r="C7" s="184" t="s">
        <v>12</v>
      </c>
      <c r="D7" s="178"/>
      <c r="E7" s="19"/>
      <c r="F7" s="19"/>
      <c r="G7" s="19"/>
      <c r="H7" s="19"/>
      <c r="I7" s="23"/>
      <c r="J7" s="298"/>
      <c r="K7" s="23"/>
      <c r="L7" s="283"/>
    </row>
    <row r="8" spans="1:12">
      <c r="A8" s="204">
        <v>13073055</v>
      </c>
      <c r="B8" s="178">
        <v>313</v>
      </c>
      <c r="C8" s="184" t="s">
        <v>13</v>
      </c>
      <c r="D8" s="178"/>
      <c r="E8" s="19"/>
      <c r="F8" s="19"/>
      <c r="G8" s="19"/>
      <c r="H8" s="19"/>
      <c r="I8" s="23"/>
      <c r="J8" s="298"/>
      <c r="K8" s="23"/>
      <c r="L8" s="283">
        <v>108132</v>
      </c>
    </row>
    <row r="9" spans="1:12">
      <c r="A9" s="204">
        <v>13073070</v>
      </c>
      <c r="B9" s="178">
        <v>314</v>
      </c>
      <c r="C9" s="184" t="s">
        <v>14</v>
      </c>
      <c r="D9" s="178"/>
      <c r="E9" s="19"/>
      <c r="F9" s="19"/>
      <c r="G9" s="19"/>
      <c r="H9" s="19"/>
      <c r="I9" s="23"/>
      <c r="J9" s="298"/>
      <c r="K9" s="23"/>
      <c r="L9" s="283"/>
    </row>
    <row r="10" spans="1:12">
      <c r="A10" s="204">
        <v>13073080</v>
      </c>
      <c r="B10" s="178">
        <v>315</v>
      </c>
      <c r="C10" s="184" t="s">
        <v>15</v>
      </c>
      <c r="D10" s="178"/>
      <c r="E10" s="19"/>
      <c r="F10" s="19"/>
      <c r="G10" s="19"/>
      <c r="H10" s="19"/>
      <c r="I10" s="23"/>
      <c r="J10" s="298">
        <v>1583021.35</v>
      </c>
      <c r="K10" s="23">
        <v>1564980.87</v>
      </c>
      <c r="L10" s="283">
        <v>367522.89</v>
      </c>
    </row>
    <row r="11" spans="1:12">
      <c r="A11" s="204">
        <v>13073089</v>
      </c>
      <c r="B11" s="178">
        <v>316</v>
      </c>
      <c r="C11" s="184" t="s">
        <v>16</v>
      </c>
      <c r="D11" s="178"/>
      <c r="E11" s="19"/>
      <c r="F11" s="19"/>
      <c r="G11" s="19"/>
      <c r="H11" s="19"/>
      <c r="I11" s="23"/>
      <c r="J11" s="298"/>
      <c r="K11" s="23"/>
      <c r="L11" s="283"/>
    </row>
    <row r="12" spans="1:12">
      <c r="A12" s="204">
        <v>13073105</v>
      </c>
      <c r="B12" s="178">
        <v>317</v>
      </c>
      <c r="C12" s="184" t="s">
        <v>17</v>
      </c>
      <c r="D12" s="178"/>
      <c r="E12" s="19"/>
      <c r="F12" s="19"/>
      <c r="G12" s="19"/>
      <c r="H12" s="19"/>
      <c r="I12" s="23"/>
      <c r="J12" s="298">
        <v>0</v>
      </c>
      <c r="K12" s="23"/>
      <c r="L12" s="283"/>
    </row>
    <row r="13" spans="1:12">
      <c r="A13" s="204">
        <v>13073005</v>
      </c>
      <c r="B13" s="178">
        <v>5351</v>
      </c>
      <c r="C13" s="184" t="s">
        <v>18</v>
      </c>
      <c r="D13" s="178"/>
      <c r="E13" s="19"/>
      <c r="F13" s="19"/>
      <c r="G13" s="19"/>
      <c r="H13" s="19"/>
      <c r="I13" s="23"/>
      <c r="J13" s="298"/>
      <c r="K13" s="23"/>
      <c r="L13" s="283"/>
    </row>
    <row r="14" spans="1:12">
      <c r="A14" s="204">
        <v>13073037</v>
      </c>
      <c r="B14" s="178">
        <v>5351</v>
      </c>
      <c r="C14" s="184" t="s">
        <v>19</v>
      </c>
      <c r="D14" s="178"/>
      <c r="E14" s="19"/>
      <c r="F14" s="19"/>
      <c r="G14" s="19"/>
      <c r="H14" s="19"/>
      <c r="I14" s="23"/>
      <c r="J14" s="298"/>
      <c r="K14" s="23"/>
      <c r="L14" s="283"/>
    </row>
    <row r="15" spans="1:12">
      <c r="A15" s="204">
        <v>13073044</v>
      </c>
      <c r="B15" s="178">
        <v>5351</v>
      </c>
      <c r="C15" s="184" t="s">
        <v>20</v>
      </c>
      <c r="D15" s="178"/>
      <c r="E15" s="19"/>
      <c r="F15" s="19"/>
      <c r="G15" s="19"/>
      <c r="H15" s="19"/>
      <c r="I15" s="23"/>
      <c r="J15" s="298"/>
      <c r="K15" s="23"/>
      <c r="L15" s="283"/>
    </row>
    <row r="16" spans="1:12">
      <c r="A16" s="204">
        <v>13073046</v>
      </c>
      <c r="B16" s="178">
        <v>5351</v>
      </c>
      <c r="C16" s="184" t="s">
        <v>21</v>
      </c>
      <c r="D16" s="178"/>
      <c r="E16" s="19"/>
      <c r="F16" s="19"/>
      <c r="G16" s="19"/>
      <c r="H16" s="19"/>
      <c r="I16" s="23"/>
      <c r="J16" s="298"/>
      <c r="K16" s="23"/>
      <c r="L16" s="283"/>
    </row>
    <row r="17" spans="1:12">
      <c r="A17" s="204">
        <v>13073066</v>
      </c>
      <c r="B17" s="178">
        <v>5351</v>
      </c>
      <c r="C17" s="184" t="s">
        <v>22</v>
      </c>
      <c r="D17" s="178"/>
      <c r="E17" s="19"/>
      <c r="F17" s="19"/>
      <c r="G17" s="19"/>
      <c r="H17" s="19"/>
      <c r="I17" s="23"/>
      <c r="J17" s="298"/>
      <c r="K17" s="23"/>
      <c r="L17" s="283"/>
    </row>
    <row r="18" spans="1:12">
      <c r="A18" s="204">
        <v>13073068</v>
      </c>
      <c r="B18" s="178">
        <v>5351</v>
      </c>
      <c r="C18" s="184" t="s">
        <v>23</v>
      </c>
      <c r="D18" s="178"/>
      <c r="E18" s="19"/>
      <c r="F18" s="19"/>
      <c r="G18" s="19"/>
      <c r="H18" s="19"/>
      <c r="I18" s="23"/>
      <c r="J18" s="298"/>
      <c r="K18" s="23"/>
      <c r="L18" s="283"/>
    </row>
    <row r="19" spans="1:12">
      <c r="A19" s="204">
        <v>13073009</v>
      </c>
      <c r="B19" s="178">
        <v>5352</v>
      </c>
      <c r="C19" s="184" t="s">
        <v>24</v>
      </c>
      <c r="D19" s="178"/>
      <c r="E19" s="19"/>
      <c r="F19" s="19"/>
      <c r="G19" s="19"/>
      <c r="H19" s="19"/>
      <c r="I19" s="23"/>
      <c r="J19" s="298"/>
      <c r="K19" s="23"/>
      <c r="L19" s="283"/>
    </row>
    <row r="20" spans="1:12">
      <c r="A20" s="204">
        <v>13073018</v>
      </c>
      <c r="B20" s="178">
        <v>5352</v>
      </c>
      <c r="C20" s="184" t="s">
        <v>25</v>
      </c>
      <c r="D20" s="178"/>
      <c r="E20" s="19"/>
      <c r="F20" s="19"/>
      <c r="G20" s="19"/>
      <c r="H20" s="19"/>
      <c r="I20" s="23"/>
      <c r="J20" s="298"/>
      <c r="K20" s="23"/>
      <c r="L20" s="283"/>
    </row>
    <row r="21" spans="1:12">
      <c r="A21" s="204">
        <v>13073025</v>
      </c>
      <c r="B21" s="178">
        <v>5352</v>
      </c>
      <c r="C21" s="184" t="s">
        <v>26</v>
      </c>
      <c r="D21" s="178"/>
      <c r="E21" s="19"/>
      <c r="F21" s="19"/>
      <c r="G21" s="19"/>
      <c r="H21" s="19"/>
      <c r="I21" s="23"/>
      <c r="J21" s="298"/>
      <c r="K21" s="23"/>
      <c r="L21" s="283"/>
    </row>
    <row r="22" spans="1:12">
      <c r="A22" s="204">
        <v>13073042</v>
      </c>
      <c r="B22" s="178">
        <v>5352</v>
      </c>
      <c r="C22" s="184" t="s">
        <v>27</v>
      </c>
      <c r="D22" s="178"/>
      <c r="E22" s="19"/>
      <c r="F22" s="19"/>
      <c r="G22" s="19"/>
      <c r="H22" s="19"/>
      <c r="I22" s="23"/>
      <c r="J22" s="298"/>
      <c r="K22" s="23"/>
      <c r="L22" s="283"/>
    </row>
    <row r="23" spans="1:12">
      <c r="A23" s="204">
        <v>13073043</v>
      </c>
      <c r="B23" s="178">
        <v>5352</v>
      </c>
      <c r="C23" s="184" t="s">
        <v>28</v>
      </c>
      <c r="D23" s="178"/>
      <c r="E23" s="19"/>
      <c r="F23" s="19"/>
      <c r="G23" s="19"/>
      <c r="H23" s="19"/>
      <c r="I23" s="23"/>
      <c r="J23" s="298"/>
      <c r="K23" s="23"/>
      <c r="L23" s="283"/>
    </row>
    <row r="24" spans="1:12">
      <c r="A24" s="204">
        <v>13073051</v>
      </c>
      <c r="B24" s="178">
        <v>5352</v>
      </c>
      <c r="C24" s="184" t="s">
        <v>29</v>
      </c>
      <c r="D24" s="178"/>
      <c r="E24" s="19"/>
      <c r="F24" s="19"/>
      <c r="G24" s="19"/>
      <c r="H24" s="19"/>
      <c r="I24" s="23"/>
      <c r="J24" s="298"/>
      <c r="K24" s="23"/>
      <c r="L24" s="283"/>
    </row>
    <row r="25" spans="1:12">
      <c r="A25" s="204">
        <v>13073053</v>
      </c>
      <c r="B25" s="178">
        <v>5352</v>
      </c>
      <c r="C25" s="184" t="s">
        <v>30</v>
      </c>
      <c r="D25" s="178"/>
      <c r="E25" s="19"/>
      <c r="F25" s="19"/>
      <c r="G25" s="19"/>
      <c r="H25" s="19"/>
      <c r="I25" s="23"/>
      <c r="J25" s="298"/>
      <c r="K25" s="23"/>
      <c r="L25" s="283"/>
    </row>
    <row r="26" spans="1:12">
      <c r="A26" s="204">
        <v>13073069</v>
      </c>
      <c r="B26" s="178">
        <v>5352</v>
      </c>
      <c r="C26" s="184" t="s">
        <v>31</v>
      </c>
      <c r="D26" s="178"/>
      <c r="E26" s="19"/>
      <c r="F26" s="19"/>
      <c r="G26" s="19"/>
      <c r="H26" s="19"/>
      <c r="I26" s="23"/>
      <c r="J26" s="298"/>
      <c r="K26" s="23"/>
      <c r="L26" s="283"/>
    </row>
    <row r="27" spans="1:12">
      <c r="A27" s="204">
        <v>13073077</v>
      </c>
      <c r="B27" s="178">
        <v>5352</v>
      </c>
      <c r="C27" s="184" t="s">
        <v>32</v>
      </c>
      <c r="D27" s="178"/>
      <c r="E27" s="19"/>
      <c r="F27" s="19"/>
      <c r="G27" s="19"/>
      <c r="H27" s="19"/>
      <c r="I27" s="23"/>
      <c r="J27" s="298"/>
      <c r="K27" s="23"/>
      <c r="L27" s="283"/>
    </row>
    <row r="28" spans="1:12">
      <c r="A28" s="204">
        <v>13073094</v>
      </c>
      <c r="B28" s="178">
        <v>5352</v>
      </c>
      <c r="C28" s="184" t="s">
        <v>33</v>
      </c>
      <c r="D28" s="178"/>
      <c r="E28" s="19"/>
      <c r="F28" s="19"/>
      <c r="G28" s="19"/>
      <c r="H28" s="19"/>
      <c r="I28" s="23"/>
      <c r="J28" s="298"/>
      <c r="K28" s="23"/>
      <c r="L28" s="283"/>
    </row>
    <row r="29" spans="1:12">
      <c r="A29" s="204">
        <v>13073010</v>
      </c>
      <c r="B29" s="178">
        <v>5353</v>
      </c>
      <c r="C29" s="184" t="s">
        <v>34</v>
      </c>
      <c r="D29" s="178"/>
      <c r="E29" s="19"/>
      <c r="F29" s="19"/>
      <c r="G29" s="19"/>
      <c r="H29" s="19"/>
      <c r="I29" s="23"/>
      <c r="J29" s="298"/>
      <c r="K29" s="23"/>
      <c r="L29" s="283"/>
    </row>
    <row r="30" spans="1:12">
      <c r="A30" s="204">
        <v>13073014</v>
      </c>
      <c r="B30" s="178">
        <v>5353</v>
      </c>
      <c r="C30" s="184" t="s">
        <v>35</v>
      </c>
      <c r="D30" s="178"/>
      <c r="E30" s="19"/>
      <c r="F30" s="19"/>
      <c r="G30" s="19"/>
      <c r="H30" s="19"/>
      <c r="I30" s="23"/>
      <c r="J30" s="298"/>
      <c r="K30" s="23"/>
      <c r="L30" s="283">
        <v>5938.48</v>
      </c>
    </row>
    <row r="31" spans="1:12">
      <c r="A31" s="204">
        <v>13073027</v>
      </c>
      <c r="B31" s="178">
        <v>5353</v>
      </c>
      <c r="C31" s="184" t="s">
        <v>36</v>
      </c>
      <c r="D31" s="178"/>
      <c r="E31" s="19"/>
      <c r="F31" s="19"/>
      <c r="G31" s="19"/>
      <c r="H31" s="19"/>
      <c r="I31" s="23"/>
      <c r="J31" s="298"/>
      <c r="K31" s="23"/>
      <c r="L31" s="283"/>
    </row>
    <row r="32" spans="1:12">
      <c r="A32" s="204">
        <v>13073038</v>
      </c>
      <c r="B32" s="178">
        <v>5353</v>
      </c>
      <c r="C32" s="184" t="s">
        <v>37</v>
      </c>
      <c r="D32" s="178"/>
      <c r="E32" s="19"/>
      <c r="F32" s="19"/>
      <c r="G32" s="19"/>
      <c r="H32" s="19"/>
      <c r="I32" s="23"/>
      <c r="J32" s="298"/>
      <c r="K32" s="23"/>
      <c r="L32" s="283"/>
    </row>
    <row r="33" spans="1:12">
      <c r="A33" s="204">
        <v>13073049</v>
      </c>
      <c r="B33" s="178">
        <v>5353</v>
      </c>
      <c r="C33" s="184" t="s">
        <v>38</v>
      </c>
      <c r="D33" s="178"/>
      <c r="E33" s="19"/>
      <c r="F33" s="19"/>
      <c r="G33" s="19"/>
      <c r="H33" s="19"/>
      <c r="I33" s="23">
        <v>8761.74</v>
      </c>
      <c r="J33" s="298">
        <v>2312.17</v>
      </c>
      <c r="K33" s="23">
        <v>1831.63</v>
      </c>
      <c r="L33" s="283"/>
    </row>
    <row r="34" spans="1:12">
      <c r="A34" s="204">
        <v>13073063</v>
      </c>
      <c r="B34" s="178">
        <v>5353</v>
      </c>
      <c r="C34" s="184" t="s">
        <v>39</v>
      </c>
      <c r="D34" s="178"/>
      <c r="E34" s="19"/>
      <c r="F34" s="19"/>
      <c r="G34" s="19"/>
      <c r="H34" s="19"/>
      <c r="I34" s="23"/>
      <c r="J34" s="298"/>
      <c r="K34" s="23"/>
      <c r="L34" s="283"/>
    </row>
    <row r="35" spans="1:12">
      <c r="A35" s="204">
        <v>13073064</v>
      </c>
      <c r="B35" s="178">
        <v>5353</v>
      </c>
      <c r="C35" s="184" t="s">
        <v>40</v>
      </c>
      <c r="D35" s="178"/>
      <c r="E35" s="19"/>
      <c r="F35" s="19"/>
      <c r="G35" s="19"/>
      <c r="H35" s="19"/>
      <c r="I35" s="23"/>
      <c r="J35" s="298"/>
      <c r="K35" s="23"/>
      <c r="L35" s="283"/>
    </row>
    <row r="36" spans="1:12">
      <c r="A36" s="204">
        <v>13073065</v>
      </c>
      <c r="B36" s="178">
        <v>5353</v>
      </c>
      <c r="C36" s="184" t="s">
        <v>41</v>
      </c>
      <c r="D36" s="178"/>
      <c r="E36" s="14">
        <v>21427.02</v>
      </c>
      <c r="F36" s="19"/>
      <c r="G36" s="19"/>
      <c r="H36" s="19"/>
      <c r="I36" s="23"/>
      <c r="J36" s="298"/>
      <c r="K36" s="23"/>
      <c r="L36" s="283"/>
    </row>
    <row r="37" spans="1:12" ht="15.75" customHeight="1">
      <c r="A37" s="204">
        <v>13073072</v>
      </c>
      <c r="B37" s="178">
        <v>5353</v>
      </c>
      <c r="C37" s="184" t="s">
        <v>42</v>
      </c>
      <c r="D37" s="179">
        <v>17238.75</v>
      </c>
      <c r="E37" s="19"/>
      <c r="F37" s="14">
        <v>79231.62</v>
      </c>
      <c r="G37" s="23">
        <v>85306.22</v>
      </c>
      <c r="H37" s="23">
        <v>39545.589999999997</v>
      </c>
      <c r="I37" s="23"/>
      <c r="J37" s="298"/>
      <c r="K37" s="23"/>
      <c r="L37" s="283">
        <v>69767.06</v>
      </c>
    </row>
    <row r="38" spans="1:12">
      <c r="A38" s="204">
        <v>13073074</v>
      </c>
      <c r="B38" s="178">
        <v>5353</v>
      </c>
      <c r="C38" s="184" t="s">
        <v>43</v>
      </c>
      <c r="D38" s="178"/>
      <c r="E38" s="19"/>
      <c r="F38" s="19"/>
      <c r="G38" s="19"/>
      <c r="H38" s="19"/>
      <c r="I38" s="23"/>
      <c r="J38" s="298"/>
      <c r="K38" s="23"/>
      <c r="L38" s="283"/>
    </row>
    <row r="39" spans="1:12">
      <c r="A39" s="204">
        <v>13073083</v>
      </c>
      <c r="B39" s="178">
        <v>5353</v>
      </c>
      <c r="C39" s="184" t="s">
        <v>44</v>
      </c>
      <c r="D39" s="178"/>
      <c r="E39" s="19"/>
      <c r="F39" s="19"/>
      <c r="G39" s="19"/>
      <c r="H39" s="19"/>
      <c r="I39" s="23"/>
      <c r="J39" s="298"/>
      <c r="K39" s="23"/>
      <c r="L39" s="283"/>
    </row>
    <row r="40" spans="1:12">
      <c r="A40" s="204">
        <v>13073002</v>
      </c>
      <c r="B40" s="178">
        <v>5354</v>
      </c>
      <c r="C40" s="184" t="s">
        <v>45</v>
      </c>
      <c r="D40" s="179">
        <v>85450.53</v>
      </c>
      <c r="E40" s="19"/>
      <c r="F40" s="23">
        <v>79231.62</v>
      </c>
      <c r="G40" s="23">
        <v>106025.15</v>
      </c>
      <c r="H40" s="23">
        <v>248241.02</v>
      </c>
      <c r="I40" s="23">
        <v>192544.69</v>
      </c>
      <c r="J40" s="298">
        <v>285197.88</v>
      </c>
      <c r="K40" s="23">
        <v>284015.39</v>
      </c>
      <c r="L40" s="283">
        <v>70804.61</v>
      </c>
    </row>
    <row r="41" spans="1:12">
      <c r="A41" s="204">
        <v>13073012</v>
      </c>
      <c r="B41" s="178">
        <v>5354</v>
      </c>
      <c r="C41" s="184" t="s">
        <v>46</v>
      </c>
      <c r="D41" s="178"/>
      <c r="E41" s="19"/>
      <c r="F41" s="19"/>
      <c r="G41" s="19"/>
      <c r="H41" s="19"/>
      <c r="I41" s="23"/>
      <c r="J41" s="298"/>
      <c r="K41" s="23"/>
      <c r="L41" s="283"/>
    </row>
    <row r="42" spans="1:12">
      <c r="A42" s="204">
        <v>13073017</v>
      </c>
      <c r="B42" s="178">
        <v>5354</v>
      </c>
      <c r="C42" s="184" t="s">
        <v>47</v>
      </c>
      <c r="D42" s="178"/>
      <c r="E42" s="19"/>
      <c r="F42" s="19"/>
      <c r="G42" s="19"/>
      <c r="H42" s="19"/>
      <c r="I42" s="23"/>
      <c r="J42" s="298"/>
      <c r="K42" s="23"/>
      <c r="L42" s="283"/>
    </row>
    <row r="43" spans="1:12">
      <c r="A43" s="204">
        <v>13073067</v>
      </c>
      <c r="B43" s="178">
        <v>5354</v>
      </c>
      <c r="C43" s="184" t="s">
        <v>48</v>
      </c>
      <c r="D43" s="178"/>
      <c r="E43" s="19"/>
      <c r="F43" s="23">
        <v>13378.84</v>
      </c>
      <c r="G43" s="23">
        <v>88420.32</v>
      </c>
      <c r="H43" s="23">
        <v>52531.4</v>
      </c>
      <c r="I43" s="23">
        <v>22270.87</v>
      </c>
      <c r="J43" s="298">
        <v>27808.85</v>
      </c>
      <c r="K43" s="23">
        <v>25125.08</v>
      </c>
      <c r="L43" s="283">
        <v>27164.09</v>
      </c>
    </row>
    <row r="44" spans="1:12">
      <c r="A44" s="204">
        <v>13073100</v>
      </c>
      <c r="B44" s="178">
        <v>5354</v>
      </c>
      <c r="C44" s="184" t="s">
        <v>49</v>
      </c>
      <c r="D44" s="178"/>
      <c r="E44" s="19"/>
      <c r="F44" s="19"/>
      <c r="G44" s="19"/>
      <c r="H44" s="19"/>
      <c r="I44" s="23"/>
      <c r="J44" s="298"/>
      <c r="K44" s="23"/>
      <c r="L44" s="283"/>
    </row>
    <row r="45" spans="1:12">
      <c r="A45" s="204">
        <v>13073103</v>
      </c>
      <c r="B45" s="178">
        <v>5354</v>
      </c>
      <c r="C45" s="184" t="s">
        <v>50</v>
      </c>
      <c r="D45" s="178"/>
      <c r="E45" s="19"/>
      <c r="F45" s="19"/>
      <c r="G45" s="19"/>
      <c r="H45" s="19"/>
      <c r="I45" s="23"/>
      <c r="J45" s="298"/>
      <c r="K45" s="23"/>
      <c r="L45" s="283"/>
    </row>
    <row r="46" spans="1:12">
      <c r="A46" s="204">
        <v>13073024</v>
      </c>
      <c r="B46" s="178">
        <v>5355</v>
      </c>
      <c r="C46" s="184" t="s">
        <v>51</v>
      </c>
      <c r="D46" s="178"/>
      <c r="E46" s="19"/>
      <c r="F46" s="19"/>
      <c r="G46" s="19"/>
      <c r="H46" s="19"/>
      <c r="I46" s="23"/>
      <c r="J46" s="298"/>
      <c r="K46" s="23"/>
      <c r="L46" s="283"/>
    </row>
    <row r="47" spans="1:12">
      <c r="A47" s="204">
        <v>13073029</v>
      </c>
      <c r="B47" s="178">
        <v>5355</v>
      </c>
      <c r="C47" s="184" t="s">
        <v>52</v>
      </c>
      <c r="D47" s="178"/>
      <c r="E47" s="19"/>
      <c r="F47" s="19"/>
      <c r="G47" s="19"/>
      <c r="H47" s="19"/>
      <c r="I47" s="23"/>
      <c r="J47" s="298"/>
      <c r="K47" s="23"/>
      <c r="L47" s="283"/>
    </row>
    <row r="48" spans="1:12">
      <c r="A48" s="204">
        <v>13073034</v>
      </c>
      <c r="B48" s="178">
        <v>5355</v>
      </c>
      <c r="C48" s="184" t="s">
        <v>53</v>
      </c>
      <c r="D48" s="178"/>
      <c r="E48" s="19"/>
      <c r="F48" s="19"/>
      <c r="G48" s="19"/>
      <c r="H48" s="19"/>
      <c r="I48" s="23"/>
      <c r="J48" s="298"/>
      <c r="K48" s="23"/>
      <c r="L48" s="283"/>
    </row>
    <row r="49" spans="1:12">
      <c r="A49" s="204">
        <v>13073057</v>
      </c>
      <c r="B49" s="178">
        <v>5355</v>
      </c>
      <c r="C49" s="184" t="s">
        <v>54</v>
      </c>
      <c r="D49" s="178"/>
      <c r="E49" s="19"/>
      <c r="F49" s="19"/>
      <c r="G49" s="19"/>
      <c r="H49" s="19"/>
      <c r="I49" s="23"/>
      <c r="J49" s="298"/>
      <c r="K49" s="23"/>
      <c r="L49" s="283"/>
    </row>
    <row r="50" spans="1:12">
      <c r="A50" s="204">
        <v>13073062</v>
      </c>
      <c r="B50" s="178">
        <v>5355</v>
      </c>
      <c r="C50" s="184" t="s">
        <v>55</v>
      </c>
      <c r="D50" s="178"/>
      <c r="E50" s="19"/>
      <c r="F50" s="19"/>
      <c r="G50" s="19"/>
      <c r="H50" s="19"/>
      <c r="I50" s="23"/>
      <c r="J50" s="298"/>
      <c r="K50" s="23"/>
      <c r="L50" s="283"/>
    </row>
    <row r="51" spans="1:12">
      <c r="A51" s="204">
        <v>13073076</v>
      </c>
      <c r="B51" s="178">
        <v>5355</v>
      </c>
      <c r="C51" s="184" t="s">
        <v>56</v>
      </c>
      <c r="D51" s="178"/>
      <c r="E51" s="19"/>
      <c r="F51" s="19"/>
      <c r="G51" s="19"/>
      <c r="H51" s="19"/>
      <c r="I51" s="23"/>
      <c r="J51" s="298"/>
      <c r="K51" s="23"/>
      <c r="L51" s="283"/>
    </row>
    <row r="52" spans="1:12">
      <c r="A52" s="204">
        <v>13073086</v>
      </c>
      <c r="B52" s="178">
        <v>5355</v>
      </c>
      <c r="C52" s="184" t="s">
        <v>57</v>
      </c>
      <c r="D52" s="178"/>
      <c r="E52" s="14">
        <v>16907.669999999998</v>
      </c>
      <c r="F52" s="19"/>
      <c r="G52" s="19"/>
      <c r="H52" s="23">
        <v>117332.22</v>
      </c>
      <c r="I52" s="23"/>
      <c r="J52" s="298">
        <v>81941.27</v>
      </c>
      <c r="K52" s="23">
        <v>81068.14</v>
      </c>
      <c r="L52" s="283"/>
    </row>
    <row r="53" spans="1:12">
      <c r="A53" s="204">
        <v>13073096</v>
      </c>
      <c r="B53" s="178">
        <v>5355</v>
      </c>
      <c r="C53" s="184" t="s">
        <v>58</v>
      </c>
      <c r="D53" s="178"/>
      <c r="E53" s="19"/>
      <c r="F53" s="19"/>
      <c r="G53" s="19"/>
      <c r="H53" s="19"/>
      <c r="I53" s="23"/>
      <c r="J53" s="298"/>
      <c r="K53" s="23"/>
      <c r="L53" s="283"/>
    </row>
    <row r="54" spans="1:12">
      <c r="A54" s="204">
        <v>13073097</v>
      </c>
      <c r="B54" s="178">
        <v>5355</v>
      </c>
      <c r="C54" s="184" t="s">
        <v>59</v>
      </c>
      <c r="D54" s="178"/>
      <c r="E54" s="19"/>
      <c r="F54" s="19"/>
      <c r="G54" s="19"/>
      <c r="H54" s="19"/>
      <c r="I54" s="23"/>
      <c r="J54" s="298"/>
      <c r="K54" s="23"/>
      <c r="L54" s="283"/>
    </row>
    <row r="55" spans="1:12">
      <c r="A55" s="204">
        <v>13073098</v>
      </c>
      <c r="B55" s="178">
        <v>5355</v>
      </c>
      <c r="C55" s="184" t="s">
        <v>60</v>
      </c>
      <c r="D55" s="178"/>
      <c r="E55" s="19"/>
      <c r="F55" s="19"/>
      <c r="G55" s="19"/>
      <c r="H55" s="19"/>
      <c r="I55" s="23"/>
      <c r="J55" s="298"/>
      <c r="K55" s="23"/>
      <c r="L55" s="283"/>
    </row>
    <row r="56" spans="1:12">
      <c r="A56" s="204">
        <v>13073023</v>
      </c>
      <c r="B56" s="178">
        <v>5356</v>
      </c>
      <c r="C56" s="184" t="s">
        <v>61</v>
      </c>
      <c r="D56" s="178"/>
      <c r="E56" s="19"/>
      <c r="F56" s="19"/>
      <c r="G56" s="19"/>
      <c r="H56" s="19"/>
      <c r="I56" s="23"/>
      <c r="J56" s="298"/>
      <c r="K56" s="23"/>
      <c r="L56" s="283"/>
    </row>
    <row r="57" spans="1:12">
      <c r="A57" s="204">
        <v>13073090</v>
      </c>
      <c r="B57" s="178">
        <v>5356</v>
      </c>
      <c r="C57" s="184" t="s">
        <v>62</v>
      </c>
      <c r="D57" s="178"/>
      <c r="E57" s="19"/>
      <c r="F57" s="19"/>
      <c r="G57" s="19"/>
      <c r="H57" s="19"/>
      <c r="I57" s="23"/>
      <c r="J57" s="298"/>
      <c r="K57" s="23"/>
      <c r="L57" s="283"/>
    </row>
    <row r="58" spans="1:12">
      <c r="A58" s="204">
        <v>13073102</v>
      </c>
      <c r="B58" s="178">
        <v>5356</v>
      </c>
      <c r="C58" s="184" t="s">
        <v>63</v>
      </c>
      <c r="D58" s="178"/>
      <c r="E58" s="19"/>
      <c r="F58" s="19"/>
      <c r="G58" s="19"/>
      <c r="H58" s="19"/>
      <c r="I58" s="23"/>
      <c r="J58" s="298"/>
      <c r="K58" s="23"/>
      <c r="L58" s="283"/>
    </row>
    <row r="59" spans="1:12">
      <c r="A59" s="204">
        <v>13073006</v>
      </c>
      <c r="B59" s="178">
        <v>5357</v>
      </c>
      <c r="C59" s="184" t="s">
        <v>64</v>
      </c>
      <c r="D59" s="178"/>
      <c r="E59" s="19"/>
      <c r="F59" s="19"/>
      <c r="G59" s="19"/>
      <c r="H59" s="19"/>
      <c r="I59" s="23"/>
      <c r="J59" s="298"/>
      <c r="K59" s="23"/>
      <c r="L59" s="283"/>
    </row>
    <row r="60" spans="1:12">
      <c r="A60" s="250">
        <v>13073026</v>
      </c>
      <c r="B60" s="245">
        <v>5357</v>
      </c>
      <c r="C60" s="185" t="s">
        <v>65</v>
      </c>
      <c r="D60" s="178"/>
      <c r="E60" s="19"/>
      <c r="F60" s="19"/>
      <c r="G60" s="19"/>
      <c r="H60" s="19"/>
      <c r="I60" s="23"/>
      <c r="J60" s="298"/>
      <c r="K60" s="23"/>
      <c r="L60" s="283"/>
    </row>
    <row r="61" spans="1:12">
      <c r="A61" s="204">
        <v>13073031</v>
      </c>
      <c r="B61" s="178">
        <v>5357</v>
      </c>
      <c r="C61" s="184" t="s">
        <v>66</v>
      </c>
      <c r="D61" s="178"/>
      <c r="E61" s="19"/>
      <c r="F61" s="19"/>
      <c r="G61" s="19"/>
      <c r="H61" s="23">
        <v>78587.64</v>
      </c>
      <c r="I61" s="23"/>
      <c r="J61" s="298"/>
      <c r="K61" s="23"/>
      <c r="L61" s="283"/>
    </row>
    <row r="62" spans="1:12">
      <c r="A62" s="204">
        <v>13073048</v>
      </c>
      <c r="B62" s="178">
        <v>5357</v>
      </c>
      <c r="C62" s="184" t="s">
        <v>67</v>
      </c>
      <c r="D62" s="178"/>
      <c r="E62" s="19"/>
      <c r="F62" s="19"/>
      <c r="G62" s="19"/>
      <c r="H62" s="19"/>
      <c r="I62" s="23"/>
      <c r="J62" s="298"/>
      <c r="K62" s="23"/>
      <c r="L62" s="283"/>
    </row>
    <row r="63" spans="1:12">
      <c r="A63" s="250">
        <v>13073056</v>
      </c>
      <c r="B63" s="245">
        <v>5357</v>
      </c>
      <c r="C63" s="185" t="s">
        <v>68</v>
      </c>
      <c r="D63" s="178"/>
      <c r="E63" s="19"/>
      <c r="F63" s="19"/>
      <c r="G63" s="19"/>
      <c r="H63" s="19"/>
      <c r="I63" s="23"/>
      <c r="J63" s="298"/>
      <c r="K63" s="23"/>
      <c r="L63" s="283"/>
    </row>
    <row r="64" spans="1:12">
      <c r="A64" s="204">
        <v>13073084</v>
      </c>
      <c r="B64" s="178">
        <v>5357</v>
      </c>
      <c r="C64" s="184" t="s">
        <v>69</v>
      </c>
      <c r="D64" s="178"/>
      <c r="E64" s="19"/>
      <c r="F64" s="19"/>
      <c r="G64" s="19"/>
      <c r="H64" s="19"/>
      <c r="I64" s="23"/>
      <c r="J64" s="298"/>
      <c r="K64" s="23"/>
      <c r="L64" s="283"/>
    </row>
    <row r="65" spans="1:12">
      <c r="A65" s="250">
        <v>13073091</v>
      </c>
      <c r="B65" s="245">
        <v>5357</v>
      </c>
      <c r="C65" s="185" t="s">
        <v>70</v>
      </c>
      <c r="D65" s="178"/>
      <c r="E65" s="19"/>
      <c r="F65" s="19"/>
      <c r="G65" s="19"/>
      <c r="H65" s="19"/>
      <c r="I65" s="23"/>
      <c r="J65" s="298"/>
      <c r="K65" s="23"/>
      <c r="L65" s="283"/>
    </row>
    <row r="66" spans="1:12">
      <c r="A66" s="204">
        <v>13073106</v>
      </c>
      <c r="B66" s="178">
        <v>5357</v>
      </c>
      <c r="C66" s="184" t="s">
        <v>71</v>
      </c>
      <c r="D66" s="178"/>
      <c r="E66" s="19"/>
      <c r="F66" s="19"/>
      <c r="G66" s="19"/>
      <c r="H66" s="19"/>
      <c r="I66" s="23"/>
      <c r="J66" s="298"/>
      <c r="K66" s="23"/>
      <c r="L66" s="283"/>
    </row>
    <row r="67" spans="1:12">
      <c r="A67" s="251">
        <v>13073107</v>
      </c>
      <c r="B67" s="246">
        <v>5357</v>
      </c>
      <c r="C67" s="186" t="s">
        <v>72</v>
      </c>
      <c r="D67" s="178"/>
      <c r="E67" s="19"/>
      <c r="F67" s="19"/>
      <c r="G67" s="19"/>
      <c r="H67" s="19"/>
      <c r="I67" s="23"/>
      <c r="J67" s="298"/>
      <c r="K67" s="23"/>
      <c r="L67" s="283"/>
    </row>
    <row r="68" spans="1:12">
      <c r="A68" s="204">
        <v>13073036</v>
      </c>
      <c r="B68" s="178">
        <v>5358</v>
      </c>
      <c r="C68" s="184" t="s">
        <v>73</v>
      </c>
      <c r="D68" s="178"/>
      <c r="E68" s="19"/>
      <c r="F68" s="19"/>
      <c r="G68" s="19"/>
      <c r="H68" s="19"/>
      <c r="I68" s="23"/>
      <c r="J68" s="298"/>
      <c r="K68" s="23"/>
      <c r="L68" s="283"/>
    </row>
    <row r="69" spans="1:12">
      <c r="A69" s="204">
        <v>13073041</v>
      </c>
      <c r="B69" s="178">
        <v>5358</v>
      </c>
      <c r="C69" s="184" t="s">
        <v>74</v>
      </c>
      <c r="D69" s="178"/>
      <c r="E69" s="19"/>
      <c r="F69" s="19"/>
      <c r="G69" s="19"/>
      <c r="H69" s="19"/>
      <c r="I69" s="23"/>
      <c r="J69" s="298"/>
      <c r="K69" s="23"/>
      <c r="L69" s="283"/>
    </row>
    <row r="70" spans="1:12">
      <c r="A70" s="252">
        <v>13073047</v>
      </c>
      <c r="B70" s="247">
        <v>5358</v>
      </c>
      <c r="C70" s="187" t="s">
        <v>75</v>
      </c>
      <c r="D70" s="178"/>
      <c r="E70" s="19"/>
      <c r="F70" s="19"/>
      <c r="G70" s="19"/>
      <c r="H70" s="19"/>
      <c r="I70" s="23"/>
      <c r="J70" s="298"/>
      <c r="K70" s="23"/>
      <c r="L70" s="283"/>
    </row>
    <row r="71" spans="1:12">
      <c r="A71" s="204">
        <v>13073054</v>
      </c>
      <c r="B71" s="178">
        <v>5358</v>
      </c>
      <c r="C71" s="184" t="s">
        <v>76</v>
      </c>
      <c r="D71" s="179">
        <v>157782.87</v>
      </c>
      <c r="E71" s="14">
        <v>205343.76</v>
      </c>
      <c r="F71" s="14">
        <v>180970.79</v>
      </c>
      <c r="G71" s="23">
        <v>203290.74</v>
      </c>
      <c r="H71" s="23">
        <v>162773.66</v>
      </c>
      <c r="I71" s="23">
        <v>153224.07999999999</v>
      </c>
      <c r="J71" s="298">
        <v>171265.19</v>
      </c>
      <c r="K71" s="23">
        <v>169719.94</v>
      </c>
      <c r="L71" s="283">
        <v>167645.59</v>
      </c>
    </row>
    <row r="72" spans="1:12">
      <c r="A72" s="252">
        <v>13073058</v>
      </c>
      <c r="B72" s="247">
        <v>5358</v>
      </c>
      <c r="C72" s="187" t="s">
        <v>77</v>
      </c>
      <c r="D72" s="178"/>
      <c r="E72" s="19"/>
      <c r="F72" s="19"/>
      <c r="G72" s="19"/>
      <c r="H72" s="19"/>
      <c r="I72" s="23"/>
      <c r="J72" s="298"/>
      <c r="K72" s="23"/>
      <c r="L72" s="283"/>
    </row>
    <row r="73" spans="1:12">
      <c r="A73" s="253">
        <v>13073060</v>
      </c>
      <c r="B73" s="248">
        <v>5358</v>
      </c>
      <c r="C73" s="188" t="s">
        <v>78</v>
      </c>
      <c r="D73" s="178"/>
      <c r="E73" s="19"/>
      <c r="F73" s="19"/>
      <c r="G73" s="19"/>
      <c r="H73" s="19"/>
      <c r="I73" s="23"/>
      <c r="J73" s="298"/>
      <c r="K73" s="23"/>
      <c r="L73" s="283"/>
    </row>
    <row r="74" spans="1:12">
      <c r="A74" s="204">
        <v>13073061</v>
      </c>
      <c r="B74" s="178">
        <v>5358</v>
      </c>
      <c r="C74" s="184" t="s">
        <v>79</v>
      </c>
      <c r="D74" s="178"/>
      <c r="E74" s="19"/>
      <c r="F74" s="19"/>
      <c r="G74" s="19"/>
      <c r="H74" s="19"/>
      <c r="I74" s="23"/>
      <c r="J74" s="298"/>
      <c r="K74" s="23"/>
      <c r="L74" s="283"/>
    </row>
    <row r="75" spans="1:12">
      <c r="A75" s="204">
        <v>13073087</v>
      </c>
      <c r="B75" s="178">
        <v>5358</v>
      </c>
      <c r="C75" s="184" t="s">
        <v>80</v>
      </c>
      <c r="D75" s="178"/>
      <c r="E75" s="19"/>
      <c r="F75" s="19"/>
      <c r="G75" s="19"/>
      <c r="H75" s="19"/>
      <c r="I75" s="23"/>
      <c r="J75" s="298"/>
      <c r="K75" s="23"/>
      <c r="L75" s="283"/>
    </row>
    <row r="76" spans="1:12">
      <c r="A76" s="204">
        <v>13073099</v>
      </c>
      <c r="B76" s="178">
        <v>5358</v>
      </c>
      <c r="C76" s="184" t="s">
        <v>81</v>
      </c>
      <c r="D76" s="180">
        <v>33150.75</v>
      </c>
      <c r="E76" s="19"/>
      <c r="F76" s="14">
        <v>25090.43</v>
      </c>
      <c r="G76" s="23">
        <v>9983.52</v>
      </c>
      <c r="H76" s="19"/>
      <c r="I76" s="23">
        <v>51890.43</v>
      </c>
      <c r="J76" s="298">
        <v>105374.65</v>
      </c>
      <c r="K76" s="23">
        <v>103669.22</v>
      </c>
      <c r="L76" s="283">
        <v>65759.66</v>
      </c>
    </row>
    <row r="77" spans="1:12">
      <c r="A77" s="204">
        <v>13073104</v>
      </c>
      <c r="B77" s="178">
        <v>5358</v>
      </c>
      <c r="C77" s="184" t="s">
        <v>82</v>
      </c>
      <c r="D77" s="178"/>
      <c r="E77" s="19"/>
      <c r="F77" s="19"/>
      <c r="G77" s="19"/>
      <c r="H77" s="19"/>
      <c r="I77" s="23"/>
      <c r="J77" s="298"/>
      <c r="K77" s="23"/>
      <c r="L77" s="283"/>
    </row>
    <row r="78" spans="1:12">
      <c r="A78" s="204">
        <v>13073004</v>
      </c>
      <c r="B78" s="178">
        <v>5359</v>
      </c>
      <c r="C78" s="184" t="s">
        <v>83</v>
      </c>
      <c r="D78" s="178"/>
      <c r="E78" s="19"/>
      <c r="F78" s="19"/>
      <c r="G78" s="19"/>
      <c r="H78" s="19"/>
      <c r="I78" s="23"/>
      <c r="J78" s="298"/>
      <c r="K78" s="23"/>
      <c r="L78" s="283"/>
    </row>
    <row r="79" spans="1:12">
      <c r="A79" s="204">
        <v>13073013</v>
      </c>
      <c r="B79" s="178">
        <v>5359</v>
      </c>
      <c r="C79" s="184" t="s">
        <v>84</v>
      </c>
      <c r="D79" s="178"/>
      <c r="E79" s="19"/>
      <c r="F79" s="19"/>
      <c r="G79" s="23">
        <v>20463.150000000001</v>
      </c>
      <c r="H79" s="23">
        <v>36675.17</v>
      </c>
      <c r="I79" s="23"/>
      <c r="J79" s="298">
        <v>17460.330000000002</v>
      </c>
      <c r="K79" s="23">
        <v>16356.36</v>
      </c>
      <c r="L79" s="283">
        <v>109574.25</v>
      </c>
    </row>
    <row r="80" spans="1:12">
      <c r="A80" s="204">
        <v>13073019</v>
      </c>
      <c r="B80" s="178">
        <v>5359</v>
      </c>
      <c r="C80" s="184" t="s">
        <v>85</v>
      </c>
      <c r="D80" s="178"/>
      <c r="E80" s="19"/>
      <c r="F80" s="19"/>
      <c r="G80" s="19"/>
      <c r="H80" s="19"/>
      <c r="I80" s="23"/>
      <c r="J80" s="298"/>
      <c r="K80" s="23"/>
      <c r="L80" s="283"/>
    </row>
    <row r="81" spans="1:12">
      <c r="A81" s="204">
        <v>13073030</v>
      </c>
      <c r="B81" s="178">
        <v>5359</v>
      </c>
      <c r="C81" s="184" t="s">
        <v>86</v>
      </c>
      <c r="D81" s="178"/>
      <c r="E81" s="19"/>
      <c r="F81" s="19"/>
      <c r="G81" s="19"/>
      <c r="H81" s="23">
        <v>18973.63</v>
      </c>
      <c r="I81" s="23"/>
      <c r="J81" s="298"/>
      <c r="K81" s="23"/>
      <c r="L81" s="283"/>
    </row>
    <row r="82" spans="1:12">
      <c r="A82" s="204">
        <v>13073052</v>
      </c>
      <c r="B82" s="178">
        <v>5359</v>
      </c>
      <c r="C82" s="184" t="s">
        <v>87</v>
      </c>
      <c r="D82" s="178"/>
      <c r="E82" s="19"/>
      <c r="F82" s="19"/>
      <c r="G82" s="19"/>
      <c r="H82" s="19"/>
      <c r="I82" s="23"/>
      <c r="J82" s="298"/>
      <c r="K82" s="23"/>
      <c r="L82" s="283"/>
    </row>
    <row r="83" spans="1:12">
      <c r="A83" s="204">
        <v>13073071</v>
      </c>
      <c r="B83" s="178">
        <v>5359</v>
      </c>
      <c r="C83" s="184" t="s">
        <v>88</v>
      </c>
      <c r="D83" s="178"/>
      <c r="E83" s="19"/>
      <c r="F83" s="23">
        <v>1039.24</v>
      </c>
      <c r="G83" s="23">
        <v>5836.71</v>
      </c>
      <c r="H83" s="23">
        <v>10565.63</v>
      </c>
      <c r="I83" s="23">
        <v>13899.44</v>
      </c>
      <c r="J83" s="298">
        <v>3898.28</v>
      </c>
      <c r="K83" s="23">
        <v>3526.1</v>
      </c>
      <c r="L83" s="283">
        <v>12680.72</v>
      </c>
    </row>
    <row r="84" spans="1:12">
      <c r="A84" s="204">
        <v>13073078</v>
      </c>
      <c r="B84" s="178">
        <v>5359</v>
      </c>
      <c r="C84" s="184" t="s">
        <v>89</v>
      </c>
      <c r="D84" s="178"/>
      <c r="E84" s="19"/>
      <c r="F84" s="19"/>
      <c r="G84" s="19"/>
      <c r="H84" s="19"/>
      <c r="I84" s="23"/>
      <c r="J84" s="298"/>
      <c r="K84" s="23"/>
      <c r="L84" s="283"/>
    </row>
    <row r="85" spans="1:12">
      <c r="A85" s="204">
        <v>13073101</v>
      </c>
      <c r="B85" s="178">
        <v>5359</v>
      </c>
      <c r="C85" s="184" t="s">
        <v>90</v>
      </c>
      <c r="D85" s="178"/>
      <c r="E85" s="19"/>
      <c r="F85" s="19"/>
      <c r="G85" s="19"/>
      <c r="H85" s="19"/>
      <c r="I85" s="23"/>
      <c r="J85" s="298"/>
      <c r="K85" s="23"/>
      <c r="L85" s="283"/>
    </row>
    <row r="86" spans="1:12">
      <c r="A86" s="204">
        <v>13073007</v>
      </c>
      <c r="B86" s="178">
        <v>5360</v>
      </c>
      <c r="C86" s="184" t="s">
        <v>91</v>
      </c>
      <c r="D86" s="178"/>
      <c r="E86" s="19"/>
      <c r="F86" s="19"/>
      <c r="G86" s="19"/>
      <c r="H86" s="19"/>
      <c r="I86" s="23"/>
      <c r="J86" s="298"/>
      <c r="K86" s="23"/>
      <c r="L86" s="283"/>
    </row>
    <row r="87" spans="1:12">
      <c r="A87" s="204">
        <v>13073015</v>
      </c>
      <c r="B87" s="178">
        <v>5360</v>
      </c>
      <c r="C87" s="184" t="s">
        <v>92</v>
      </c>
      <c r="D87" s="178"/>
      <c r="E87" s="19"/>
      <c r="F87" s="19"/>
      <c r="G87" s="19"/>
      <c r="H87" s="19"/>
      <c r="I87" s="23"/>
      <c r="J87" s="298"/>
      <c r="K87" s="23"/>
      <c r="L87" s="283"/>
    </row>
    <row r="88" spans="1:12">
      <c r="A88" s="204">
        <v>13073016</v>
      </c>
      <c r="B88" s="178">
        <v>5360</v>
      </c>
      <c r="C88" s="184" t="s">
        <v>93</v>
      </c>
      <c r="D88" s="178"/>
      <c r="E88" s="19"/>
      <c r="F88" s="19"/>
      <c r="G88" s="19"/>
      <c r="H88" s="19"/>
      <c r="I88" s="23"/>
      <c r="J88" s="298"/>
      <c r="K88" s="23"/>
      <c r="L88" s="283"/>
    </row>
    <row r="89" spans="1:12">
      <c r="A89" s="204">
        <v>13073020</v>
      </c>
      <c r="B89" s="178">
        <v>5360</v>
      </c>
      <c r="C89" s="184" t="s">
        <v>94</v>
      </c>
      <c r="D89" s="178"/>
      <c r="E89" s="19"/>
      <c r="F89" s="19"/>
      <c r="G89" s="19"/>
      <c r="H89" s="19"/>
      <c r="I89" s="23"/>
      <c r="J89" s="298"/>
      <c r="K89" s="23"/>
      <c r="L89" s="283"/>
    </row>
    <row r="90" spans="1:12">
      <c r="A90" s="204">
        <v>13073022</v>
      </c>
      <c r="B90" s="178">
        <v>5360</v>
      </c>
      <c r="C90" s="184" t="s">
        <v>95</v>
      </c>
      <c r="D90" s="178"/>
      <c r="E90" s="19"/>
      <c r="F90" s="19"/>
      <c r="G90" s="19"/>
      <c r="H90" s="19"/>
      <c r="I90" s="23"/>
      <c r="J90" s="298"/>
      <c r="K90" s="23"/>
      <c r="L90" s="283"/>
    </row>
    <row r="91" spans="1:12">
      <c r="A91" s="204">
        <v>13073032</v>
      </c>
      <c r="B91" s="178">
        <v>5360</v>
      </c>
      <c r="C91" s="184" t="s">
        <v>96</v>
      </c>
      <c r="D91" s="178"/>
      <c r="E91" s="19"/>
      <c r="F91" s="19"/>
      <c r="G91" s="19"/>
      <c r="H91" s="19"/>
      <c r="I91" s="23"/>
      <c r="J91" s="298"/>
      <c r="K91" s="23"/>
      <c r="L91" s="283"/>
    </row>
    <row r="92" spans="1:12">
      <c r="A92" s="204">
        <v>13073033</v>
      </c>
      <c r="B92" s="178">
        <v>5360</v>
      </c>
      <c r="C92" s="184" t="s">
        <v>97</v>
      </c>
      <c r="D92" s="178"/>
      <c r="E92" s="19"/>
      <c r="F92" s="19"/>
      <c r="G92" s="19"/>
      <c r="H92" s="19"/>
      <c r="I92" s="23"/>
      <c r="J92" s="298"/>
      <c r="K92" s="23"/>
      <c r="L92" s="283"/>
    </row>
    <row r="93" spans="1:12">
      <c r="A93" s="204">
        <v>13073039</v>
      </c>
      <c r="B93" s="178">
        <v>5360</v>
      </c>
      <c r="C93" s="184" t="s">
        <v>98</v>
      </c>
      <c r="D93" s="178"/>
      <c r="E93" s="19"/>
      <c r="F93" s="19"/>
      <c r="G93" s="19"/>
      <c r="H93" s="19"/>
      <c r="I93" s="23"/>
      <c r="J93" s="298"/>
      <c r="K93" s="23"/>
      <c r="L93" s="283"/>
    </row>
    <row r="94" spans="1:12">
      <c r="A94" s="204">
        <v>13073050</v>
      </c>
      <c r="B94" s="178">
        <v>5360</v>
      </c>
      <c r="C94" s="184" t="s">
        <v>99</v>
      </c>
      <c r="D94" s="178"/>
      <c r="E94" s="19"/>
      <c r="F94" s="19"/>
      <c r="G94" s="19"/>
      <c r="H94" s="19"/>
      <c r="I94" s="23"/>
      <c r="J94" s="298"/>
      <c r="K94" s="23"/>
      <c r="L94" s="283"/>
    </row>
    <row r="95" spans="1:12">
      <c r="A95" s="204">
        <v>13073093</v>
      </c>
      <c r="B95" s="178">
        <v>5360</v>
      </c>
      <c r="C95" s="184" t="s">
        <v>100</v>
      </c>
      <c r="D95" s="178"/>
      <c r="E95" s="19"/>
      <c r="F95" s="19"/>
      <c r="G95" s="19"/>
      <c r="H95" s="19"/>
      <c r="I95" s="23"/>
      <c r="J95" s="298"/>
      <c r="K95" s="23"/>
      <c r="L95" s="283"/>
    </row>
    <row r="96" spans="1:12">
      <c r="A96" s="204">
        <v>13073001</v>
      </c>
      <c r="B96" s="178">
        <v>5361</v>
      </c>
      <c r="C96" s="184" t="s">
        <v>101</v>
      </c>
      <c r="D96" s="178"/>
      <c r="E96" s="19"/>
      <c r="F96" s="19"/>
      <c r="G96" s="19"/>
      <c r="H96" s="19"/>
      <c r="I96" s="23"/>
      <c r="J96" s="298"/>
      <c r="K96" s="23"/>
      <c r="L96" s="283"/>
    </row>
    <row r="97" spans="1:12">
      <c r="A97" s="204">
        <v>13073075</v>
      </c>
      <c r="B97" s="178">
        <v>5361</v>
      </c>
      <c r="C97" s="184" t="s">
        <v>102</v>
      </c>
      <c r="D97" s="178"/>
      <c r="E97" s="19"/>
      <c r="F97" s="19"/>
      <c r="G97" s="19"/>
      <c r="H97" s="19"/>
      <c r="I97" s="23"/>
      <c r="J97" s="298"/>
      <c r="K97" s="23"/>
      <c r="L97" s="283"/>
    </row>
    <row r="98" spans="1:12">
      <c r="A98" s="204">
        <v>13073082</v>
      </c>
      <c r="B98" s="178">
        <v>5361</v>
      </c>
      <c r="C98" s="184" t="s">
        <v>103</v>
      </c>
      <c r="D98" s="178"/>
      <c r="E98" s="19"/>
      <c r="F98" s="19"/>
      <c r="G98" s="19"/>
      <c r="H98" s="19"/>
      <c r="I98" s="23"/>
      <c r="J98" s="298"/>
      <c r="K98" s="23"/>
      <c r="L98" s="283"/>
    </row>
    <row r="99" spans="1:12">
      <c r="A99" s="204">
        <v>13073085</v>
      </c>
      <c r="B99" s="178">
        <v>5361</v>
      </c>
      <c r="C99" s="184" t="s">
        <v>104</v>
      </c>
      <c r="D99" s="178"/>
      <c r="E99" s="14">
        <v>8548.9500000000007</v>
      </c>
      <c r="F99" s="19"/>
      <c r="G99" s="19"/>
      <c r="H99" s="19"/>
      <c r="I99" s="23"/>
      <c r="J99" s="298"/>
      <c r="K99" s="23"/>
      <c r="L99" s="283"/>
    </row>
    <row r="100" spans="1:12">
      <c r="A100" s="204">
        <v>13073003</v>
      </c>
      <c r="B100" s="178">
        <v>5362</v>
      </c>
      <c r="C100" s="184" t="s">
        <v>105</v>
      </c>
      <c r="D100" s="178"/>
      <c r="E100" s="19"/>
      <c r="F100" s="19"/>
      <c r="G100" s="19"/>
      <c r="H100" s="19"/>
      <c r="I100" s="23"/>
      <c r="J100" s="298"/>
      <c r="K100" s="23"/>
      <c r="L100" s="283"/>
    </row>
    <row r="101" spans="1:12">
      <c r="A101" s="204">
        <v>13073021</v>
      </c>
      <c r="B101" s="178">
        <v>5362</v>
      </c>
      <c r="C101" s="184" t="s">
        <v>106</v>
      </c>
      <c r="D101" s="178"/>
      <c r="E101" s="19"/>
      <c r="F101" s="19"/>
      <c r="G101" s="19"/>
      <c r="H101" s="19"/>
      <c r="I101" s="23"/>
      <c r="J101" s="298"/>
      <c r="K101" s="23"/>
      <c r="L101" s="283"/>
    </row>
    <row r="102" spans="1:12">
      <c r="A102" s="204">
        <v>13073028</v>
      </c>
      <c r="B102" s="178">
        <v>5362</v>
      </c>
      <c r="C102" s="184" t="s">
        <v>107</v>
      </c>
      <c r="D102" s="178"/>
      <c r="E102" s="19"/>
      <c r="F102" s="19"/>
      <c r="G102" s="19"/>
      <c r="H102" s="19"/>
      <c r="I102" s="23"/>
      <c r="J102" s="298"/>
      <c r="K102" s="23"/>
      <c r="L102" s="283"/>
    </row>
    <row r="103" spans="1:12">
      <c r="A103" s="204">
        <v>13073040</v>
      </c>
      <c r="B103" s="178">
        <v>5362</v>
      </c>
      <c r="C103" s="184" t="s">
        <v>108</v>
      </c>
      <c r="D103" s="178"/>
      <c r="E103" s="19"/>
      <c r="F103" s="19"/>
      <c r="G103" s="19"/>
      <c r="H103" s="23">
        <v>212671.59</v>
      </c>
      <c r="I103" s="23">
        <v>75528.19</v>
      </c>
      <c r="J103" s="298">
        <v>77926.990000000005</v>
      </c>
      <c r="K103" s="23">
        <v>76117.91</v>
      </c>
      <c r="L103" s="283">
        <v>89477.89</v>
      </c>
    </row>
    <row r="104" spans="1:12">
      <c r="A104" s="204">
        <v>13073045</v>
      </c>
      <c r="B104" s="178">
        <v>5362</v>
      </c>
      <c r="C104" s="184" t="s">
        <v>109</v>
      </c>
      <c r="D104" s="178"/>
      <c r="E104" s="19"/>
      <c r="F104" s="19"/>
      <c r="G104" s="19"/>
      <c r="H104" s="19"/>
      <c r="I104" s="23"/>
      <c r="J104" s="298"/>
      <c r="K104" s="23"/>
      <c r="L104" s="283"/>
    </row>
    <row r="105" spans="1:12">
      <c r="A105" s="204">
        <v>13073059</v>
      </c>
      <c r="B105" s="178">
        <v>5362</v>
      </c>
      <c r="C105" s="184" t="s">
        <v>110</v>
      </c>
      <c r="D105" s="178"/>
      <c r="E105" s="19"/>
      <c r="F105" s="19"/>
      <c r="G105" s="19"/>
      <c r="H105" s="19"/>
      <c r="I105" s="23"/>
      <c r="J105" s="298"/>
      <c r="K105" s="23"/>
      <c r="L105" s="283"/>
    </row>
    <row r="106" spans="1:12">
      <c r="A106" s="204">
        <v>13073073</v>
      </c>
      <c r="B106" s="178">
        <v>5362</v>
      </c>
      <c r="C106" s="184" t="s">
        <v>111</v>
      </c>
      <c r="D106" s="178"/>
      <c r="E106" s="19"/>
      <c r="F106" s="19"/>
      <c r="G106" s="19"/>
      <c r="H106" s="19"/>
      <c r="I106" s="23"/>
      <c r="J106" s="298"/>
      <c r="K106" s="23"/>
      <c r="L106" s="283"/>
    </row>
    <row r="107" spans="1:12">
      <c r="A107" s="204">
        <v>13073079</v>
      </c>
      <c r="B107" s="178">
        <v>5362</v>
      </c>
      <c r="C107" s="184" t="s">
        <v>112</v>
      </c>
      <c r="D107" s="178"/>
      <c r="E107" s="19"/>
      <c r="F107" s="19"/>
      <c r="G107" s="19"/>
      <c r="H107" s="19"/>
      <c r="I107" s="23"/>
      <c r="J107" s="298"/>
      <c r="K107" s="23"/>
      <c r="L107" s="283"/>
    </row>
    <row r="108" spans="1:12">
      <c r="A108" s="204">
        <v>13073081</v>
      </c>
      <c r="B108" s="178">
        <v>5362</v>
      </c>
      <c r="C108" s="184" t="s">
        <v>113</v>
      </c>
      <c r="D108" s="178"/>
      <c r="E108" s="14">
        <v>22299.43</v>
      </c>
      <c r="F108" s="23">
        <v>19752.72</v>
      </c>
      <c r="G108" s="23">
        <v>1527.77</v>
      </c>
      <c r="H108" s="19"/>
      <c r="I108" s="23"/>
      <c r="J108" s="298">
        <v>31699.78</v>
      </c>
      <c r="K108" s="23">
        <v>30883.19</v>
      </c>
      <c r="L108" s="283">
        <v>44653.88</v>
      </c>
    </row>
    <row r="109" spans="1:12">
      <c r="A109" s="204">
        <v>13073092</v>
      </c>
      <c r="B109" s="178">
        <v>5362</v>
      </c>
      <c r="C109" s="184" t="s">
        <v>114</v>
      </c>
      <c r="D109" s="178"/>
      <c r="E109" s="19"/>
      <c r="F109" s="19"/>
      <c r="G109" s="19"/>
      <c r="H109" s="19"/>
      <c r="I109" s="23"/>
      <c r="J109" s="298"/>
      <c r="K109" s="23"/>
      <c r="L109" s="283"/>
    </row>
    <row r="110" spans="1:12" ht="15.75" thickBot="1">
      <c r="A110" s="254">
        <v>13073095</v>
      </c>
      <c r="B110" s="181">
        <v>5362</v>
      </c>
      <c r="C110" s="189" t="s">
        <v>115</v>
      </c>
      <c r="D110" s="181"/>
      <c r="E110" s="39"/>
      <c r="F110" s="39"/>
      <c r="G110" s="39"/>
      <c r="H110" s="39"/>
      <c r="I110" s="23"/>
      <c r="J110" s="298"/>
      <c r="K110" s="23"/>
      <c r="L110" s="283"/>
    </row>
    <row r="111" spans="1:12" ht="15.75" thickBot="1">
      <c r="A111" s="89"/>
      <c r="B111" s="21"/>
      <c r="C111" s="190" t="s">
        <v>173</v>
      </c>
      <c r="D111" s="182">
        <f>SUM(D5:D110)</f>
        <v>293622.90000000002</v>
      </c>
      <c r="E111" s="38">
        <f t="shared" ref="E111:I111" si="0">SUM(E5:E110)</f>
        <v>274526.83</v>
      </c>
      <c r="F111" s="38">
        <f t="shared" si="0"/>
        <v>523123.15</v>
      </c>
      <c r="G111" s="38">
        <f t="shared" si="0"/>
        <v>926409.71000000008</v>
      </c>
      <c r="H111" s="38">
        <f t="shared" si="0"/>
        <v>1121975.51</v>
      </c>
      <c r="I111" s="38">
        <f t="shared" si="0"/>
        <v>901836.59999999986</v>
      </c>
      <c r="J111" s="299">
        <f>SUM(J5:J110)</f>
        <v>2456323.88</v>
      </c>
      <c r="K111" s="38">
        <f>SUM(K5:K110)</f>
        <v>2415407.7400000002</v>
      </c>
      <c r="L111" s="284">
        <f>SUM(L5:L110)</f>
        <v>2225428.61</v>
      </c>
    </row>
    <row r="112" spans="1:12">
      <c r="C112" s="15" t="s">
        <v>125</v>
      </c>
      <c r="D112" s="22">
        <f>COUNT(D5:D110)</f>
        <v>4</v>
      </c>
      <c r="E112" s="22">
        <f t="shared" ref="E112:H112" si="1">COUNT(E5:E110)</f>
        <v>5</v>
      </c>
      <c r="F112" s="22">
        <f t="shared" si="1"/>
        <v>8</v>
      </c>
      <c r="G112" s="22">
        <f t="shared" si="1"/>
        <v>9</v>
      </c>
      <c r="H112" s="22">
        <f t="shared" si="1"/>
        <v>11</v>
      </c>
      <c r="I112" s="22">
        <v>8</v>
      </c>
      <c r="J112" s="177">
        <f>COUNTIF(J5:J110,"&gt;0")</f>
        <v>12</v>
      </c>
      <c r="K112" s="177">
        <f>COUNTIF(K5:K110,"&gt;0")</f>
        <v>12</v>
      </c>
      <c r="L112" s="177">
        <f>COUNTIF(L5:L110,"&gt;0")</f>
        <v>13</v>
      </c>
    </row>
    <row r="114" spans="1:3" ht="16.5">
      <c r="A114" s="102" t="s">
        <v>137</v>
      </c>
      <c r="B114" s="43"/>
      <c r="C114" s="43"/>
    </row>
    <row r="115" spans="1:3" ht="20.25">
      <c r="A115" s="43"/>
      <c r="B115" s="105">
        <v>1</v>
      </c>
      <c r="C115" s="47" t="s">
        <v>141</v>
      </c>
    </row>
    <row r="116" spans="1:3" ht="20.25">
      <c r="A116" s="43"/>
      <c r="B116" s="106">
        <v>2</v>
      </c>
      <c r="C116" s="47" t="s">
        <v>142</v>
      </c>
    </row>
  </sheetData>
  <autoFilter ref="A4:L112" xr:uid="{1C57A5C8-78A1-4E1B-9E3B-F376858042C6}"/>
  <mergeCells count="4">
    <mergeCell ref="D3:L3"/>
    <mergeCell ref="C3:C4"/>
    <mergeCell ref="B3:B4"/>
    <mergeCell ref="A3:A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6"/>
  <sheetViews>
    <sheetView workbookViewId="0">
      <selection activeCell="K138" sqref="K138"/>
    </sheetView>
  </sheetViews>
  <sheetFormatPr baseColWidth="10" defaultRowHeight="16.5"/>
  <cols>
    <col min="1" max="1" width="11.42578125" style="43"/>
    <col min="2" max="2" width="5" style="43" bestFit="1" customWidth="1"/>
    <col min="3" max="3" width="24" style="48" customWidth="1"/>
    <col min="4" max="5" width="13.5703125" style="43" bestFit="1" customWidth="1"/>
    <col min="6" max="7" width="13.85546875" style="43" bestFit="1" customWidth="1"/>
    <col min="8" max="9" width="12.140625" style="43" bestFit="1" customWidth="1"/>
    <col min="10" max="10" width="12.140625" style="270" bestFit="1" customWidth="1"/>
    <col min="11" max="11" width="12.140625" style="43" customWidth="1"/>
    <col min="12" max="16384" width="11.42578125" style="43"/>
  </cols>
  <sheetData>
    <row r="1" spans="1:12" ht="18">
      <c r="A1" s="44" t="s">
        <v>145</v>
      </c>
      <c r="I1" s="281"/>
      <c r="J1" s="303"/>
    </row>
    <row r="2" spans="1:12">
      <c r="A2" s="43" t="s">
        <v>146</v>
      </c>
    </row>
    <row r="3" spans="1:12" ht="18">
      <c r="A3" s="44" t="s">
        <v>147</v>
      </c>
    </row>
    <row r="4" spans="1:12" ht="18">
      <c r="A4" s="44" t="s">
        <v>148</v>
      </c>
    </row>
    <row r="5" spans="1:12">
      <c r="A5" s="43" t="s">
        <v>129</v>
      </c>
    </row>
    <row r="6" spans="1:12" ht="17.25" thickBot="1">
      <c r="A6" s="47" t="s">
        <v>179</v>
      </c>
    </row>
    <row r="7" spans="1:12" ht="30.75" thickBot="1">
      <c r="A7" s="125" t="s">
        <v>0</v>
      </c>
      <c r="B7" s="156" t="s">
        <v>1</v>
      </c>
      <c r="C7" s="155" t="s">
        <v>7</v>
      </c>
      <c r="D7" s="18" t="s">
        <v>3</v>
      </c>
      <c r="E7" s="310" t="s">
        <v>4</v>
      </c>
      <c r="F7" s="310" t="s">
        <v>5</v>
      </c>
      <c r="G7" s="310" t="s">
        <v>6</v>
      </c>
      <c r="H7" s="18" t="s">
        <v>116</v>
      </c>
      <c r="I7" s="310" t="s">
        <v>150</v>
      </c>
      <c r="J7" s="311" t="s">
        <v>170</v>
      </c>
      <c r="K7" s="312" t="s">
        <v>171</v>
      </c>
    </row>
    <row r="8" spans="1:12">
      <c r="A8" s="249">
        <v>13073088</v>
      </c>
      <c r="B8" s="177">
        <v>301</v>
      </c>
      <c r="C8" s="195" t="s">
        <v>121</v>
      </c>
      <c r="D8" s="34">
        <v>4342239.8899999997</v>
      </c>
      <c r="E8" s="52">
        <v>4350074.5</v>
      </c>
      <c r="F8" s="52">
        <v>3907120.14</v>
      </c>
      <c r="G8" s="52">
        <v>3905037.95</v>
      </c>
      <c r="H8" s="52">
        <v>4217264.9800000004</v>
      </c>
      <c r="I8" s="52">
        <v>4060083.24</v>
      </c>
      <c r="J8" s="304">
        <v>4598154.96</v>
      </c>
      <c r="K8" s="151">
        <v>4602725.21</v>
      </c>
    </row>
    <row r="9" spans="1:12">
      <c r="A9" s="204">
        <v>13073011</v>
      </c>
      <c r="B9" s="178">
        <v>311</v>
      </c>
      <c r="C9" s="196" t="s">
        <v>11</v>
      </c>
      <c r="D9" s="32">
        <v>196292.62</v>
      </c>
      <c r="E9" s="50">
        <v>202654.71</v>
      </c>
      <c r="F9" s="50">
        <v>223826.6</v>
      </c>
      <c r="G9" s="50">
        <v>221998.71</v>
      </c>
      <c r="H9" s="50">
        <v>244470.1</v>
      </c>
      <c r="I9" s="50">
        <v>235398.41</v>
      </c>
      <c r="J9" s="305">
        <v>260083.72</v>
      </c>
      <c r="K9" s="98">
        <v>256228.94</v>
      </c>
      <c r="L9" s="203"/>
    </row>
    <row r="10" spans="1:12">
      <c r="A10" s="204">
        <v>13073035</v>
      </c>
      <c r="B10" s="178">
        <v>312</v>
      </c>
      <c r="C10" s="196" t="s">
        <v>12</v>
      </c>
      <c r="D10" s="32">
        <v>378011.3</v>
      </c>
      <c r="E10" s="50">
        <v>378452.47999999998</v>
      </c>
      <c r="F10" s="50">
        <v>412448.26</v>
      </c>
      <c r="G10" s="50">
        <v>406837.41</v>
      </c>
      <c r="H10" s="50">
        <v>433586.78</v>
      </c>
      <c r="I10" s="50">
        <v>414184.22</v>
      </c>
      <c r="J10" s="305">
        <v>444009.55</v>
      </c>
      <c r="K10" s="98">
        <v>438329.94</v>
      </c>
      <c r="L10" s="203"/>
    </row>
    <row r="11" spans="1:12">
      <c r="A11" s="204">
        <v>13073055</v>
      </c>
      <c r="B11" s="178">
        <v>313</v>
      </c>
      <c r="C11" s="196" t="s">
        <v>13</v>
      </c>
      <c r="D11" s="32">
        <v>175835.98</v>
      </c>
      <c r="E11" s="50">
        <v>173304.72</v>
      </c>
      <c r="F11" s="50">
        <v>189914.74</v>
      </c>
      <c r="G11" s="50">
        <v>191317.67</v>
      </c>
      <c r="H11" s="50">
        <v>206692.07</v>
      </c>
      <c r="I11" s="50">
        <v>200522.95</v>
      </c>
      <c r="J11" s="305">
        <v>218758.47</v>
      </c>
      <c r="K11" s="98">
        <v>220821.72</v>
      </c>
      <c r="L11" s="203"/>
    </row>
    <row r="12" spans="1:12">
      <c r="A12" s="204">
        <v>13073070</v>
      </c>
      <c r="B12" s="178">
        <v>314</v>
      </c>
      <c r="C12" s="196" t="s">
        <v>14</v>
      </c>
      <c r="D12" s="32">
        <v>164336.24</v>
      </c>
      <c r="E12" s="50">
        <v>165070.1</v>
      </c>
      <c r="F12" s="50">
        <v>180779.81</v>
      </c>
      <c r="G12" s="50">
        <v>183751.9</v>
      </c>
      <c r="H12" s="50">
        <v>197677.88</v>
      </c>
      <c r="I12" s="50">
        <v>193582.78</v>
      </c>
      <c r="J12" s="305">
        <v>212644.98</v>
      </c>
      <c r="K12" s="98">
        <v>212963.97</v>
      </c>
      <c r="L12" s="203"/>
    </row>
    <row r="13" spans="1:12">
      <c r="A13" s="204">
        <v>13073080</v>
      </c>
      <c r="B13" s="178">
        <v>315</v>
      </c>
      <c r="C13" s="196" t="s">
        <v>15</v>
      </c>
      <c r="D13" s="32">
        <v>359642.08</v>
      </c>
      <c r="E13" s="50">
        <v>361114.46</v>
      </c>
      <c r="F13" s="50">
        <v>395638.33</v>
      </c>
      <c r="G13" s="50">
        <v>394381.07</v>
      </c>
      <c r="H13" s="50">
        <v>422171.83</v>
      </c>
      <c r="I13" s="50">
        <v>400958.61</v>
      </c>
      <c r="J13" s="305">
        <v>435573.89</v>
      </c>
      <c r="K13" s="98">
        <v>429052.11</v>
      </c>
      <c r="L13" s="203"/>
    </row>
    <row r="14" spans="1:12">
      <c r="A14" s="204">
        <v>13073089</v>
      </c>
      <c r="B14" s="178">
        <v>316</v>
      </c>
      <c r="C14" s="196" t="s">
        <v>16</v>
      </c>
      <c r="D14" s="32">
        <v>148927.34</v>
      </c>
      <c r="E14" s="50">
        <v>150489.54</v>
      </c>
      <c r="F14" s="50">
        <v>164887.54</v>
      </c>
      <c r="G14" s="50">
        <v>166906.57999999999</v>
      </c>
      <c r="H14" s="50">
        <v>180781.95</v>
      </c>
      <c r="I14" s="50">
        <v>176428.77</v>
      </c>
      <c r="J14" s="305">
        <v>192314.09</v>
      </c>
      <c r="K14" s="98">
        <v>192230.87</v>
      </c>
      <c r="L14" s="203"/>
    </row>
    <row r="15" spans="1:12" ht="17.25" thickBot="1">
      <c r="A15" s="254">
        <v>13073105</v>
      </c>
      <c r="B15" s="178">
        <v>317</v>
      </c>
      <c r="C15" s="196" t="s">
        <v>17</v>
      </c>
      <c r="D15" s="32">
        <v>115718.52</v>
      </c>
      <c r="E15" s="50">
        <v>116228.99</v>
      </c>
      <c r="F15" s="50">
        <v>129182.07</v>
      </c>
      <c r="G15" s="50">
        <v>130415.36</v>
      </c>
      <c r="H15" s="50">
        <v>139923.69</v>
      </c>
      <c r="I15" s="50">
        <v>135878.96</v>
      </c>
      <c r="J15" s="305">
        <v>149472.31</v>
      </c>
      <c r="K15" s="98">
        <v>148965.91</v>
      </c>
      <c r="L15" s="203"/>
    </row>
    <row r="16" spans="1:12" hidden="1">
      <c r="A16" s="126">
        <v>13073005</v>
      </c>
      <c r="B16" s="41">
        <v>5351</v>
      </c>
      <c r="C16" s="196" t="s">
        <v>18</v>
      </c>
      <c r="D16" s="32"/>
      <c r="E16" s="50"/>
      <c r="F16" s="50"/>
      <c r="G16" s="50"/>
      <c r="H16" s="50"/>
      <c r="I16" s="50"/>
      <c r="J16" s="305"/>
      <c r="K16" s="98"/>
    </row>
    <row r="17" spans="1:11" hidden="1">
      <c r="A17" s="126">
        <v>13073037</v>
      </c>
      <c r="B17" s="41">
        <v>5351</v>
      </c>
      <c r="C17" s="196" t="s">
        <v>19</v>
      </c>
      <c r="D17" s="32"/>
      <c r="E17" s="50"/>
      <c r="F17" s="50"/>
      <c r="G17" s="50"/>
      <c r="H17" s="50"/>
      <c r="I17" s="50"/>
      <c r="J17" s="305"/>
      <c r="K17" s="98"/>
    </row>
    <row r="18" spans="1:11" hidden="1">
      <c r="A18" s="126">
        <v>13073044</v>
      </c>
      <c r="B18" s="41">
        <v>5351</v>
      </c>
      <c r="C18" s="196" t="s">
        <v>20</v>
      </c>
      <c r="D18" s="32"/>
      <c r="E18" s="50"/>
      <c r="F18" s="50"/>
      <c r="G18" s="50"/>
      <c r="H18" s="50"/>
      <c r="I18" s="50"/>
      <c r="J18" s="305"/>
      <c r="K18" s="98"/>
    </row>
    <row r="19" spans="1:11" hidden="1">
      <c r="A19" s="126">
        <v>13073046</v>
      </c>
      <c r="B19" s="41">
        <v>5351</v>
      </c>
      <c r="C19" s="196" t="s">
        <v>21</v>
      </c>
      <c r="D19" s="32"/>
      <c r="E19" s="50"/>
      <c r="F19" s="50"/>
      <c r="G19" s="50"/>
      <c r="H19" s="50"/>
      <c r="I19" s="50"/>
      <c r="J19" s="305"/>
      <c r="K19" s="98"/>
    </row>
    <row r="20" spans="1:11" hidden="1">
      <c r="A20" s="126">
        <v>13073066</v>
      </c>
      <c r="B20" s="41">
        <v>5351</v>
      </c>
      <c r="C20" s="196" t="s">
        <v>22</v>
      </c>
      <c r="D20" s="32"/>
      <c r="E20" s="50"/>
      <c r="F20" s="50"/>
      <c r="G20" s="50"/>
      <c r="H20" s="50"/>
      <c r="I20" s="50"/>
      <c r="J20" s="305"/>
      <c r="K20" s="98"/>
    </row>
    <row r="21" spans="1:11" hidden="1">
      <c r="A21" s="126">
        <v>13073068</v>
      </c>
      <c r="B21" s="41">
        <v>5351</v>
      </c>
      <c r="C21" s="196" t="s">
        <v>23</v>
      </c>
      <c r="D21" s="32"/>
      <c r="E21" s="50"/>
      <c r="F21" s="50"/>
      <c r="G21" s="50"/>
      <c r="H21" s="50"/>
      <c r="I21" s="50"/>
      <c r="J21" s="305"/>
      <c r="K21" s="98"/>
    </row>
    <row r="22" spans="1:11" hidden="1">
      <c r="A22" s="126">
        <v>13073009</v>
      </c>
      <c r="B22" s="41">
        <v>5352</v>
      </c>
      <c r="C22" s="196" t="s">
        <v>24</v>
      </c>
      <c r="D22" s="32"/>
      <c r="E22" s="50"/>
      <c r="F22" s="50"/>
      <c r="G22" s="50"/>
      <c r="H22" s="50"/>
      <c r="I22" s="50"/>
      <c r="J22" s="305"/>
      <c r="K22" s="98"/>
    </row>
    <row r="23" spans="1:11" hidden="1">
      <c r="A23" s="126">
        <v>13073018</v>
      </c>
      <c r="B23" s="41">
        <v>5352</v>
      </c>
      <c r="C23" s="196" t="s">
        <v>25</v>
      </c>
      <c r="D23" s="32"/>
      <c r="E23" s="50"/>
      <c r="F23" s="50"/>
      <c r="G23" s="50"/>
      <c r="H23" s="50"/>
      <c r="I23" s="50"/>
      <c r="J23" s="305"/>
      <c r="K23" s="98"/>
    </row>
    <row r="24" spans="1:11" hidden="1">
      <c r="A24" s="126">
        <v>13073025</v>
      </c>
      <c r="B24" s="41">
        <v>5352</v>
      </c>
      <c r="C24" s="196" t="s">
        <v>26</v>
      </c>
      <c r="D24" s="32"/>
      <c r="E24" s="50"/>
      <c r="F24" s="50"/>
      <c r="G24" s="50"/>
      <c r="H24" s="50"/>
      <c r="I24" s="50"/>
      <c r="J24" s="305"/>
      <c r="K24" s="98"/>
    </row>
    <row r="25" spans="1:11" hidden="1">
      <c r="A25" s="126">
        <v>13073042</v>
      </c>
      <c r="B25" s="41">
        <v>5352</v>
      </c>
      <c r="C25" s="196" t="s">
        <v>27</v>
      </c>
      <c r="D25" s="32"/>
      <c r="E25" s="50"/>
      <c r="F25" s="50"/>
      <c r="G25" s="50"/>
      <c r="H25" s="50"/>
      <c r="I25" s="50"/>
      <c r="J25" s="305"/>
      <c r="K25" s="98"/>
    </row>
    <row r="26" spans="1:11" hidden="1">
      <c r="A26" s="126">
        <v>13073043</v>
      </c>
      <c r="B26" s="41">
        <v>5352</v>
      </c>
      <c r="C26" s="196" t="s">
        <v>28</v>
      </c>
      <c r="D26" s="32"/>
      <c r="E26" s="50"/>
      <c r="F26" s="50"/>
      <c r="G26" s="50"/>
      <c r="H26" s="50"/>
      <c r="I26" s="50"/>
      <c r="J26" s="305"/>
      <c r="K26" s="98"/>
    </row>
    <row r="27" spans="1:11" hidden="1">
      <c r="A27" s="126">
        <v>13073051</v>
      </c>
      <c r="B27" s="41">
        <v>5352</v>
      </c>
      <c r="C27" s="196" t="s">
        <v>29</v>
      </c>
      <c r="D27" s="32"/>
      <c r="E27" s="50"/>
      <c r="F27" s="50"/>
      <c r="G27" s="50"/>
      <c r="H27" s="50"/>
      <c r="I27" s="50"/>
      <c r="J27" s="305"/>
      <c r="K27" s="98"/>
    </row>
    <row r="28" spans="1:11" hidden="1">
      <c r="A28" s="126">
        <v>13073053</v>
      </c>
      <c r="B28" s="41">
        <v>5352</v>
      </c>
      <c r="C28" s="196" t="s">
        <v>30</v>
      </c>
      <c r="D28" s="32"/>
      <c r="E28" s="50"/>
      <c r="F28" s="50"/>
      <c r="G28" s="50"/>
      <c r="H28" s="50"/>
      <c r="I28" s="50"/>
      <c r="J28" s="305"/>
      <c r="K28" s="98"/>
    </row>
    <row r="29" spans="1:11" hidden="1">
      <c r="A29" s="126">
        <v>13073069</v>
      </c>
      <c r="B29" s="41">
        <v>5352</v>
      </c>
      <c r="C29" s="196" t="s">
        <v>31</v>
      </c>
      <c r="D29" s="32"/>
      <c r="E29" s="50"/>
      <c r="F29" s="50"/>
      <c r="G29" s="50"/>
      <c r="H29" s="50"/>
      <c r="I29" s="50"/>
      <c r="J29" s="305"/>
      <c r="K29" s="98"/>
    </row>
    <row r="30" spans="1:11" hidden="1">
      <c r="A30" s="126">
        <v>13073077</v>
      </c>
      <c r="B30" s="41">
        <v>5352</v>
      </c>
      <c r="C30" s="196" t="s">
        <v>32</v>
      </c>
      <c r="D30" s="32"/>
      <c r="E30" s="50"/>
      <c r="F30" s="50"/>
      <c r="G30" s="50"/>
      <c r="H30" s="50"/>
      <c r="I30" s="50"/>
      <c r="J30" s="305"/>
      <c r="K30" s="98"/>
    </row>
    <row r="31" spans="1:11" hidden="1">
      <c r="A31" s="126">
        <v>13073094</v>
      </c>
      <c r="B31" s="41">
        <v>5352</v>
      </c>
      <c r="C31" s="196" t="s">
        <v>33</v>
      </c>
      <c r="D31" s="32"/>
      <c r="E31" s="50"/>
      <c r="F31" s="50"/>
      <c r="G31" s="50"/>
      <c r="H31" s="50"/>
      <c r="I31" s="50"/>
      <c r="J31" s="305"/>
      <c r="K31" s="98"/>
    </row>
    <row r="32" spans="1:11" hidden="1">
      <c r="A32" s="126">
        <v>13073010</v>
      </c>
      <c r="B32" s="41">
        <v>5353</v>
      </c>
      <c r="C32" s="196" t="s">
        <v>34</v>
      </c>
      <c r="D32" s="32"/>
      <c r="E32" s="50"/>
      <c r="F32" s="50"/>
      <c r="G32" s="61"/>
      <c r="H32" s="61"/>
      <c r="I32" s="61"/>
      <c r="J32" s="306"/>
      <c r="K32" s="149"/>
    </row>
    <row r="33" spans="1:11" hidden="1">
      <c r="A33" s="126">
        <v>13073014</v>
      </c>
      <c r="B33" s="41">
        <v>5353</v>
      </c>
      <c r="C33" s="196" t="s">
        <v>35</v>
      </c>
      <c r="D33" s="32"/>
      <c r="E33" s="50"/>
      <c r="F33" s="50"/>
      <c r="G33" s="50"/>
      <c r="H33" s="50"/>
      <c r="I33" s="50"/>
      <c r="J33" s="305"/>
      <c r="K33" s="98"/>
    </row>
    <row r="34" spans="1:11" hidden="1">
      <c r="A34" s="126">
        <v>13073027</v>
      </c>
      <c r="B34" s="41">
        <v>5353</v>
      </c>
      <c r="C34" s="196" t="s">
        <v>36</v>
      </c>
      <c r="D34" s="32"/>
      <c r="E34" s="50"/>
      <c r="F34" s="50"/>
      <c r="G34" s="50"/>
      <c r="H34" s="50"/>
      <c r="I34" s="50"/>
      <c r="J34" s="305"/>
      <c r="K34" s="98"/>
    </row>
    <row r="35" spans="1:11" hidden="1">
      <c r="A35" s="126">
        <v>13073038</v>
      </c>
      <c r="B35" s="41">
        <v>5353</v>
      </c>
      <c r="C35" s="196" t="s">
        <v>37</v>
      </c>
      <c r="D35" s="32"/>
      <c r="E35" s="50"/>
      <c r="F35" s="50"/>
      <c r="G35" s="50"/>
      <c r="H35" s="50"/>
      <c r="I35" s="50"/>
      <c r="J35" s="305"/>
      <c r="K35" s="98"/>
    </row>
    <row r="36" spans="1:11" hidden="1">
      <c r="A36" s="126">
        <v>13073049</v>
      </c>
      <c r="B36" s="41">
        <v>5353</v>
      </c>
      <c r="C36" s="196" t="s">
        <v>38</v>
      </c>
      <c r="D36" s="32"/>
      <c r="E36" s="50"/>
      <c r="F36" s="50"/>
      <c r="G36" s="50"/>
      <c r="H36" s="50"/>
      <c r="I36" s="50"/>
      <c r="J36" s="305"/>
      <c r="K36" s="98"/>
    </row>
    <row r="37" spans="1:11" hidden="1">
      <c r="A37" s="126">
        <v>13073063</v>
      </c>
      <c r="B37" s="41">
        <v>5353</v>
      </c>
      <c r="C37" s="196" t="s">
        <v>39</v>
      </c>
      <c r="D37" s="32"/>
      <c r="E37" s="50"/>
      <c r="F37" s="50"/>
      <c r="G37" s="50"/>
      <c r="H37" s="50"/>
      <c r="I37" s="50"/>
      <c r="J37" s="305"/>
      <c r="K37" s="98"/>
    </row>
    <row r="38" spans="1:11" hidden="1">
      <c r="A38" s="126">
        <v>13073064</v>
      </c>
      <c r="B38" s="41">
        <v>5353</v>
      </c>
      <c r="C38" s="196" t="s">
        <v>40</v>
      </c>
      <c r="D38" s="32"/>
      <c r="E38" s="50"/>
      <c r="F38" s="50"/>
      <c r="G38" s="50"/>
      <c r="H38" s="50"/>
      <c r="I38" s="50"/>
      <c r="J38" s="305"/>
      <c r="K38" s="98"/>
    </row>
    <row r="39" spans="1:11" hidden="1">
      <c r="A39" s="126">
        <v>13073065</v>
      </c>
      <c r="B39" s="41">
        <v>5353</v>
      </c>
      <c r="C39" s="196" t="s">
        <v>41</v>
      </c>
      <c r="D39" s="32"/>
      <c r="E39" s="50"/>
      <c r="F39" s="50"/>
      <c r="G39" s="50"/>
      <c r="H39" s="50"/>
      <c r="I39" s="50"/>
      <c r="J39" s="305"/>
      <c r="K39" s="98"/>
    </row>
    <row r="40" spans="1:11" hidden="1">
      <c r="A40" s="126">
        <v>13073072</v>
      </c>
      <c r="B40" s="41">
        <v>5353</v>
      </c>
      <c r="C40" s="196" t="s">
        <v>42</v>
      </c>
      <c r="D40" s="32"/>
      <c r="E40" s="50"/>
      <c r="F40" s="50"/>
      <c r="G40" s="50"/>
      <c r="H40" s="50"/>
      <c r="I40" s="50"/>
      <c r="J40" s="305"/>
      <c r="K40" s="98"/>
    </row>
    <row r="41" spans="1:11" hidden="1">
      <c r="A41" s="126">
        <v>13073074</v>
      </c>
      <c r="B41" s="41">
        <v>5353</v>
      </c>
      <c r="C41" s="196" t="s">
        <v>43</v>
      </c>
      <c r="D41" s="32"/>
      <c r="E41" s="50"/>
      <c r="F41" s="50"/>
      <c r="G41" s="50"/>
      <c r="H41" s="50"/>
      <c r="I41" s="50"/>
      <c r="J41" s="305"/>
      <c r="K41" s="98"/>
    </row>
    <row r="42" spans="1:11" hidden="1">
      <c r="A42" s="126">
        <v>13073083</v>
      </c>
      <c r="B42" s="41">
        <v>5353</v>
      </c>
      <c r="C42" s="196" t="s">
        <v>44</v>
      </c>
      <c r="D42" s="32"/>
      <c r="E42" s="50"/>
      <c r="F42" s="50"/>
      <c r="G42" s="50"/>
      <c r="H42" s="50"/>
      <c r="I42" s="50"/>
      <c r="J42" s="305"/>
      <c r="K42" s="98"/>
    </row>
    <row r="43" spans="1:11" hidden="1">
      <c r="A43" s="126">
        <v>13073002</v>
      </c>
      <c r="B43" s="41">
        <v>5354</v>
      </c>
      <c r="C43" s="196" t="s">
        <v>45</v>
      </c>
      <c r="D43" s="32"/>
      <c r="E43" s="50"/>
      <c r="F43" s="50"/>
      <c r="G43" s="50"/>
      <c r="H43" s="50"/>
      <c r="I43" s="50"/>
      <c r="J43" s="305"/>
      <c r="K43" s="98"/>
    </row>
    <row r="44" spans="1:11" hidden="1">
      <c r="A44" s="126">
        <v>13073012</v>
      </c>
      <c r="B44" s="41">
        <v>5354</v>
      </c>
      <c r="C44" s="196" t="s">
        <v>46</v>
      </c>
      <c r="D44" s="32"/>
      <c r="E44" s="50"/>
      <c r="F44" s="50"/>
      <c r="G44" s="50"/>
      <c r="H44" s="50"/>
      <c r="I44" s="50"/>
      <c r="J44" s="305"/>
      <c r="K44" s="98"/>
    </row>
    <row r="45" spans="1:11" hidden="1">
      <c r="A45" s="126">
        <v>13073017</v>
      </c>
      <c r="B45" s="41">
        <v>5354</v>
      </c>
      <c r="C45" s="196" t="s">
        <v>47</v>
      </c>
      <c r="D45" s="32"/>
      <c r="E45" s="50"/>
      <c r="F45" s="50"/>
      <c r="G45" s="50"/>
      <c r="H45" s="50"/>
      <c r="I45" s="50"/>
      <c r="J45" s="305"/>
      <c r="K45" s="98"/>
    </row>
    <row r="46" spans="1:11" hidden="1">
      <c r="A46" s="126">
        <v>13073067</v>
      </c>
      <c r="B46" s="41">
        <v>5354</v>
      </c>
      <c r="C46" s="196" t="s">
        <v>48</v>
      </c>
      <c r="D46" s="32"/>
      <c r="E46" s="50"/>
      <c r="F46" s="50"/>
      <c r="G46" s="50"/>
      <c r="H46" s="50"/>
      <c r="I46" s="50"/>
      <c r="J46" s="305"/>
      <c r="K46" s="98"/>
    </row>
    <row r="47" spans="1:11" hidden="1">
      <c r="A47" s="126">
        <v>13073100</v>
      </c>
      <c r="B47" s="41">
        <v>5354</v>
      </c>
      <c r="C47" s="196" t="s">
        <v>49</v>
      </c>
      <c r="D47" s="32"/>
      <c r="E47" s="50"/>
      <c r="F47" s="50"/>
      <c r="G47" s="50"/>
      <c r="H47" s="50"/>
      <c r="I47" s="50"/>
      <c r="J47" s="305"/>
      <c r="K47" s="98"/>
    </row>
    <row r="48" spans="1:11" hidden="1">
      <c r="A48" s="126">
        <v>13073103</v>
      </c>
      <c r="B48" s="41">
        <v>5354</v>
      </c>
      <c r="C48" s="196" t="s">
        <v>50</v>
      </c>
      <c r="D48" s="32"/>
      <c r="E48" s="50"/>
      <c r="F48" s="50"/>
      <c r="G48" s="50"/>
      <c r="H48" s="50"/>
      <c r="I48" s="50"/>
      <c r="J48" s="305"/>
      <c r="K48" s="98"/>
    </row>
    <row r="49" spans="1:11" hidden="1">
      <c r="A49" s="126">
        <v>13073024</v>
      </c>
      <c r="B49" s="41">
        <v>5355</v>
      </c>
      <c r="C49" s="196" t="s">
        <v>51</v>
      </c>
      <c r="D49" s="32"/>
      <c r="E49" s="50"/>
      <c r="F49" s="50"/>
      <c r="G49" s="50"/>
      <c r="H49" s="50"/>
      <c r="I49" s="50"/>
      <c r="J49" s="305"/>
      <c r="K49" s="98"/>
    </row>
    <row r="50" spans="1:11" hidden="1">
      <c r="A50" s="126">
        <v>13073029</v>
      </c>
      <c r="B50" s="41">
        <v>5355</v>
      </c>
      <c r="C50" s="196" t="s">
        <v>52</v>
      </c>
      <c r="D50" s="32"/>
      <c r="E50" s="50"/>
      <c r="F50" s="50"/>
      <c r="G50" s="50"/>
      <c r="H50" s="50"/>
      <c r="I50" s="50"/>
      <c r="J50" s="305"/>
      <c r="K50" s="98"/>
    </row>
    <row r="51" spans="1:11" hidden="1">
      <c r="A51" s="126">
        <v>13073034</v>
      </c>
      <c r="B51" s="41">
        <v>5355</v>
      </c>
      <c r="C51" s="196" t="s">
        <v>53</v>
      </c>
      <c r="D51" s="32"/>
      <c r="E51" s="50"/>
      <c r="F51" s="50"/>
      <c r="G51" s="50"/>
      <c r="H51" s="50"/>
      <c r="I51" s="50"/>
      <c r="J51" s="305"/>
      <c r="K51" s="98"/>
    </row>
    <row r="52" spans="1:11" hidden="1">
      <c r="A52" s="126">
        <v>13073057</v>
      </c>
      <c r="B52" s="41">
        <v>5355</v>
      </c>
      <c r="C52" s="196" t="s">
        <v>54</v>
      </c>
      <c r="D52" s="32"/>
      <c r="E52" s="50"/>
      <c r="F52" s="50"/>
      <c r="G52" s="50"/>
      <c r="H52" s="50"/>
      <c r="I52" s="50"/>
      <c r="J52" s="305"/>
      <c r="K52" s="98"/>
    </row>
    <row r="53" spans="1:11" hidden="1">
      <c r="A53" s="126">
        <v>13073062</v>
      </c>
      <c r="B53" s="41">
        <v>5355</v>
      </c>
      <c r="C53" s="196" t="s">
        <v>55</v>
      </c>
      <c r="D53" s="32"/>
      <c r="E53" s="50"/>
      <c r="F53" s="50"/>
      <c r="G53" s="50"/>
      <c r="H53" s="50"/>
      <c r="I53" s="50"/>
      <c r="J53" s="305"/>
      <c r="K53" s="98"/>
    </row>
    <row r="54" spans="1:11" hidden="1">
      <c r="A54" s="126">
        <v>13073076</v>
      </c>
      <c r="B54" s="41">
        <v>5355</v>
      </c>
      <c r="C54" s="196" t="s">
        <v>56</v>
      </c>
      <c r="D54" s="32"/>
      <c r="E54" s="50"/>
      <c r="F54" s="50"/>
      <c r="G54" s="50"/>
      <c r="H54" s="50"/>
      <c r="I54" s="50"/>
      <c r="J54" s="305"/>
      <c r="K54" s="98"/>
    </row>
    <row r="55" spans="1:11" hidden="1">
      <c r="A55" s="126">
        <v>13073086</v>
      </c>
      <c r="B55" s="41">
        <v>5355</v>
      </c>
      <c r="C55" s="196" t="s">
        <v>57</v>
      </c>
      <c r="D55" s="32"/>
      <c r="E55" s="50"/>
      <c r="F55" s="50"/>
      <c r="G55" s="50"/>
      <c r="H55" s="50"/>
      <c r="I55" s="50"/>
      <c r="J55" s="305"/>
      <c r="K55" s="98"/>
    </row>
    <row r="56" spans="1:11" hidden="1">
      <c r="A56" s="126">
        <v>13073096</v>
      </c>
      <c r="B56" s="41">
        <v>5355</v>
      </c>
      <c r="C56" s="196" t="s">
        <v>58</v>
      </c>
      <c r="D56" s="32"/>
      <c r="E56" s="50"/>
      <c r="F56" s="50"/>
      <c r="G56" s="50"/>
      <c r="H56" s="50"/>
      <c r="I56" s="50"/>
      <c r="J56" s="305"/>
      <c r="K56" s="98"/>
    </row>
    <row r="57" spans="1:11" hidden="1">
      <c r="A57" s="126">
        <v>13073097</v>
      </c>
      <c r="B57" s="41">
        <v>5355</v>
      </c>
      <c r="C57" s="196" t="s">
        <v>59</v>
      </c>
      <c r="D57" s="32"/>
      <c r="E57" s="50"/>
      <c r="F57" s="50"/>
      <c r="G57" s="50"/>
      <c r="H57" s="50"/>
      <c r="I57" s="50"/>
      <c r="J57" s="305"/>
      <c r="K57" s="98"/>
    </row>
    <row r="58" spans="1:11" hidden="1">
      <c r="A58" s="126">
        <v>13073098</v>
      </c>
      <c r="B58" s="41">
        <v>5355</v>
      </c>
      <c r="C58" s="196" t="s">
        <v>60</v>
      </c>
      <c r="D58" s="32"/>
      <c r="E58" s="50"/>
      <c r="F58" s="50"/>
      <c r="G58" s="50"/>
      <c r="H58" s="50"/>
      <c r="I58" s="50"/>
      <c r="J58" s="305"/>
      <c r="K58" s="98"/>
    </row>
    <row r="59" spans="1:11" hidden="1">
      <c r="A59" s="126">
        <v>13073023</v>
      </c>
      <c r="B59" s="41">
        <v>5356</v>
      </c>
      <c r="C59" s="196" t="s">
        <v>61</v>
      </c>
      <c r="D59" s="32"/>
      <c r="E59" s="50"/>
      <c r="F59" s="50"/>
      <c r="G59" s="50"/>
      <c r="H59" s="50"/>
      <c r="I59" s="50"/>
      <c r="J59" s="305"/>
      <c r="K59" s="98"/>
    </row>
    <row r="60" spans="1:11" hidden="1">
      <c r="A60" s="126">
        <v>13073090</v>
      </c>
      <c r="B60" s="41">
        <v>5356</v>
      </c>
      <c r="C60" s="196" t="s">
        <v>62</v>
      </c>
      <c r="D60" s="32"/>
      <c r="E60" s="50"/>
      <c r="F60" s="50"/>
      <c r="G60" s="50"/>
      <c r="H60" s="50"/>
      <c r="I60" s="50"/>
      <c r="J60" s="305"/>
      <c r="K60" s="98"/>
    </row>
    <row r="61" spans="1:11" hidden="1">
      <c r="A61" s="126">
        <v>13073102</v>
      </c>
      <c r="B61" s="41">
        <v>5356</v>
      </c>
      <c r="C61" s="196" t="s">
        <v>63</v>
      </c>
      <c r="D61" s="32"/>
      <c r="E61" s="50"/>
      <c r="F61" s="50"/>
      <c r="G61" s="50"/>
      <c r="H61" s="50"/>
      <c r="I61" s="50"/>
      <c r="J61" s="305"/>
      <c r="K61" s="98"/>
    </row>
    <row r="62" spans="1:11" hidden="1">
      <c r="A62" s="126">
        <v>13073006</v>
      </c>
      <c r="B62" s="41">
        <v>5357</v>
      </c>
      <c r="C62" s="196" t="s">
        <v>64</v>
      </c>
      <c r="D62" s="32"/>
      <c r="E62" s="50"/>
      <c r="F62" s="50"/>
      <c r="G62" s="50"/>
      <c r="H62" s="50"/>
      <c r="I62" s="50"/>
      <c r="J62" s="305"/>
      <c r="K62" s="98"/>
    </row>
    <row r="63" spans="1:11" hidden="1">
      <c r="A63" s="131">
        <v>13073026</v>
      </c>
      <c r="B63" s="121">
        <v>5357</v>
      </c>
      <c r="C63" s="197" t="s">
        <v>65</v>
      </c>
      <c r="D63" s="32"/>
      <c r="E63" s="50"/>
      <c r="F63" s="50"/>
      <c r="G63" s="50"/>
      <c r="H63" s="50"/>
      <c r="I63" s="50"/>
      <c r="J63" s="305"/>
      <c r="K63" s="98"/>
    </row>
    <row r="64" spans="1:11" hidden="1">
      <c r="A64" s="126">
        <v>13073031</v>
      </c>
      <c r="B64" s="41">
        <v>5357</v>
      </c>
      <c r="C64" s="196" t="s">
        <v>66</v>
      </c>
      <c r="D64" s="32"/>
      <c r="E64" s="50"/>
      <c r="F64" s="50"/>
      <c r="G64" s="50"/>
      <c r="H64" s="50"/>
      <c r="I64" s="50"/>
      <c r="J64" s="305"/>
      <c r="K64" s="98"/>
    </row>
    <row r="65" spans="1:11" hidden="1">
      <c r="A65" s="126">
        <v>13073048</v>
      </c>
      <c r="B65" s="41">
        <v>5357</v>
      </c>
      <c r="C65" s="196" t="s">
        <v>67</v>
      </c>
      <c r="D65" s="32"/>
      <c r="E65" s="50"/>
      <c r="F65" s="50"/>
      <c r="G65" s="50"/>
      <c r="H65" s="50"/>
      <c r="I65" s="50"/>
      <c r="J65" s="305"/>
      <c r="K65" s="98"/>
    </row>
    <row r="66" spans="1:11" hidden="1">
      <c r="A66" s="131">
        <v>13073056</v>
      </c>
      <c r="B66" s="121">
        <v>5357</v>
      </c>
      <c r="C66" s="197" t="s">
        <v>68</v>
      </c>
      <c r="D66" s="32"/>
      <c r="E66" s="50"/>
      <c r="F66" s="50"/>
      <c r="G66" s="50"/>
      <c r="H66" s="50"/>
      <c r="I66" s="50"/>
      <c r="J66" s="305"/>
      <c r="K66" s="98"/>
    </row>
    <row r="67" spans="1:11" hidden="1">
      <c r="A67" s="126">
        <v>13073084</v>
      </c>
      <c r="B67" s="41">
        <v>5357</v>
      </c>
      <c r="C67" s="196" t="s">
        <v>69</v>
      </c>
      <c r="D67" s="32"/>
      <c r="E67" s="50"/>
      <c r="F67" s="50"/>
      <c r="G67" s="50"/>
      <c r="H67" s="50"/>
      <c r="I67" s="50"/>
      <c r="J67" s="305"/>
      <c r="K67" s="98"/>
    </row>
    <row r="68" spans="1:11" hidden="1">
      <c r="A68" s="131">
        <v>13073091</v>
      </c>
      <c r="B68" s="121">
        <v>5357</v>
      </c>
      <c r="C68" s="197" t="s">
        <v>70</v>
      </c>
      <c r="D68" s="32"/>
      <c r="E68" s="50"/>
      <c r="F68" s="50"/>
      <c r="G68" s="50"/>
      <c r="H68" s="50"/>
      <c r="I68" s="50"/>
      <c r="J68" s="305"/>
      <c r="K68" s="98"/>
    </row>
    <row r="69" spans="1:11" hidden="1">
      <c r="A69" s="126">
        <v>13073106</v>
      </c>
      <c r="B69" s="41">
        <v>5357</v>
      </c>
      <c r="C69" s="196" t="s">
        <v>71</v>
      </c>
      <c r="D69" s="32"/>
      <c r="E69" s="50"/>
      <c r="F69" s="50"/>
      <c r="G69" s="50"/>
      <c r="H69" s="50"/>
      <c r="I69" s="50"/>
      <c r="J69" s="305"/>
      <c r="K69" s="98"/>
    </row>
    <row r="70" spans="1:11" ht="17.25" hidden="1">
      <c r="A70" s="133">
        <v>13073107</v>
      </c>
      <c r="B70" s="122">
        <v>5357</v>
      </c>
      <c r="C70" s="198" t="s">
        <v>143</v>
      </c>
      <c r="D70" s="32"/>
      <c r="E70" s="50"/>
      <c r="F70" s="50"/>
      <c r="G70" s="50"/>
      <c r="H70" s="50"/>
      <c r="I70" s="50"/>
      <c r="J70" s="305"/>
      <c r="K70" s="98"/>
    </row>
    <row r="71" spans="1:11" hidden="1">
      <c r="A71" s="126">
        <v>13073036</v>
      </c>
      <c r="B71" s="41">
        <v>5358</v>
      </c>
      <c r="C71" s="196" t="s">
        <v>73</v>
      </c>
      <c r="D71" s="32"/>
      <c r="E71" s="50"/>
      <c r="F71" s="50"/>
      <c r="G71" s="50"/>
      <c r="H71" s="50"/>
      <c r="I71" s="50"/>
      <c r="J71" s="305"/>
      <c r="K71" s="98"/>
    </row>
    <row r="72" spans="1:11" hidden="1">
      <c r="A72" s="126">
        <v>13073041</v>
      </c>
      <c r="B72" s="41">
        <v>5358</v>
      </c>
      <c r="C72" s="196" t="s">
        <v>74</v>
      </c>
      <c r="D72" s="32"/>
      <c r="E72" s="50"/>
      <c r="F72" s="50"/>
      <c r="G72" s="50"/>
      <c r="H72" s="50"/>
      <c r="I72" s="50"/>
      <c r="J72" s="305"/>
      <c r="K72" s="98"/>
    </row>
    <row r="73" spans="1:11" hidden="1">
      <c r="A73" s="129">
        <v>13073047</v>
      </c>
      <c r="B73" s="123">
        <v>5358</v>
      </c>
      <c r="C73" s="199" t="s">
        <v>75</v>
      </c>
      <c r="D73" s="32"/>
      <c r="E73" s="50"/>
      <c r="F73" s="50"/>
      <c r="G73" s="50"/>
      <c r="H73" s="50"/>
      <c r="I73" s="50"/>
      <c r="J73" s="305"/>
      <c r="K73" s="98"/>
    </row>
    <row r="74" spans="1:11" hidden="1">
      <c r="A74" s="126">
        <v>13073054</v>
      </c>
      <c r="B74" s="41">
        <v>5358</v>
      </c>
      <c r="C74" s="196" t="s">
        <v>76</v>
      </c>
      <c r="D74" s="32"/>
      <c r="E74" s="50"/>
      <c r="F74" s="50"/>
      <c r="G74" s="50"/>
      <c r="H74" s="50"/>
      <c r="I74" s="50"/>
      <c r="J74" s="305"/>
      <c r="K74" s="98"/>
    </row>
    <row r="75" spans="1:11" hidden="1">
      <c r="A75" s="129">
        <v>13073058</v>
      </c>
      <c r="B75" s="123">
        <v>5358</v>
      </c>
      <c r="C75" s="199" t="s">
        <v>77</v>
      </c>
      <c r="D75" s="32"/>
      <c r="E75" s="50"/>
      <c r="F75" s="50"/>
      <c r="G75" s="50"/>
      <c r="H75" s="50"/>
      <c r="I75" s="50"/>
      <c r="J75" s="305"/>
      <c r="K75" s="98"/>
    </row>
    <row r="76" spans="1:11" ht="17.25" hidden="1">
      <c r="A76" s="127">
        <v>13073060</v>
      </c>
      <c r="B76" s="124">
        <v>5358</v>
      </c>
      <c r="C76" s="200" t="s">
        <v>144</v>
      </c>
      <c r="D76" s="32"/>
      <c r="E76" s="50"/>
      <c r="F76" s="50"/>
      <c r="G76" s="50"/>
      <c r="H76" s="50"/>
      <c r="I76" s="50"/>
      <c r="J76" s="305"/>
      <c r="K76" s="98"/>
    </row>
    <row r="77" spans="1:11" hidden="1">
      <c r="A77" s="126">
        <v>13073061</v>
      </c>
      <c r="B77" s="41">
        <v>5358</v>
      </c>
      <c r="C77" s="196" t="s">
        <v>79</v>
      </c>
      <c r="D77" s="32"/>
      <c r="E77" s="50"/>
      <c r="F77" s="50"/>
      <c r="G77" s="50"/>
      <c r="H77" s="50"/>
      <c r="I77" s="50"/>
      <c r="J77" s="305"/>
      <c r="K77" s="98"/>
    </row>
    <row r="78" spans="1:11" hidden="1">
      <c r="A78" s="126">
        <v>13073087</v>
      </c>
      <c r="B78" s="41">
        <v>5358</v>
      </c>
      <c r="C78" s="196" t="s">
        <v>80</v>
      </c>
      <c r="D78" s="32"/>
      <c r="E78" s="50"/>
      <c r="F78" s="50"/>
      <c r="G78" s="50"/>
      <c r="H78" s="50"/>
      <c r="I78" s="50"/>
      <c r="J78" s="305"/>
      <c r="K78" s="98"/>
    </row>
    <row r="79" spans="1:11" hidden="1">
      <c r="A79" s="126">
        <v>13073099</v>
      </c>
      <c r="B79" s="41">
        <v>5358</v>
      </c>
      <c r="C79" s="196" t="s">
        <v>81</v>
      </c>
      <c r="D79" s="32"/>
      <c r="E79" s="50"/>
      <c r="F79" s="50"/>
      <c r="G79" s="50"/>
      <c r="H79" s="50"/>
      <c r="I79" s="50"/>
      <c r="J79" s="305"/>
      <c r="K79" s="98"/>
    </row>
    <row r="80" spans="1:11" hidden="1">
      <c r="A80" s="126">
        <v>13073104</v>
      </c>
      <c r="B80" s="41">
        <v>5358</v>
      </c>
      <c r="C80" s="196" t="s">
        <v>82</v>
      </c>
      <c r="D80" s="32"/>
      <c r="E80" s="50"/>
      <c r="F80" s="50"/>
      <c r="G80" s="50"/>
      <c r="H80" s="50"/>
      <c r="I80" s="50"/>
      <c r="J80" s="305"/>
      <c r="K80" s="98"/>
    </row>
    <row r="81" spans="1:11" hidden="1">
      <c r="A81" s="126">
        <v>13073004</v>
      </c>
      <c r="B81" s="41">
        <v>5359</v>
      </c>
      <c r="C81" s="196" t="s">
        <v>83</v>
      </c>
      <c r="D81" s="32"/>
      <c r="E81" s="50"/>
      <c r="F81" s="50"/>
      <c r="G81" s="50"/>
      <c r="H81" s="50"/>
      <c r="I81" s="50"/>
      <c r="J81" s="305"/>
      <c r="K81" s="98"/>
    </row>
    <row r="82" spans="1:11" hidden="1">
      <c r="A82" s="126">
        <v>13073013</v>
      </c>
      <c r="B82" s="41">
        <v>5359</v>
      </c>
      <c r="C82" s="196" t="s">
        <v>84</v>
      </c>
      <c r="D82" s="32"/>
      <c r="E82" s="50"/>
      <c r="F82" s="50"/>
      <c r="G82" s="50"/>
      <c r="H82" s="50"/>
      <c r="I82" s="50"/>
      <c r="J82" s="305"/>
      <c r="K82" s="98"/>
    </row>
    <row r="83" spans="1:11" hidden="1">
      <c r="A83" s="126">
        <v>13073019</v>
      </c>
      <c r="B83" s="41">
        <v>5359</v>
      </c>
      <c r="C83" s="196" t="s">
        <v>85</v>
      </c>
      <c r="D83" s="32"/>
      <c r="E83" s="50"/>
      <c r="F83" s="50"/>
      <c r="G83" s="50"/>
      <c r="H83" s="50"/>
      <c r="I83" s="50"/>
      <c r="J83" s="305"/>
      <c r="K83" s="98"/>
    </row>
    <row r="84" spans="1:11" hidden="1">
      <c r="A84" s="126">
        <v>13073030</v>
      </c>
      <c r="B84" s="41">
        <v>5359</v>
      </c>
      <c r="C84" s="196" t="s">
        <v>86</v>
      </c>
      <c r="D84" s="32"/>
      <c r="E84" s="50"/>
      <c r="F84" s="50"/>
      <c r="G84" s="50"/>
      <c r="H84" s="50"/>
      <c r="I84" s="50"/>
      <c r="J84" s="305"/>
      <c r="K84" s="98"/>
    </row>
    <row r="85" spans="1:11" hidden="1">
      <c r="A85" s="126">
        <v>13073052</v>
      </c>
      <c r="B85" s="41">
        <v>5359</v>
      </c>
      <c r="C85" s="196" t="s">
        <v>87</v>
      </c>
      <c r="D85" s="32"/>
      <c r="E85" s="50"/>
      <c r="F85" s="50"/>
      <c r="G85" s="50"/>
      <c r="H85" s="50"/>
      <c r="I85" s="50"/>
      <c r="J85" s="305"/>
      <c r="K85" s="98"/>
    </row>
    <row r="86" spans="1:11" hidden="1">
      <c r="A86" s="126">
        <v>13073071</v>
      </c>
      <c r="B86" s="41">
        <v>5359</v>
      </c>
      <c r="C86" s="196" t="s">
        <v>88</v>
      </c>
      <c r="D86" s="32"/>
      <c r="E86" s="50"/>
      <c r="F86" s="50"/>
      <c r="G86" s="50"/>
      <c r="H86" s="50"/>
      <c r="I86" s="50"/>
      <c r="J86" s="305"/>
      <c r="K86" s="98"/>
    </row>
    <row r="87" spans="1:11" hidden="1">
      <c r="A87" s="126">
        <v>13073078</v>
      </c>
      <c r="B87" s="41">
        <v>5359</v>
      </c>
      <c r="C87" s="196" t="s">
        <v>89</v>
      </c>
      <c r="D87" s="32"/>
      <c r="E87" s="50"/>
      <c r="F87" s="50"/>
      <c r="G87" s="50"/>
      <c r="H87" s="50"/>
      <c r="I87" s="50"/>
      <c r="J87" s="305"/>
      <c r="K87" s="98"/>
    </row>
    <row r="88" spans="1:11" hidden="1">
      <c r="A88" s="126">
        <v>13073101</v>
      </c>
      <c r="B88" s="41">
        <v>5359</v>
      </c>
      <c r="C88" s="196" t="s">
        <v>90</v>
      </c>
      <c r="D88" s="32"/>
      <c r="E88" s="50"/>
      <c r="F88" s="50"/>
      <c r="G88" s="50"/>
      <c r="H88" s="50"/>
      <c r="I88" s="50"/>
      <c r="J88" s="305"/>
      <c r="K88" s="98"/>
    </row>
    <row r="89" spans="1:11" hidden="1">
      <c r="A89" s="126">
        <v>13073007</v>
      </c>
      <c r="B89" s="41">
        <v>5360</v>
      </c>
      <c r="C89" s="196" t="s">
        <v>91</v>
      </c>
      <c r="D89" s="32"/>
      <c r="E89" s="50"/>
      <c r="F89" s="50"/>
      <c r="G89" s="50"/>
      <c r="H89" s="50"/>
      <c r="I89" s="50"/>
      <c r="J89" s="305"/>
      <c r="K89" s="98"/>
    </row>
    <row r="90" spans="1:11" hidden="1">
      <c r="A90" s="126">
        <v>13073015</v>
      </c>
      <c r="B90" s="41">
        <v>5360</v>
      </c>
      <c r="C90" s="196" t="s">
        <v>92</v>
      </c>
      <c r="D90" s="32"/>
      <c r="E90" s="50"/>
      <c r="F90" s="50"/>
      <c r="G90" s="50"/>
      <c r="H90" s="50"/>
      <c r="I90" s="50"/>
      <c r="J90" s="305"/>
      <c r="K90" s="98"/>
    </row>
    <row r="91" spans="1:11" hidden="1">
      <c r="A91" s="126">
        <v>13073016</v>
      </c>
      <c r="B91" s="41">
        <v>5360</v>
      </c>
      <c r="C91" s="196" t="s">
        <v>93</v>
      </c>
      <c r="D91" s="32"/>
      <c r="E91" s="50"/>
      <c r="F91" s="50"/>
      <c r="G91" s="50"/>
      <c r="H91" s="50"/>
      <c r="I91" s="50"/>
      <c r="J91" s="305"/>
      <c r="K91" s="98"/>
    </row>
    <row r="92" spans="1:11" hidden="1">
      <c r="A92" s="126">
        <v>13073020</v>
      </c>
      <c r="B92" s="41">
        <v>5360</v>
      </c>
      <c r="C92" s="196" t="s">
        <v>94</v>
      </c>
      <c r="D92" s="32"/>
      <c r="E92" s="50"/>
      <c r="F92" s="50"/>
      <c r="G92" s="50"/>
      <c r="H92" s="50"/>
      <c r="I92" s="50"/>
      <c r="J92" s="305"/>
      <c r="K92" s="98"/>
    </row>
    <row r="93" spans="1:11" hidden="1">
      <c r="A93" s="126">
        <v>13073022</v>
      </c>
      <c r="B93" s="41">
        <v>5360</v>
      </c>
      <c r="C93" s="196" t="s">
        <v>95</v>
      </c>
      <c r="D93" s="32"/>
      <c r="E93" s="50"/>
      <c r="F93" s="50"/>
      <c r="G93" s="50"/>
      <c r="H93" s="50"/>
      <c r="I93" s="50"/>
      <c r="J93" s="305"/>
      <c r="K93" s="98"/>
    </row>
    <row r="94" spans="1:11" hidden="1">
      <c r="A94" s="126">
        <v>13073032</v>
      </c>
      <c r="B94" s="41">
        <v>5360</v>
      </c>
      <c r="C94" s="196" t="s">
        <v>96</v>
      </c>
      <c r="D94" s="32"/>
      <c r="E94" s="50"/>
      <c r="F94" s="50"/>
      <c r="G94" s="50"/>
      <c r="H94" s="50"/>
      <c r="I94" s="50"/>
      <c r="J94" s="305"/>
      <c r="K94" s="98"/>
    </row>
    <row r="95" spans="1:11" hidden="1">
      <c r="A95" s="126">
        <v>13073033</v>
      </c>
      <c r="B95" s="41">
        <v>5360</v>
      </c>
      <c r="C95" s="196" t="s">
        <v>97</v>
      </c>
      <c r="D95" s="32"/>
      <c r="E95" s="50"/>
      <c r="F95" s="50"/>
      <c r="G95" s="50"/>
      <c r="H95" s="50"/>
      <c r="I95" s="50"/>
      <c r="J95" s="305"/>
      <c r="K95" s="98"/>
    </row>
    <row r="96" spans="1:11" hidden="1">
      <c r="A96" s="126">
        <v>13073039</v>
      </c>
      <c r="B96" s="41">
        <v>5360</v>
      </c>
      <c r="C96" s="196" t="s">
        <v>98</v>
      </c>
      <c r="D96" s="32"/>
      <c r="E96" s="50"/>
      <c r="F96" s="50"/>
      <c r="G96" s="50"/>
      <c r="H96" s="50"/>
      <c r="I96" s="50"/>
      <c r="J96" s="305"/>
      <c r="K96" s="98"/>
    </row>
    <row r="97" spans="1:11" hidden="1">
      <c r="A97" s="126">
        <v>13073050</v>
      </c>
      <c r="B97" s="41">
        <v>5360</v>
      </c>
      <c r="C97" s="196" t="s">
        <v>99</v>
      </c>
      <c r="D97" s="32"/>
      <c r="E97" s="50"/>
      <c r="F97" s="50"/>
      <c r="G97" s="50"/>
      <c r="H97" s="50"/>
      <c r="I97" s="50"/>
      <c r="J97" s="305"/>
      <c r="K97" s="98"/>
    </row>
    <row r="98" spans="1:11" hidden="1">
      <c r="A98" s="126">
        <v>13073093</v>
      </c>
      <c r="B98" s="41">
        <v>5360</v>
      </c>
      <c r="C98" s="196" t="s">
        <v>100</v>
      </c>
      <c r="D98" s="32"/>
      <c r="E98" s="50"/>
      <c r="F98" s="50"/>
      <c r="G98" s="50"/>
      <c r="H98" s="50"/>
      <c r="I98" s="50"/>
      <c r="J98" s="305"/>
      <c r="K98" s="98"/>
    </row>
    <row r="99" spans="1:11" hidden="1">
      <c r="A99" s="126">
        <v>13073001</v>
      </c>
      <c r="B99" s="41">
        <v>5361</v>
      </c>
      <c r="C99" s="196" t="s">
        <v>101</v>
      </c>
      <c r="D99" s="32"/>
      <c r="E99" s="50"/>
      <c r="F99" s="50"/>
      <c r="G99" s="50"/>
      <c r="H99" s="50"/>
      <c r="I99" s="50"/>
      <c r="J99" s="305"/>
      <c r="K99" s="98"/>
    </row>
    <row r="100" spans="1:11" hidden="1">
      <c r="A100" s="126">
        <v>13073075</v>
      </c>
      <c r="B100" s="41">
        <v>5361</v>
      </c>
      <c r="C100" s="196" t="s">
        <v>102</v>
      </c>
      <c r="D100" s="32"/>
      <c r="E100" s="50"/>
      <c r="F100" s="50"/>
      <c r="G100" s="50"/>
      <c r="H100" s="50"/>
      <c r="I100" s="50"/>
      <c r="J100" s="305"/>
      <c r="K100" s="98"/>
    </row>
    <row r="101" spans="1:11" hidden="1">
      <c r="A101" s="126">
        <v>13073082</v>
      </c>
      <c r="B101" s="41">
        <v>5361</v>
      </c>
      <c r="C101" s="196" t="s">
        <v>103</v>
      </c>
      <c r="D101" s="32"/>
      <c r="E101" s="50"/>
      <c r="F101" s="50"/>
      <c r="G101" s="50"/>
      <c r="H101" s="50"/>
      <c r="I101" s="50"/>
      <c r="J101" s="305"/>
      <c r="K101" s="98"/>
    </row>
    <row r="102" spans="1:11" hidden="1">
      <c r="A102" s="126">
        <v>13073085</v>
      </c>
      <c r="B102" s="41">
        <v>5361</v>
      </c>
      <c r="C102" s="196" t="s">
        <v>104</v>
      </c>
      <c r="D102" s="32"/>
      <c r="E102" s="50"/>
      <c r="F102" s="50"/>
      <c r="G102" s="50"/>
      <c r="H102" s="50"/>
      <c r="I102" s="50"/>
      <c r="J102" s="305"/>
      <c r="K102" s="98"/>
    </row>
    <row r="103" spans="1:11" hidden="1">
      <c r="A103" s="126">
        <v>13073003</v>
      </c>
      <c r="B103" s="41">
        <v>5362</v>
      </c>
      <c r="C103" s="196" t="s">
        <v>105</v>
      </c>
      <c r="D103" s="32"/>
      <c r="E103" s="50"/>
      <c r="F103" s="50"/>
      <c r="G103" s="50"/>
      <c r="H103" s="50"/>
      <c r="I103" s="50"/>
      <c r="J103" s="305"/>
      <c r="K103" s="98"/>
    </row>
    <row r="104" spans="1:11" hidden="1">
      <c r="A104" s="126">
        <v>13073021</v>
      </c>
      <c r="B104" s="41">
        <v>5362</v>
      </c>
      <c r="C104" s="196" t="s">
        <v>106</v>
      </c>
      <c r="D104" s="32"/>
      <c r="E104" s="50"/>
      <c r="F104" s="50"/>
      <c r="G104" s="50"/>
      <c r="H104" s="50"/>
      <c r="I104" s="50"/>
      <c r="J104" s="305"/>
      <c r="K104" s="98"/>
    </row>
    <row r="105" spans="1:11" hidden="1">
      <c r="A105" s="126">
        <v>13073028</v>
      </c>
      <c r="B105" s="41">
        <v>5362</v>
      </c>
      <c r="C105" s="196" t="s">
        <v>107</v>
      </c>
      <c r="D105" s="32"/>
      <c r="E105" s="50"/>
      <c r="F105" s="50"/>
      <c r="G105" s="50"/>
      <c r="H105" s="50"/>
      <c r="I105" s="50"/>
      <c r="J105" s="305"/>
      <c r="K105" s="98"/>
    </row>
    <row r="106" spans="1:11" hidden="1">
      <c r="A106" s="126">
        <v>13073040</v>
      </c>
      <c r="B106" s="41">
        <v>5362</v>
      </c>
      <c r="C106" s="196" t="s">
        <v>108</v>
      </c>
      <c r="D106" s="32"/>
      <c r="E106" s="50"/>
      <c r="F106" s="50"/>
      <c r="G106" s="50"/>
      <c r="H106" s="50"/>
      <c r="I106" s="50"/>
      <c r="J106" s="305"/>
      <c r="K106" s="98"/>
    </row>
    <row r="107" spans="1:11" hidden="1">
      <c r="A107" s="126">
        <v>13073045</v>
      </c>
      <c r="B107" s="41">
        <v>5362</v>
      </c>
      <c r="C107" s="196" t="s">
        <v>109</v>
      </c>
      <c r="D107" s="32"/>
      <c r="E107" s="50"/>
      <c r="F107" s="50"/>
      <c r="G107" s="50"/>
      <c r="H107" s="50"/>
      <c r="I107" s="50"/>
      <c r="J107" s="305"/>
      <c r="K107" s="98"/>
    </row>
    <row r="108" spans="1:11" hidden="1">
      <c r="A108" s="126">
        <v>13073059</v>
      </c>
      <c r="B108" s="41">
        <v>5362</v>
      </c>
      <c r="C108" s="196" t="s">
        <v>110</v>
      </c>
      <c r="D108" s="32"/>
      <c r="E108" s="50"/>
      <c r="F108" s="50"/>
      <c r="G108" s="50"/>
      <c r="H108" s="50"/>
      <c r="I108" s="50"/>
      <c r="J108" s="305"/>
      <c r="K108" s="98"/>
    </row>
    <row r="109" spans="1:11" hidden="1">
      <c r="A109" s="126">
        <v>13073073</v>
      </c>
      <c r="B109" s="41">
        <v>5362</v>
      </c>
      <c r="C109" s="196" t="s">
        <v>111</v>
      </c>
      <c r="D109" s="32"/>
      <c r="E109" s="50"/>
      <c r="F109" s="50"/>
      <c r="G109" s="50"/>
      <c r="H109" s="50"/>
      <c r="I109" s="50"/>
      <c r="J109" s="305"/>
      <c r="K109" s="98"/>
    </row>
    <row r="110" spans="1:11" hidden="1">
      <c r="A110" s="126">
        <v>13073079</v>
      </c>
      <c r="B110" s="41">
        <v>5362</v>
      </c>
      <c r="C110" s="196" t="s">
        <v>112</v>
      </c>
      <c r="D110" s="32"/>
      <c r="E110" s="50"/>
      <c r="F110" s="50"/>
      <c r="G110" s="50"/>
      <c r="H110" s="50"/>
      <c r="I110" s="50"/>
      <c r="J110" s="305"/>
      <c r="K110" s="98"/>
    </row>
    <row r="111" spans="1:11" hidden="1">
      <c r="A111" s="126">
        <v>13073081</v>
      </c>
      <c r="B111" s="41">
        <v>5362</v>
      </c>
      <c r="C111" s="196" t="s">
        <v>113</v>
      </c>
      <c r="D111" s="32"/>
      <c r="E111" s="50"/>
      <c r="F111" s="50"/>
      <c r="G111" s="50"/>
      <c r="H111" s="50"/>
      <c r="I111" s="50"/>
      <c r="J111" s="305"/>
      <c r="K111" s="98"/>
    </row>
    <row r="112" spans="1:11" hidden="1">
      <c r="A112" s="126">
        <v>13073092</v>
      </c>
      <c r="B112" s="41">
        <v>5362</v>
      </c>
      <c r="C112" s="196" t="s">
        <v>114</v>
      </c>
      <c r="D112" s="32"/>
      <c r="E112" s="50"/>
      <c r="F112" s="50"/>
      <c r="G112" s="50"/>
      <c r="H112" s="50"/>
      <c r="I112" s="50"/>
      <c r="J112" s="305"/>
      <c r="K112" s="98"/>
    </row>
    <row r="113" spans="1:11" ht="17.25" hidden="1" thickBot="1">
      <c r="A113" s="126">
        <v>13073095</v>
      </c>
      <c r="B113" s="42">
        <v>5362</v>
      </c>
      <c r="C113" s="201" t="s">
        <v>115</v>
      </c>
      <c r="D113" s="35"/>
      <c r="E113" s="55"/>
      <c r="F113" s="55"/>
      <c r="G113" s="55"/>
      <c r="H113" s="55"/>
      <c r="I113" s="55"/>
      <c r="J113" s="307"/>
      <c r="K113" s="150"/>
    </row>
    <row r="114" spans="1:11" ht="17.25" thickBot="1">
      <c r="A114" s="101"/>
      <c r="B114" s="21"/>
      <c r="C114" s="202" t="s">
        <v>173</v>
      </c>
      <c r="D114" s="62">
        <f t="shared" ref="D114:F114" si="0">SUM(D8:D113)</f>
        <v>5881003.9699999997</v>
      </c>
      <c r="E114" s="69">
        <f t="shared" si="0"/>
        <v>5897389.4999999991</v>
      </c>
      <c r="F114" s="69">
        <f t="shared" si="0"/>
        <v>5603797.4900000002</v>
      </c>
      <c r="G114" s="69">
        <f>SUM(G8:G113)</f>
        <v>5600646.6500000013</v>
      </c>
      <c r="H114" s="62">
        <f>SUM(H8:H113)</f>
        <v>6042569.2800000012</v>
      </c>
      <c r="I114" s="69">
        <f>SUM(I8:I113)</f>
        <v>5817037.9400000004</v>
      </c>
      <c r="J114" s="308">
        <f>SUM(J8:J113)</f>
        <v>6511011.9699999988</v>
      </c>
      <c r="K114" s="70">
        <f>SUM(K8:K113)</f>
        <v>6501318.6700000009</v>
      </c>
    </row>
    <row r="115" spans="1:11">
      <c r="A115" s="57"/>
      <c r="B115" s="57"/>
      <c r="C115" s="2" t="s">
        <v>125</v>
      </c>
      <c r="D115" s="46">
        <f>COUNT(D8:D113)</f>
        <v>8</v>
      </c>
      <c r="E115" s="46">
        <f t="shared" ref="E115:H115" si="1">COUNT(E8:E113)</f>
        <v>8</v>
      </c>
      <c r="F115" s="46">
        <f t="shared" si="1"/>
        <v>8</v>
      </c>
      <c r="G115" s="46">
        <f t="shared" si="1"/>
        <v>8</v>
      </c>
      <c r="H115" s="46">
        <f t="shared" si="1"/>
        <v>8</v>
      </c>
      <c r="I115" s="96">
        <f t="shared" ref="I115:J115" si="2">COUNT(I8:I113)</f>
        <v>8</v>
      </c>
      <c r="J115" s="215">
        <f t="shared" si="2"/>
        <v>8</v>
      </c>
      <c r="K115" s="96">
        <f t="shared" ref="K115" si="3">COUNT(K8:K113)</f>
        <v>8</v>
      </c>
    </row>
    <row r="117" spans="1:11" hidden="1">
      <c r="A117" s="102" t="s">
        <v>137</v>
      </c>
      <c r="C117" s="43"/>
    </row>
    <row r="118" spans="1:11" ht="20.25" hidden="1">
      <c r="B118" s="105">
        <v>1</v>
      </c>
      <c r="C118" s="47" t="s">
        <v>141</v>
      </c>
    </row>
    <row r="119" spans="1:11" ht="20.25" hidden="1">
      <c r="B119" s="106">
        <v>2</v>
      </c>
      <c r="C119" s="47" t="s">
        <v>142</v>
      </c>
    </row>
    <row r="121" spans="1:11">
      <c r="A121" s="102" t="s">
        <v>156</v>
      </c>
    </row>
    <row r="122" spans="1:11" ht="17.25" thickBot="1">
      <c r="A122" s="47" t="s">
        <v>179</v>
      </c>
    </row>
    <row r="123" spans="1:11" ht="30.75" thickBot="1">
      <c r="A123" s="125" t="s">
        <v>0</v>
      </c>
      <c r="B123" s="156" t="s">
        <v>1</v>
      </c>
      <c r="C123" s="155" t="s">
        <v>7</v>
      </c>
      <c r="D123" s="18" t="s">
        <v>3</v>
      </c>
      <c r="E123" s="310" t="s">
        <v>4</v>
      </c>
      <c r="F123" s="310" t="s">
        <v>5</v>
      </c>
      <c r="G123" s="310" t="s">
        <v>6</v>
      </c>
      <c r="H123" s="18" t="s">
        <v>116</v>
      </c>
      <c r="I123" s="310" t="s">
        <v>150</v>
      </c>
      <c r="J123" s="311" t="s">
        <v>170</v>
      </c>
      <c r="K123" s="312" t="s">
        <v>171</v>
      </c>
    </row>
    <row r="124" spans="1:11">
      <c r="A124" s="249">
        <v>13073999</v>
      </c>
      <c r="B124" s="177">
        <v>5351</v>
      </c>
      <c r="C124" s="195" t="s">
        <v>157</v>
      </c>
      <c r="D124" s="206">
        <v>272312.36</v>
      </c>
      <c r="E124" s="207">
        <v>275519.75</v>
      </c>
      <c r="F124" s="207">
        <v>307250.59999999998</v>
      </c>
      <c r="G124" s="207">
        <v>307813.7</v>
      </c>
      <c r="H124" s="207">
        <v>335336.7</v>
      </c>
      <c r="I124" s="207">
        <v>325446.03999999998</v>
      </c>
      <c r="J124" s="309">
        <v>356714.68</v>
      </c>
      <c r="K124" s="208">
        <v>353930.12</v>
      </c>
    </row>
    <row r="125" spans="1:11">
      <c r="A125" s="204">
        <v>13073999</v>
      </c>
      <c r="B125" s="178">
        <v>5352</v>
      </c>
      <c r="C125" s="196" t="s">
        <v>158</v>
      </c>
      <c r="D125" s="54">
        <v>574000.30000000005</v>
      </c>
      <c r="E125" s="50">
        <v>573439.18000000005</v>
      </c>
      <c r="F125" s="50">
        <v>630602.03</v>
      </c>
      <c r="G125" s="50">
        <v>628167.32999999996</v>
      </c>
      <c r="H125" s="50">
        <v>683854.95</v>
      </c>
      <c r="I125" s="50">
        <v>655824.41</v>
      </c>
      <c r="J125" s="305">
        <v>712481.54</v>
      </c>
      <c r="K125" s="98">
        <v>720924.94</v>
      </c>
    </row>
    <row r="126" spans="1:11">
      <c r="A126" s="204">
        <v>13073999</v>
      </c>
      <c r="B126" s="178">
        <v>5353</v>
      </c>
      <c r="C126" s="196" t="s">
        <v>159</v>
      </c>
      <c r="D126" s="54">
        <v>780995.64</v>
      </c>
      <c r="E126" s="50">
        <v>772920.92</v>
      </c>
      <c r="F126" s="50">
        <v>857849.01</v>
      </c>
      <c r="G126" s="50">
        <v>856686.81</v>
      </c>
      <c r="H126" s="50">
        <v>920488.6</v>
      </c>
      <c r="I126" s="50">
        <v>886814.28</v>
      </c>
      <c r="J126" s="305">
        <v>972897</v>
      </c>
      <c r="K126" s="98">
        <v>975875.81</v>
      </c>
    </row>
    <row r="127" spans="1:11">
      <c r="A127" s="204">
        <v>13073999</v>
      </c>
      <c r="B127" s="178">
        <v>5354</v>
      </c>
      <c r="C127" s="196" t="s">
        <v>160</v>
      </c>
      <c r="D127" s="54">
        <v>250906.9</v>
      </c>
      <c r="E127" s="50">
        <v>251155.86</v>
      </c>
      <c r="F127" s="50">
        <v>272754.77</v>
      </c>
      <c r="G127" s="50">
        <v>274666.46000000002</v>
      </c>
      <c r="H127" s="50">
        <v>298691.09999999998</v>
      </c>
      <c r="I127" s="50">
        <v>287340.57</v>
      </c>
      <c r="J127" s="305">
        <v>316195.08</v>
      </c>
      <c r="K127" s="98">
        <v>315730.09000000003</v>
      </c>
    </row>
    <row r="128" spans="1:11">
      <c r="A128" s="204">
        <v>13073999</v>
      </c>
      <c r="B128" s="178">
        <v>5355</v>
      </c>
      <c r="C128" s="196" t="s">
        <v>161</v>
      </c>
      <c r="D128" s="54">
        <v>303585.58</v>
      </c>
      <c r="E128" s="50">
        <v>300299.15999999997</v>
      </c>
      <c r="F128" s="50">
        <v>326396.40999999997</v>
      </c>
      <c r="G128" s="50">
        <v>323781.21999999997</v>
      </c>
      <c r="H128" s="50">
        <v>349831.87</v>
      </c>
      <c r="I128" s="50">
        <v>336401.91</v>
      </c>
      <c r="J128" s="305">
        <v>364960.78</v>
      </c>
      <c r="K128" s="98">
        <v>363018.6</v>
      </c>
    </row>
    <row r="129" spans="1:11">
      <c r="A129" s="204">
        <v>13073999</v>
      </c>
      <c r="B129" s="178">
        <v>5356</v>
      </c>
      <c r="C129" s="196" t="s">
        <v>162</v>
      </c>
      <c r="D129" s="54">
        <v>263924.76</v>
      </c>
      <c r="E129" s="50">
        <v>262827.86</v>
      </c>
      <c r="F129" s="50">
        <v>289731.56</v>
      </c>
      <c r="G129" s="50">
        <v>291511.78000000003</v>
      </c>
      <c r="H129" s="50">
        <v>313865.73</v>
      </c>
      <c r="I129" s="50">
        <v>304625.53000000003</v>
      </c>
      <c r="J129" s="305">
        <v>336620.75</v>
      </c>
      <c r="K129" s="98">
        <v>339398.02</v>
      </c>
    </row>
    <row r="130" spans="1:11">
      <c r="A130" s="204">
        <v>13073999</v>
      </c>
      <c r="B130" s="178">
        <v>5357</v>
      </c>
      <c r="C130" s="196" t="s">
        <v>163</v>
      </c>
      <c r="D130" s="54">
        <v>268289.34999999998</v>
      </c>
      <c r="E130" s="50">
        <v>271024.71000000002</v>
      </c>
      <c r="F130" s="50">
        <v>296989.45</v>
      </c>
      <c r="G130" s="50">
        <v>299411.94</v>
      </c>
      <c r="H130" s="50">
        <v>326820.78999999998</v>
      </c>
      <c r="I130" s="50">
        <v>319902.64</v>
      </c>
      <c r="J130" s="305">
        <v>352117.72</v>
      </c>
      <c r="K130" s="98">
        <v>358190.35</v>
      </c>
    </row>
    <row r="131" spans="1:11">
      <c r="A131" s="204">
        <v>13073999</v>
      </c>
      <c r="B131" s="181">
        <v>5358</v>
      </c>
      <c r="C131" s="201" t="s">
        <v>164</v>
      </c>
      <c r="D131" s="157">
        <v>353569.61</v>
      </c>
      <c r="E131" s="55">
        <v>356128.36</v>
      </c>
      <c r="F131" s="55">
        <v>392676.78</v>
      </c>
      <c r="G131" s="55">
        <v>397223.46</v>
      </c>
      <c r="H131" s="55">
        <v>432997.91</v>
      </c>
      <c r="I131" s="55">
        <v>415188.14</v>
      </c>
      <c r="J131" s="307">
        <v>457468.69</v>
      </c>
      <c r="K131" s="150">
        <v>456364.89</v>
      </c>
    </row>
    <row r="132" spans="1:11">
      <c r="A132" s="204">
        <v>13073999</v>
      </c>
      <c r="B132" s="255">
        <v>5359</v>
      </c>
      <c r="C132" s="205" t="s">
        <v>165</v>
      </c>
      <c r="D132" s="54">
        <v>303357.87</v>
      </c>
      <c r="E132" s="50">
        <v>302641.11</v>
      </c>
      <c r="F132" s="50">
        <v>324978.2</v>
      </c>
      <c r="G132" s="50">
        <v>322652.62</v>
      </c>
      <c r="H132" s="50">
        <v>350692.52</v>
      </c>
      <c r="I132" s="50">
        <v>335485.28999999998</v>
      </c>
      <c r="J132" s="305">
        <v>364913.39</v>
      </c>
      <c r="K132" s="98">
        <v>364580.69</v>
      </c>
    </row>
    <row r="133" spans="1:11">
      <c r="A133" s="204">
        <v>13073999</v>
      </c>
      <c r="B133" s="177">
        <v>5360</v>
      </c>
      <c r="C133" s="195" t="s">
        <v>166</v>
      </c>
      <c r="D133" s="51">
        <v>333682.27</v>
      </c>
      <c r="E133" s="52">
        <v>333124.31</v>
      </c>
      <c r="F133" s="52">
        <v>365355.41</v>
      </c>
      <c r="G133" s="52">
        <v>366584.21</v>
      </c>
      <c r="H133" s="52">
        <v>392366.14</v>
      </c>
      <c r="I133" s="52">
        <v>377824.7</v>
      </c>
      <c r="J133" s="304">
        <v>409792.99</v>
      </c>
      <c r="K133" s="151">
        <v>414756.68</v>
      </c>
    </row>
    <row r="134" spans="1:11">
      <c r="A134" s="204">
        <v>13073999</v>
      </c>
      <c r="B134" s="178">
        <v>5361</v>
      </c>
      <c r="C134" s="196" t="s">
        <v>167</v>
      </c>
      <c r="D134" s="54">
        <v>688807.95</v>
      </c>
      <c r="E134" s="50">
        <v>689252.66</v>
      </c>
      <c r="F134" s="50">
        <v>762411.95</v>
      </c>
      <c r="G134" s="50">
        <v>762302.87</v>
      </c>
      <c r="H134" s="50">
        <v>825862.32</v>
      </c>
      <c r="I134" s="50">
        <v>800433.15</v>
      </c>
      <c r="J134" s="305">
        <v>872000.82</v>
      </c>
      <c r="K134" s="98">
        <v>880494.07999999996</v>
      </c>
    </row>
    <row r="135" spans="1:11" ht="17.25" thickBot="1">
      <c r="A135" s="254">
        <v>13073999</v>
      </c>
      <c r="B135" s="178">
        <v>5362</v>
      </c>
      <c r="C135" s="196" t="s">
        <v>168</v>
      </c>
      <c r="D135" s="54">
        <v>365904.31</v>
      </c>
      <c r="E135" s="50">
        <v>364174.11</v>
      </c>
      <c r="F135" s="50">
        <v>395096.07</v>
      </c>
      <c r="G135" s="50">
        <v>395885.86</v>
      </c>
      <c r="H135" s="50">
        <v>429872.39</v>
      </c>
      <c r="I135" s="50">
        <v>412220.02</v>
      </c>
      <c r="J135" s="305">
        <v>446379.12</v>
      </c>
      <c r="K135" s="98">
        <v>450400.58</v>
      </c>
    </row>
    <row r="136" spans="1:11" ht="17.25" thickBot="1">
      <c r="A136" s="89"/>
      <c r="B136" s="21"/>
      <c r="C136" s="202" t="s">
        <v>173</v>
      </c>
      <c r="D136" s="56">
        <f>SUM(D124:D135)</f>
        <v>4759336.8999999994</v>
      </c>
      <c r="E136" s="62">
        <f t="shared" ref="E136:I136" si="4">SUM(E124:E135)</f>
        <v>4752507.99</v>
      </c>
      <c r="F136" s="62">
        <f t="shared" si="4"/>
        <v>5222092.2400000012</v>
      </c>
      <c r="G136" s="62">
        <f t="shared" si="4"/>
        <v>5226688.26</v>
      </c>
      <c r="H136" s="62">
        <f t="shared" si="4"/>
        <v>5660681.0200000005</v>
      </c>
      <c r="I136" s="69">
        <f t="shared" si="4"/>
        <v>5457506.6800000016</v>
      </c>
      <c r="J136" s="308">
        <f t="shared" ref="J136:K136" si="5">SUM(J124:J135)</f>
        <v>5962542.5600000005</v>
      </c>
      <c r="K136" s="70">
        <f t="shared" si="5"/>
        <v>5993664.8500000006</v>
      </c>
    </row>
  </sheetData>
  <autoFilter ref="A7:K7" xr:uid="{458AE76F-B2F2-40ED-BB51-AF4852B5E19B}"/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18"/>
  <sheetViews>
    <sheetView workbookViewId="0">
      <selection activeCell="J81" sqref="J81"/>
    </sheetView>
  </sheetViews>
  <sheetFormatPr baseColWidth="10" defaultRowHeight="16.5"/>
  <cols>
    <col min="1" max="1" width="11.42578125" style="43"/>
    <col min="2" max="2" width="5" style="43" bestFit="1" customWidth="1"/>
    <col min="3" max="3" width="22.7109375" style="48" bestFit="1" customWidth="1"/>
    <col min="4" max="5" width="13.5703125" style="43" bestFit="1" customWidth="1"/>
    <col min="6" max="7" width="13.85546875" style="43" bestFit="1" customWidth="1"/>
    <col min="8" max="8" width="13.85546875" style="43" customWidth="1"/>
    <col min="9" max="9" width="12.140625" style="43" bestFit="1" customWidth="1"/>
    <col min="10" max="11" width="13.85546875" style="43" customWidth="1"/>
    <col min="12" max="16384" width="11.42578125" style="43"/>
  </cols>
  <sheetData>
    <row r="1" spans="1:12" ht="18">
      <c r="A1" s="44" t="s">
        <v>126</v>
      </c>
      <c r="F1" s="43" t="s">
        <v>127</v>
      </c>
      <c r="J1" s="301"/>
      <c r="K1" s="301"/>
      <c r="L1" s="302"/>
    </row>
    <row r="2" spans="1:12">
      <c r="A2" s="43" t="s">
        <v>146</v>
      </c>
      <c r="J2" s="302"/>
      <c r="K2" s="302"/>
      <c r="L2" s="302"/>
    </row>
    <row r="3" spans="1:12" ht="18">
      <c r="A3" s="44" t="s">
        <v>128</v>
      </c>
    </row>
    <row r="4" spans="1:12">
      <c r="A4" s="43" t="s">
        <v>129</v>
      </c>
    </row>
    <row r="5" spans="1:12" ht="17.25" thickBot="1">
      <c r="A5" s="47" t="s">
        <v>179</v>
      </c>
    </row>
    <row r="6" spans="1:12" ht="30.75" thickBot="1">
      <c r="A6" s="125" t="s">
        <v>0</v>
      </c>
      <c r="B6" s="60" t="s">
        <v>1</v>
      </c>
      <c r="C6" s="16" t="s">
        <v>7</v>
      </c>
      <c r="D6" s="17" t="s">
        <v>3</v>
      </c>
      <c r="E6" s="310" t="s">
        <v>4</v>
      </c>
      <c r="F6" s="310" t="s">
        <v>5</v>
      </c>
      <c r="G6" s="310" t="s">
        <v>6</v>
      </c>
      <c r="H6" s="18" t="s">
        <v>116</v>
      </c>
      <c r="I6" s="310" t="s">
        <v>150</v>
      </c>
      <c r="J6" s="311" t="s">
        <v>170</v>
      </c>
      <c r="K6" s="312" t="s">
        <v>171</v>
      </c>
    </row>
    <row r="7" spans="1:12">
      <c r="A7" s="249">
        <v>13073088</v>
      </c>
      <c r="B7" s="177">
        <v>301</v>
      </c>
      <c r="C7" s="40" t="s">
        <v>121</v>
      </c>
      <c r="D7" s="52">
        <f>9536961.39-1239282.35</f>
        <v>8297679.040000001</v>
      </c>
      <c r="E7" s="52">
        <f>9524008.48-1234397.98</f>
        <v>8289610.5</v>
      </c>
      <c r="F7" s="52">
        <f>9619498.54-1239988.91</f>
        <v>8379509.629999999</v>
      </c>
      <c r="G7" s="52">
        <f>9642632.39-1236006.59</f>
        <v>8406625.8000000007</v>
      </c>
      <c r="H7" s="52">
        <v>2441814.89</v>
      </c>
      <c r="I7" s="52">
        <v>1632058.66</v>
      </c>
      <c r="J7" s="52">
        <v>1358940.3</v>
      </c>
      <c r="K7" s="151">
        <v>678866.62</v>
      </c>
    </row>
    <row r="8" spans="1:12">
      <c r="A8" s="204">
        <v>13073011</v>
      </c>
      <c r="B8" s="178">
        <v>311</v>
      </c>
      <c r="C8" s="1" t="s">
        <v>11</v>
      </c>
      <c r="D8" s="50">
        <v>342935.03999999998</v>
      </c>
      <c r="E8" s="50">
        <v>351374.1</v>
      </c>
      <c r="F8" s="50">
        <v>351746.17</v>
      </c>
      <c r="G8" s="50">
        <v>348570.87</v>
      </c>
      <c r="H8" s="50">
        <v>158851.45000000001</v>
      </c>
      <c r="I8" s="50">
        <v>106012.55</v>
      </c>
      <c r="J8" s="50">
        <v>89719.75</v>
      </c>
      <c r="K8" s="98">
        <v>44231.99</v>
      </c>
    </row>
    <row r="9" spans="1:12">
      <c r="A9" s="204">
        <v>13073035</v>
      </c>
      <c r="B9" s="178">
        <v>312</v>
      </c>
      <c r="C9" s="1" t="s">
        <v>12</v>
      </c>
      <c r="D9" s="50">
        <v>1429570.29</v>
      </c>
      <c r="E9" s="50">
        <v>1429591.04</v>
      </c>
      <c r="F9" s="50">
        <v>1419676.73</v>
      </c>
      <c r="G9" s="50">
        <v>1410708.47</v>
      </c>
      <c r="H9" s="50">
        <v>531594.59</v>
      </c>
      <c r="I9" s="50">
        <v>353892.83</v>
      </c>
      <c r="J9" s="50">
        <v>292749.92</v>
      </c>
      <c r="K9" s="98">
        <v>145459.75</v>
      </c>
    </row>
    <row r="10" spans="1:12">
      <c r="A10" s="204">
        <v>13073055</v>
      </c>
      <c r="B10" s="178">
        <v>313</v>
      </c>
      <c r="C10" s="1" t="s">
        <v>13</v>
      </c>
      <c r="D10" s="50">
        <v>312406.82</v>
      </c>
      <c r="E10" s="50">
        <v>307726.82</v>
      </c>
      <c r="F10" s="50">
        <v>306028.76</v>
      </c>
      <c r="G10" s="50">
        <v>307307.26</v>
      </c>
      <c r="H10" s="50">
        <v>134304.09</v>
      </c>
      <c r="I10" s="50">
        <v>90306.26</v>
      </c>
      <c r="J10" s="50">
        <v>75463.990000000005</v>
      </c>
      <c r="K10" s="98">
        <v>38119.75</v>
      </c>
    </row>
    <row r="11" spans="1:12">
      <c r="A11" s="204">
        <v>13073070</v>
      </c>
      <c r="B11" s="178">
        <v>314</v>
      </c>
      <c r="C11" s="1" t="s">
        <v>14</v>
      </c>
      <c r="D11" s="50">
        <v>295245.31</v>
      </c>
      <c r="E11" s="50">
        <v>295480.86</v>
      </c>
      <c r="F11" s="50">
        <v>293713.74</v>
      </c>
      <c r="G11" s="50">
        <v>297131.90999999997</v>
      </c>
      <c r="H11" s="50">
        <v>128446.86</v>
      </c>
      <c r="I11" s="50">
        <v>87180.73</v>
      </c>
      <c r="J11" s="50">
        <v>73355.05</v>
      </c>
      <c r="K11" s="98">
        <v>36763.29</v>
      </c>
    </row>
    <row r="12" spans="1:12">
      <c r="A12" s="204">
        <v>13073080</v>
      </c>
      <c r="B12" s="178">
        <v>315</v>
      </c>
      <c r="C12" s="1" t="s">
        <v>15</v>
      </c>
      <c r="D12" s="50">
        <v>612761.51</v>
      </c>
      <c r="E12" s="50">
        <v>612864.57999999996</v>
      </c>
      <c r="F12" s="50">
        <v>608899.59</v>
      </c>
      <c r="G12" s="50">
        <v>605540.82999999996</v>
      </c>
      <c r="H12" s="50">
        <v>287151.14</v>
      </c>
      <c r="I12" s="50">
        <v>189399.4</v>
      </c>
      <c r="J12" s="50">
        <v>157761.57999999999</v>
      </c>
      <c r="K12" s="98">
        <v>77792.08</v>
      </c>
    </row>
    <row r="13" spans="1:12">
      <c r="A13" s="204">
        <v>13073089</v>
      </c>
      <c r="B13" s="178">
        <v>316</v>
      </c>
      <c r="C13" s="1" t="s">
        <v>16</v>
      </c>
      <c r="D13" s="50"/>
      <c r="E13" s="50"/>
      <c r="F13" s="50"/>
      <c r="G13" s="45"/>
      <c r="H13" s="50"/>
      <c r="I13" s="50"/>
      <c r="J13" s="50"/>
      <c r="K13" s="98"/>
    </row>
    <row r="14" spans="1:12">
      <c r="A14" s="204">
        <v>13073105</v>
      </c>
      <c r="B14" s="178">
        <v>317</v>
      </c>
      <c r="C14" s="1" t="s">
        <v>17</v>
      </c>
      <c r="D14" s="50">
        <v>410788.13</v>
      </c>
      <c r="E14" s="50">
        <v>411424.22</v>
      </c>
      <c r="F14" s="135">
        <v>408991.35</v>
      </c>
      <c r="G14" s="50">
        <v>411759.28</v>
      </c>
      <c r="H14" s="50">
        <v>188755.67</v>
      </c>
      <c r="I14" s="50">
        <v>126043.48</v>
      </c>
      <c r="J14" s="50">
        <v>106722.03</v>
      </c>
      <c r="K14" s="98">
        <v>53416.68</v>
      </c>
    </row>
    <row r="15" spans="1:12">
      <c r="A15" s="204">
        <v>13073005</v>
      </c>
      <c r="B15" s="178">
        <v>5351</v>
      </c>
      <c r="C15" s="1" t="s">
        <v>18</v>
      </c>
      <c r="D15" s="50"/>
      <c r="E15" s="50"/>
      <c r="F15" s="50"/>
      <c r="G15" s="50"/>
      <c r="H15" s="50"/>
      <c r="I15" s="50"/>
      <c r="J15" s="50"/>
      <c r="K15" s="98"/>
    </row>
    <row r="16" spans="1:12">
      <c r="A16" s="204">
        <v>13073037</v>
      </c>
      <c r="B16" s="178">
        <v>5351</v>
      </c>
      <c r="C16" s="1" t="s">
        <v>19</v>
      </c>
      <c r="D16" s="50"/>
      <c r="E16" s="50"/>
      <c r="F16" s="50"/>
      <c r="G16" s="50"/>
      <c r="H16" s="50"/>
      <c r="I16" s="50"/>
      <c r="J16" s="50"/>
      <c r="K16" s="98"/>
    </row>
    <row r="17" spans="1:11">
      <c r="A17" s="204">
        <v>13073044</v>
      </c>
      <c r="B17" s="178">
        <v>5351</v>
      </c>
      <c r="C17" s="1" t="s">
        <v>20</v>
      </c>
      <c r="D17" s="50"/>
      <c r="E17" s="50"/>
      <c r="F17" s="50"/>
      <c r="G17" s="50"/>
      <c r="H17" s="50"/>
      <c r="I17" s="50"/>
      <c r="J17" s="50"/>
      <c r="K17" s="98"/>
    </row>
    <row r="18" spans="1:11">
      <c r="A18" s="204">
        <v>13073046</v>
      </c>
      <c r="B18" s="178">
        <v>5351</v>
      </c>
      <c r="C18" s="1" t="s">
        <v>21</v>
      </c>
      <c r="D18" s="50"/>
      <c r="E18" s="50"/>
      <c r="F18" s="50"/>
      <c r="G18" s="50"/>
      <c r="H18" s="50"/>
      <c r="I18" s="50"/>
      <c r="J18" s="50"/>
      <c r="K18" s="98"/>
    </row>
    <row r="19" spans="1:11">
      <c r="A19" s="204">
        <v>13073066</v>
      </c>
      <c r="B19" s="178">
        <v>5351</v>
      </c>
      <c r="C19" s="1" t="s">
        <v>22</v>
      </c>
      <c r="D19" s="50"/>
      <c r="E19" s="50"/>
      <c r="F19" s="50"/>
      <c r="G19" s="50"/>
      <c r="H19" s="50"/>
      <c r="I19" s="50"/>
      <c r="J19" s="50"/>
      <c r="K19" s="98"/>
    </row>
    <row r="20" spans="1:11">
      <c r="A20" s="204">
        <v>13073068</v>
      </c>
      <c r="B20" s="178">
        <v>5351</v>
      </c>
      <c r="C20" s="1" t="s">
        <v>23</v>
      </c>
      <c r="D20" s="50"/>
      <c r="E20" s="50"/>
      <c r="F20" s="50"/>
      <c r="G20" s="50"/>
      <c r="H20" s="50"/>
      <c r="I20" s="50"/>
      <c r="J20" s="50"/>
      <c r="K20" s="98"/>
    </row>
    <row r="21" spans="1:11">
      <c r="A21" s="204">
        <v>13073009</v>
      </c>
      <c r="B21" s="178">
        <v>5352</v>
      </c>
      <c r="C21" s="1" t="s">
        <v>24</v>
      </c>
      <c r="D21" s="50">
        <v>753621.82</v>
      </c>
      <c r="E21" s="50">
        <v>755996.21</v>
      </c>
      <c r="F21" s="50">
        <v>754992.88</v>
      </c>
      <c r="G21" s="50">
        <v>751031.58</v>
      </c>
      <c r="H21" s="50">
        <v>368445.88</v>
      </c>
      <c r="I21" s="50">
        <v>244754.74</v>
      </c>
      <c r="J21" s="50">
        <v>203994.72</v>
      </c>
      <c r="K21" s="98">
        <v>103041.82</v>
      </c>
    </row>
    <row r="22" spans="1:11">
      <c r="A22" s="204">
        <v>13073018</v>
      </c>
      <c r="B22" s="178">
        <v>5352</v>
      </c>
      <c r="C22" s="1" t="s">
        <v>25</v>
      </c>
      <c r="D22" s="50"/>
      <c r="E22" s="50"/>
      <c r="F22" s="50"/>
      <c r="G22" s="50"/>
      <c r="H22" s="50"/>
      <c r="I22" s="50"/>
      <c r="J22" s="50"/>
      <c r="K22" s="98"/>
    </row>
    <row r="23" spans="1:11">
      <c r="A23" s="204">
        <v>13073025</v>
      </c>
      <c r="B23" s="178">
        <v>5352</v>
      </c>
      <c r="C23" s="1" t="s">
        <v>26</v>
      </c>
      <c r="D23" s="50"/>
      <c r="E23" s="50"/>
      <c r="F23" s="50"/>
      <c r="G23" s="50"/>
      <c r="H23" s="50"/>
      <c r="I23" s="50"/>
      <c r="J23" s="50"/>
      <c r="K23" s="98"/>
    </row>
    <row r="24" spans="1:11">
      <c r="A24" s="204">
        <v>13073042</v>
      </c>
      <c r="B24" s="178">
        <v>5352</v>
      </c>
      <c r="C24" s="1" t="s">
        <v>27</v>
      </c>
      <c r="D24" s="50"/>
      <c r="E24" s="50"/>
      <c r="F24" s="50"/>
      <c r="G24" s="50"/>
      <c r="H24" s="50"/>
      <c r="I24" s="50"/>
      <c r="J24" s="50"/>
      <c r="K24" s="98"/>
    </row>
    <row r="25" spans="1:11">
      <c r="A25" s="204">
        <v>13073043</v>
      </c>
      <c r="B25" s="178">
        <v>5352</v>
      </c>
      <c r="C25" s="1" t="s">
        <v>28</v>
      </c>
      <c r="D25" s="50"/>
      <c r="E25" s="50"/>
      <c r="F25" s="50"/>
      <c r="G25" s="50"/>
      <c r="H25" s="50"/>
      <c r="I25" s="50"/>
      <c r="J25" s="50"/>
      <c r="K25" s="98"/>
    </row>
    <row r="26" spans="1:11">
      <c r="A26" s="204">
        <v>13073051</v>
      </c>
      <c r="B26" s="178">
        <v>5352</v>
      </c>
      <c r="C26" s="1" t="s">
        <v>29</v>
      </c>
      <c r="D26" s="50"/>
      <c r="E26" s="50"/>
      <c r="F26" s="50"/>
      <c r="G26" s="50"/>
      <c r="H26" s="50"/>
      <c r="I26" s="50"/>
      <c r="J26" s="50"/>
      <c r="K26" s="98"/>
    </row>
    <row r="27" spans="1:11">
      <c r="A27" s="204">
        <v>13073053</v>
      </c>
      <c r="B27" s="178">
        <v>5352</v>
      </c>
      <c r="C27" s="1" t="s">
        <v>30</v>
      </c>
      <c r="D27" s="50"/>
      <c r="E27" s="50"/>
      <c r="F27" s="50"/>
      <c r="G27" s="50"/>
      <c r="H27" s="50"/>
      <c r="I27" s="50"/>
      <c r="J27" s="50"/>
      <c r="K27" s="98"/>
    </row>
    <row r="28" spans="1:11">
      <c r="A28" s="204">
        <v>13073069</v>
      </c>
      <c r="B28" s="178">
        <v>5352</v>
      </c>
      <c r="C28" s="1" t="s">
        <v>31</v>
      </c>
      <c r="D28" s="50"/>
      <c r="E28" s="50"/>
      <c r="F28" s="50"/>
      <c r="G28" s="50"/>
      <c r="H28" s="50"/>
      <c r="I28" s="50"/>
      <c r="J28" s="50"/>
      <c r="K28" s="98"/>
    </row>
    <row r="29" spans="1:11">
      <c r="A29" s="204">
        <v>13073077</v>
      </c>
      <c r="B29" s="178">
        <v>5352</v>
      </c>
      <c r="C29" s="1" t="s">
        <v>32</v>
      </c>
      <c r="D29" s="50"/>
      <c r="E29" s="50"/>
      <c r="F29" s="50"/>
      <c r="G29" s="50"/>
      <c r="H29" s="50"/>
      <c r="I29" s="50"/>
      <c r="J29" s="50"/>
      <c r="K29" s="98"/>
    </row>
    <row r="30" spans="1:11">
      <c r="A30" s="204">
        <v>13073094</v>
      </c>
      <c r="B30" s="178">
        <v>5352</v>
      </c>
      <c r="C30" s="1" t="s">
        <v>33</v>
      </c>
      <c r="D30" s="50"/>
      <c r="E30" s="50"/>
      <c r="F30" s="50"/>
      <c r="G30" s="50"/>
      <c r="H30" s="50"/>
      <c r="I30" s="50"/>
      <c r="J30" s="50"/>
      <c r="K30" s="98"/>
    </row>
    <row r="31" spans="1:11">
      <c r="A31" s="204">
        <v>13073010</v>
      </c>
      <c r="B31" s="178">
        <v>5353</v>
      </c>
      <c r="C31" s="1" t="s">
        <v>34</v>
      </c>
      <c r="D31" s="50">
        <v>2019736.81</v>
      </c>
      <c r="E31" s="50">
        <v>2002940.1</v>
      </c>
      <c r="F31" s="50">
        <v>2001571.6</v>
      </c>
      <c r="G31" s="61">
        <v>1998032.22</v>
      </c>
      <c r="H31" s="50">
        <v>582102.11</v>
      </c>
      <c r="I31" s="50">
        <v>388706.15</v>
      </c>
      <c r="J31" s="50">
        <v>325904.37</v>
      </c>
      <c r="K31" s="98">
        <v>163820.96</v>
      </c>
    </row>
    <row r="32" spans="1:11">
      <c r="A32" s="204">
        <v>13073014</v>
      </c>
      <c r="B32" s="178">
        <v>5353</v>
      </c>
      <c r="C32" s="1" t="s">
        <v>35</v>
      </c>
      <c r="D32" s="50"/>
      <c r="E32" s="50"/>
      <c r="F32" s="50"/>
      <c r="G32" s="50"/>
      <c r="H32" s="50"/>
      <c r="I32" s="50"/>
      <c r="J32" s="50"/>
      <c r="K32" s="98"/>
    </row>
    <row r="33" spans="1:11">
      <c r="A33" s="204">
        <v>13073027</v>
      </c>
      <c r="B33" s="178">
        <v>5353</v>
      </c>
      <c r="C33" s="1" t="s">
        <v>36</v>
      </c>
      <c r="D33" s="50">
        <v>266586.15999999997</v>
      </c>
      <c r="E33" s="50">
        <v>263293.09000000003</v>
      </c>
      <c r="F33" s="50">
        <v>264078.95</v>
      </c>
      <c r="G33" s="50">
        <v>263064.13</v>
      </c>
      <c r="H33" s="50">
        <v>110315.96</v>
      </c>
      <c r="I33" s="50">
        <v>73400.87</v>
      </c>
      <c r="J33" s="50">
        <v>61878.51</v>
      </c>
      <c r="K33" s="98">
        <v>31239.4</v>
      </c>
    </row>
    <row r="34" spans="1:11">
      <c r="A34" s="204">
        <v>13073038</v>
      </c>
      <c r="B34" s="178">
        <v>5353</v>
      </c>
      <c r="C34" s="1" t="s">
        <v>37</v>
      </c>
      <c r="D34" s="50"/>
      <c r="E34" s="50"/>
      <c r="F34" s="50"/>
      <c r="G34" s="50"/>
      <c r="H34" s="50"/>
      <c r="I34" s="50"/>
      <c r="J34" s="50"/>
      <c r="K34" s="98"/>
    </row>
    <row r="35" spans="1:11">
      <c r="A35" s="204">
        <v>13073049</v>
      </c>
      <c r="B35" s="178">
        <v>5353</v>
      </c>
      <c r="C35" s="1" t="s">
        <v>38</v>
      </c>
      <c r="D35" s="50"/>
      <c r="E35" s="50"/>
      <c r="F35" s="50"/>
      <c r="G35" s="50"/>
      <c r="H35" s="50"/>
      <c r="I35" s="50"/>
      <c r="J35" s="50"/>
      <c r="K35" s="98"/>
    </row>
    <row r="36" spans="1:11">
      <c r="A36" s="204">
        <v>13073063</v>
      </c>
      <c r="B36" s="178">
        <v>5353</v>
      </c>
      <c r="C36" s="1" t="s">
        <v>39</v>
      </c>
      <c r="D36" s="50"/>
      <c r="E36" s="50"/>
      <c r="F36" s="50"/>
      <c r="G36" s="50"/>
      <c r="H36" s="50"/>
      <c r="I36" s="50"/>
      <c r="J36" s="50"/>
      <c r="K36" s="98"/>
    </row>
    <row r="37" spans="1:11">
      <c r="A37" s="204">
        <v>13073064</v>
      </c>
      <c r="B37" s="178">
        <v>5353</v>
      </c>
      <c r="C37" s="1" t="s">
        <v>40</v>
      </c>
      <c r="D37" s="50"/>
      <c r="E37" s="50"/>
      <c r="F37" s="50"/>
      <c r="G37" s="50"/>
      <c r="H37" s="50"/>
      <c r="I37" s="50"/>
      <c r="J37" s="50"/>
      <c r="K37" s="98"/>
    </row>
    <row r="38" spans="1:11">
      <c r="A38" s="204">
        <v>13073065</v>
      </c>
      <c r="B38" s="178">
        <v>5353</v>
      </c>
      <c r="C38" s="1" t="s">
        <v>41</v>
      </c>
      <c r="D38" s="50"/>
      <c r="E38" s="50"/>
      <c r="F38" s="50"/>
      <c r="G38" s="50"/>
      <c r="H38" s="50"/>
      <c r="I38" s="50"/>
      <c r="J38" s="50"/>
      <c r="K38" s="98"/>
    </row>
    <row r="39" spans="1:11">
      <c r="A39" s="204">
        <v>13073072</v>
      </c>
      <c r="B39" s="178">
        <v>5353</v>
      </c>
      <c r="C39" s="1" t="s">
        <v>42</v>
      </c>
      <c r="D39" s="50"/>
      <c r="E39" s="50"/>
      <c r="F39" s="50"/>
      <c r="G39" s="50"/>
      <c r="H39" s="50"/>
      <c r="I39" s="50"/>
      <c r="J39" s="50"/>
      <c r="K39" s="98"/>
    </row>
    <row r="40" spans="1:11">
      <c r="A40" s="204">
        <v>13073074</v>
      </c>
      <c r="B40" s="178">
        <v>5353</v>
      </c>
      <c r="C40" s="1" t="s">
        <v>43</v>
      </c>
      <c r="D40" s="50"/>
      <c r="E40" s="50"/>
      <c r="F40" s="50"/>
      <c r="G40" s="50"/>
      <c r="H40" s="50"/>
      <c r="I40" s="50"/>
      <c r="J40" s="50"/>
      <c r="K40" s="98"/>
    </row>
    <row r="41" spans="1:11">
      <c r="A41" s="204">
        <v>13073083</v>
      </c>
      <c r="B41" s="178">
        <v>5353</v>
      </c>
      <c r="C41" s="1" t="s">
        <v>44</v>
      </c>
      <c r="D41" s="50"/>
      <c r="E41" s="50"/>
      <c r="F41" s="50"/>
      <c r="G41" s="50"/>
      <c r="H41" s="50"/>
      <c r="I41" s="50"/>
      <c r="J41" s="50"/>
      <c r="K41" s="98"/>
    </row>
    <row r="42" spans="1:11">
      <c r="A42" s="204">
        <v>13073002</v>
      </c>
      <c r="B42" s="178">
        <v>5354</v>
      </c>
      <c r="C42" s="1" t="s">
        <v>45</v>
      </c>
      <c r="D42" s="50"/>
      <c r="E42" s="50"/>
      <c r="F42" s="50"/>
      <c r="G42" s="50"/>
      <c r="H42" s="50"/>
      <c r="I42" s="50"/>
      <c r="J42" s="50"/>
      <c r="K42" s="98"/>
    </row>
    <row r="43" spans="1:11">
      <c r="A43" s="204">
        <v>13073012</v>
      </c>
      <c r="B43" s="178">
        <v>5354</v>
      </c>
      <c r="C43" s="1" t="s">
        <v>46</v>
      </c>
      <c r="D43" s="50"/>
      <c r="E43" s="50"/>
      <c r="F43" s="50"/>
      <c r="G43" s="50"/>
      <c r="H43" s="50"/>
      <c r="I43" s="50"/>
      <c r="J43" s="50"/>
      <c r="K43" s="98"/>
    </row>
    <row r="44" spans="1:11">
      <c r="A44" s="204">
        <v>13073017</v>
      </c>
      <c r="B44" s="178">
        <v>5354</v>
      </c>
      <c r="C44" s="1" t="s">
        <v>47</v>
      </c>
      <c r="D44" s="50"/>
      <c r="E44" s="50"/>
      <c r="F44" s="50"/>
      <c r="G44" s="50"/>
      <c r="H44" s="50"/>
      <c r="I44" s="50"/>
      <c r="J44" s="50"/>
      <c r="K44" s="98"/>
    </row>
    <row r="45" spans="1:11">
      <c r="A45" s="204">
        <v>13073067</v>
      </c>
      <c r="B45" s="178">
        <v>5354</v>
      </c>
      <c r="C45" s="1" t="s">
        <v>48</v>
      </c>
      <c r="D45" s="50"/>
      <c r="E45" s="50"/>
      <c r="F45" s="50"/>
      <c r="G45" s="50"/>
      <c r="H45" s="50"/>
      <c r="I45" s="50"/>
      <c r="J45" s="50"/>
      <c r="K45" s="98"/>
    </row>
    <row r="46" spans="1:11">
      <c r="A46" s="204">
        <v>13073100</v>
      </c>
      <c r="B46" s="178">
        <v>5354</v>
      </c>
      <c r="C46" s="1" t="s">
        <v>49</v>
      </c>
      <c r="D46" s="50"/>
      <c r="E46" s="50"/>
      <c r="F46" s="50"/>
      <c r="G46" s="50"/>
      <c r="H46" s="50"/>
      <c r="I46" s="50"/>
      <c r="J46" s="50"/>
      <c r="K46" s="98"/>
    </row>
    <row r="47" spans="1:11">
      <c r="A47" s="204">
        <v>13073103</v>
      </c>
      <c r="B47" s="178">
        <v>5354</v>
      </c>
      <c r="C47" s="1" t="s">
        <v>50</v>
      </c>
      <c r="D47" s="50"/>
      <c r="E47" s="50"/>
      <c r="F47" s="50"/>
      <c r="G47" s="50"/>
      <c r="H47" s="50"/>
      <c r="I47" s="50"/>
      <c r="J47" s="50"/>
      <c r="K47" s="98"/>
    </row>
    <row r="48" spans="1:11">
      <c r="A48" s="204">
        <v>13073024</v>
      </c>
      <c r="B48" s="178">
        <v>5355</v>
      </c>
      <c r="C48" s="1" t="s">
        <v>51</v>
      </c>
      <c r="D48" s="50">
        <v>193330.03</v>
      </c>
      <c r="E48" s="50">
        <v>190151.88</v>
      </c>
      <c r="F48" s="50">
        <v>184532.97</v>
      </c>
      <c r="G48" s="50">
        <v>183926.73</v>
      </c>
      <c r="H48" s="50">
        <v>80995.39</v>
      </c>
      <c r="I48" s="50">
        <v>54976.38</v>
      </c>
      <c r="J48" s="50">
        <v>44796.88</v>
      </c>
      <c r="K48" s="98">
        <v>22490.42</v>
      </c>
    </row>
    <row r="49" spans="1:11">
      <c r="A49" s="204">
        <v>13073029</v>
      </c>
      <c r="B49" s="178">
        <v>5355</v>
      </c>
      <c r="C49" s="1" t="s">
        <v>52</v>
      </c>
      <c r="D49" s="50"/>
      <c r="E49" s="50"/>
      <c r="F49" s="50"/>
      <c r="G49" s="50"/>
      <c r="H49" s="50"/>
      <c r="I49" s="50"/>
      <c r="J49" s="50"/>
      <c r="K49" s="98"/>
    </row>
    <row r="50" spans="1:11">
      <c r="A50" s="204">
        <v>13073034</v>
      </c>
      <c r="B50" s="178">
        <v>5355</v>
      </c>
      <c r="C50" s="1" t="s">
        <v>53</v>
      </c>
      <c r="D50" s="50"/>
      <c r="E50" s="50"/>
      <c r="F50" s="50"/>
      <c r="G50" s="50"/>
      <c r="H50" s="50"/>
      <c r="I50" s="50"/>
      <c r="J50" s="50"/>
      <c r="K50" s="98"/>
    </row>
    <row r="51" spans="1:11">
      <c r="A51" s="204">
        <v>13073057</v>
      </c>
      <c r="B51" s="178">
        <v>5355</v>
      </c>
      <c r="C51" s="1" t="s">
        <v>54</v>
      </c>
      <c r="D51" s="50"/>
      <c r="E51" s="50"/>
      <c r="F51" s="50"/>
      <c r="G51" s="50"/>
      <c r="H51" s="50"/>
      <c r="I51" s="50"/>
      <c r="J51" s="50"/>
      <c r="K51" s="98"/>
    </row>
    <row r="52" spans="1:11">
      <c r="A52" s="204">
        <v>13073062</v>
      </c>
      <c r="B52" s="178">
        <v>5355</v>
      </c>
      <c r="C52" s="1" t="s">
        <v>55</v>
      </c>
      <c r="D52" s="50"/>
      <c r="E52" s="50"/>
      <c r="F52" s="50"/>
      <c r="G52" s="50"/>
      <c r="H52" s="50"/>
      <c r="I52" s="50"/>
      <c r="J52" s="50"/>
      <c r="K52" s="98"/>
    </row>
    <row r="53" spans="1:11">
      <c r="A53" s="204">
        <v>13073076</v>
      </c>
      <c r="B53" s="178">
        <v>5355</v>
      </c>
      <c r="C53" s="1" t="s">
        <v>56</v>
      </c>
      <c r="D53" s="50">
        <v>180303.15</v>
      </c>
      <c r="E53" s="50">
        <v>178804.71</v>
      </c>
      <c r="F53" s="50">
        <v>176604.12</v>
      </c>
      <c r="G53" s="50">
        <v>172627.02</v>
      </c>
      <c r="H53" s="50">
        <v>77620.59</v>
      </c>
      <c r="I53" s="50">
        <v>51350.7</v>
      </c>
      <c r="J53" s="50">
        <v>43713.09</v>
      </c>
      <c r="K53" s="98">
        <v>21700.71</v>
      </c>
    </row>
    <row r="54" spans="1:11">
      <c r="A54" s="204">
        <v>13073086</v>
      </c>
      <c r="B54" s="178">
        <v>5355</v>
      </c>
      <c r="C54" s="1" t="s">
        <v>57</v>
      </c>
      <c r="D54" s="50"/>
      <c r="E54" s="50"/>
      <c r="F54" s="50"/>
      <c r="G54" s="50"/>
      <c r="H54" s="50"/>
      <c r="I54" s="50"/>
      <c r="J54" s="50"/>
      <c r="K54" s="98"/>
    </row>
    <row r="55" spans="1:11">
      <c r="A55" s="204">
        <v>13073096</v>
      </c>
      <c r="B55" s="178">
        <v>5355</v>
      </c>
      <c r="C55" s="1" t="s">
        <v>58</v>
      </c>
      <c r="D55" s="50"/>
      <c r="E55" s="50"/>
      <c r="F55" s="50"/>
      <c r="G55" s="50"/>
      <c r="H55" s="50"/>
      <c r="I55" s="50"/>
      <c r="J55" s="50"/>
      <c r="K55" s="98"/>
    </row>
    <row r="56" spans="1:11">
      <c r="A56" s="204">
        <v>13073097</v>
      </c>
      <c r="B56" s="178">
        <v>5355</v>
      </c>
      <c r="C56" s="1" t="s">
        <v>59</v>
      </c>
      <c r="D56" s="50"/>
      <c r="E56" s="50"/>
      <c r="F56" s="50"/>
      <c r="G56" s="50"/>
      <c r="H56" s="50"/>
      <c r="I56" s="50"/>
      <c r="J56" s="50"/>
      <c r="K56" s="98"/>
    </row>
    <row r="57" spans="1:11">
      <c r="A57" s="204">
        <v>13073098</v>
      </c>
      <c r="B57" s="178">
        <v>5355</v>
      </c>
      <c r="C57" s="1" t="s">
        <v>60</v>
      </c>
      <c r="D57" s="50"/>
      <c r="E57" s="50"/>
      <c r="F57" s="50"/>
      <c r="G57" s="50"/>
      <c r="H57" s="50"/>
      <c r="I57" s="50"/>
      <c r="J57" s="50"/>
      <c r="K57" s="98"/>
    </row>
    <row r="58" spans="1:11">
      <c r="A58" s="204">
        <v>13073023</v>
      </c>
      <c r="B58" s="178">
        <v>5356</v>
      </c>
      <c r="C58" s="1" t="s">
        <v>61</v>
      </c>
      <c r="D58" s="50"/>
      <c r="E58" s="50"/>
      <c r="F58" s="50"/>
      <c r="G58" s="50"/>
      <c r="H58" s="50"/>
      <c r="I58" s="50"/>
      <c r="J58" s="50"/>
      <c r="K58" s="98"/>
    </row>
    <row r="59" spans="1:11">
      <c r="A59" s="204">
        <v>13073090</v>
      </c>
      <c r="B59" s="178">
        <v>5356</v>
      </c>
      <c r="C59" s="1" t="s">
        <v>62</v>
      </c>
      <c r="D59" s="50"/>
      <c r="E59" s="50"/>
      <c r="F59" s="50"/>
      <c r="G59" s="50"/>
      <c r="H59" s="50"/>
      <c r="I59" s="50"/>
      <c r="J59" s="50"/>
      <c r="K59" s="98"/>
    </row>
    <row r="60" spans="1:11">
      <c r="A60" s="204">
        <v>13073102</v>
      </c>
      <c r="B60" s="178">
        <v>5356</v>
      </c>
      <c r="C60" s="1" t="s">
        <v>63</v>
      </c>
      <c r="D60" s="50"/>
      <c r="E60" s="50"/>
      <c r="F60" s="50"/>
      <c r="G60" s="50"/>
      <c r="H60" s="50"/>
      <c r="I60" s="50"/>
      <c r="J60" s="50"/>
      <c r="K60" s="98"/>
    </row>
    <row r="61" spans="1:11">
      <c r="A61" s="204">
        <v>13073006</v>
      </c>
      <c r="B61" s="178">
        <v>5357</v>
      </c>
      <c r="C61" s="1" t="s">
        <v>64</v>
      </c>
      <c r="D61" s="50">
        <v>120492.74</v>
      </c>
      <c r="E61" s="50">
        <v>116676.14</v>
      </c>
      <c r="F61" s="50">
        <v>117840.65</v>
      </c>
      <c r="G61" s="50">
        <v>117646.36</v>
      </c>
      <c r="H61" s="50">
        <v>49940.26</v>
      </c>
      <c r="I61" s="50">
        <v>34313.68</v>
      </c>
      <c r="J61" s="50">
        <v>29164.74</v>
      </c>
      <c r="K61" s="98">
        <v>14532.16</v>
      </c>
    </row>
    <row r="62" spans="1:11">
      <c r="A62" s="250">
        <v>13073026</v>
      </c>
      <c r="B62" s="245">
        <v>5357</v>
      </c>
      <c r="C62" s="132" t="s">
        <v>65</v>
      </c>
      <c r="D62" s="50"/>
      <c r="E62" s="50"/>
      <c r="F62" s="50"/>
      <c r="G62" s="50"/>
      <c r="H62" s="50"/>
      <c r="I62" s="50"/>
      <c r="J62" s="50"/>
      <c r="K62" s="98"/>
    </row>
    <row r="63" spans="1:11">
      <c r="A63" s="204">
        <v>13073031</v>
      </c>
      <c r="B63" s="178">
        <v>5357</v>
      </c>
      <c r="C63" s="1" t="s">
        <v>66</v>
      </c>
      <c r="D63" s="50"/>
      <c r="E63" s="50"/>
      <c r="F63" s="50"/>
      <c r="G63" s="50"/>
      <c r="H63" s="50"/>
      <c r="I63" s="50"/>
      <c r="J63" s="50"/>
      <c r="K63" s="98"/>
    </row>
    <row r="64" spans="1:11">
      <c r="A64" s="204">
        <v>13073048</v>
      </c>
      <c r="B64" s="178">
        <v>5357</v>
      </c>
      <c r="C64" s="1" t="s">
        <v>67</v>
      </c>
      <c r="D64" s="50"/>
      <c r="E64" s="50"/>
      <c r="F64" s="50"/>
      <c r="G64" s="50"/>
      <c r="H64" s="50"/>
      <c r="I64" s="50"/>
      <c r="J64" s="50"/>
      <c r="K64" s="98"/>
    </row>
    <row r="65" spans="1:11">
      <c r="A65" s="250">
        <v>13073056</v>
      </c>
      <c r="B65" s="245">
        <v>5357</v>
      </c>
      <c r="C65" s="132" t="s">
        <v>68</v>
      </c>
      <c r="D65" s="50"/>
      <c r="E65" s="50"/>
      <c r="F65" s="50"/>
      <c r="G65" s="50"/>
      <c r="H65" s="50"/>
      <c r="I65" s="50"/>
      <c r="J65" s="50"/>
      <c r="K65" s="98"/>
    </row>
    <row r="66" spans="1:11">
      <c r="A66" s="204">
        <v>13073084</v>
      </c>
      <c r="B66" s="178">
        <v>5357</v>
      </c>
      <c r="C66" s="1" t="s">
        <v>69</v>
      </c>
      <c r="D66" s="50">
        <v>292051.18</v>
      </c>
      <c r="E66" s="50">
        <v>299017.3</v>
      </c>
      <c r="F66" s="50">
        <v>295255.71000000002</v>
      </c>
      <c r="G66" s="50">
        <v>297935.71000000002</v>
      </c>
      <c r="H66" s="50">
        <v>143318.70000000001</v>
      </c>
      <c r="I66" s="50">
        <v>96349.3</v>
      </c>
      <c r="J66" s="50">
        <v>81104.88</v>
      </c>
      <c r="K66" s="98">
        <v>41646.47</v>
      </c>
    </row>
    <row r="67" spans="1:11">
      <c r="A67" s="250">
        <v>13073091</v>
      </c>
      <c r="B67" s="245">
        <v>5357</v>
      </c>
      <c r="C67" s="132" t="s">
        <v>70</v>
      </c>
      <c r="D67" s="50"/>
      <c r="E67" s="50"/>
      <c r="F67" s="50"/>
      <c r="G67" s="50"/>
      <c r="H67" s="50"/>
      <c r="I67" s="50"/>
      <c r="J67" s="50"/>
      <c r="K67" s="98"/>
    </row>
    <row r="68" spans="1:11">
      <c r="A68" s="204">
        <v>13073106</v>
      </c>
      <c r="B68" s="178">
        <v>5357</v>
      </c>
      <c r="C68" s="1" t="s">
        <v>71</v>
      </c>
      <c r="D68" s="50"/>
      <c r="E68" s="50"/>
      <c r="F68" s="50"/>
      <c r="G68" s="50"/>
      <c r="H68" s="50"/>
      <c r="I68" s="50"/>
      <c r="J68" s="50"/>
      <c r="K68" s="98"/>
    </row>
    <row r="69" spans="1:11" ht="17.25">
      <c r="A69" s="251">
        <v>13073107</v>
      </c>
      <c r="B69" s="246">
        <v>5357</v>
      </c>
      <c r="C69" s="134" t="s">
        <v>143</v>
      </c>
      <c r="D69" s="50"/>
      <c r="E69" s="50"/>
      <c r="F69" s="50"/>
      <c r="G69" s="50"/>
      <c r="H69" s="50"/>
      <c r="I69" s="50"/>
      <c r="J69" s="50"/>
      <c r="K69" s="98"/>
    </row>
    <row r="70" spans="1:11">
      <c r="A70" s="204">
        <v>13073036</v>
      </c>
      <c r="B70" s="178">
        <v>5358</v>
      </c>
      <c r="C70" s="1" t="s">
        <v>73</v>
      </c>
      <c r="D70" s="50"/>
      <c r="E70" s="50"/>
      <c r="F70" s="50"/>
      <c r="G70" s="50"/>
      <c r="H70" s="50"/>
      <c r="I70" s="50"/>
      <c r="J70" s="50"/>
      <c r="K70" s="98"/>
    </row>
    <row r="71" spans="1:11">
      <c r="A71" s="204">
        <v>13073041</v>
      </c>
      <c r="B71" s="178">
        <v>5358</v>
      </c>
      <c r="C71" s="1" t="s">
        <v>74</v>
      </c>
      <c r="D71" s="50"/>
      <c r="E71" s="50"/>
      <c r="F71" s="50"/>
      <c r="G71" s="50"/>
      <c r="H71" s="50"/>
      <c r="I71" s="50"/>
      <c r="J71" s="50"/>
      <c r="K71" s="98"/>
    </row>
    <row r="72" spans="1:11">
      <c r="A72" s="252">
        <v>13073047</v>
      </c>
      <c r="B72" s="247">
        <v>5358</v>
      </c>
      <c r="C72" s="130" t="s">
        <v>75</v>
      </c>
      <c r="D72" s="50"/>
      <c r="E72" s="50"/>
      <c r="F72" s="50"/>
      <c r="G72" s="50"/>
      <c r="H72" s="50"/>
      <c r="I72" s="50"/>
      <c r="J72" s="50"/>
      <c r="K72" s="98"/>
    </row>
    <row r="73" spans="1:11">
      <c r="A73" s="204">
        <v>13073054</v>
      </c>
      <c r="B73" s="178">
        <v>5358</v>
      </c>
      <c r="C73" s="1" t="s">
        <v>76</v>
      </c>
      <c r="D73" s="50"/>
      <c r="E73" s="50"/>
      <c r="F73" s="50"/>
      <c r="G73" s="50"/>
      <c r="H73" s="50"/>
      <c r="I73" s="50"/>
      <c r="J73" s="50"/>
      <c r="K73" s="98"/>
    </row>
    <row r="74" spans="1:11">
      <c r="A74" s="252">
        <v>13073058</v>
      </c>
      <c r="B74" s="247">
        <v>5358</v>
      </c>
      <c r="C74" s="130" t="s">
        <v>77</v>
      </c>
      <c r="D74" s="50"/>
      <c r="E74" s="50"/>
      <c r="F74" s="50"/>
      <c r="G74" s="50"/>
      <c r="H74" s="50"/>
      <c r="I74" s="50"/>
      <c r="J74" s="50"/>
      <c r="K74" s="98"/>
    </row>
    <row r="75" spans="1:11" ht="17.25">
      <c r="A75" s="253">
        <v>13073060</v>
      </c>
      <c r="B75" s="248">
        <v>5358</v>
      </c>
      <c r="C75" s="128" t="s">
        <v>144</v>
      </c>
      <c r="D75" s="50"/>
      <c r="E75" s="50"/>
      <c r="F75" s="50"/>
      <c r="G75" s="50"/>
      <c r="H75" s="50"/>
      <c r="I75" s="50"/>
      <c r="J75" s="50"/>
      <c r="K75" s="98"/>
    </row>
    <row r="76" spans="1:11">
      <c r="A76" s="204">
        <v>13073061</v>
      </c>
      <c r="B76" s="178">
        <v>5358</v>
      </c>
      <c r="C76" s="1" t="s">
        <v>79</v>
      </c>
      <c r="D76" s="50"/>
      <c r="E76" s="50"/>
      <c r="F76" s="50"/>
      <c r="G76" s="50"/>
      <c r="H76" s="50"/>
      <c r="I76" s="50"/>
      <c r="J76" s="50"/>
      <c r="K76" s="98"/>
    </row>
    <row r="77" spans="1:11">
      <c r="A77" s="204">
        <v>13073087</v>
      </c>
      <c r="B77" s="178">
        <v>5358</v>
      </c>
      <c r="C77" s="1" t="s">
        <v>80</v>
      </c>
      <c r="D77" s="50"/>
      <c r="E77" s="50"/>
      <c r="F77" s="50"/>
      <c r="G77" s="50"/>
      <c r="H77" s="50"/>
      <c r="I77" s="50"/>
      <c r="J77" s="50"/>
      <c r="K77" s="98"/>
    </row>
    <row r="78" spans="1:11">
      <c r="A78" s="204">
        <v>13073099</v>
      </c>
      <c r="B78" s="178">
        <v>5358</v>
      </c>
      <c r="C78" s="1" t="s">
        <v>81</v>
      </c>
      <c r="D78" s="50"/>
      <c r="E78" s="50"/>
      <c r="F78" s="50"/>
      <c r="G78" s="50"/>
      <c r="H78" s="50"/>
      <c r="I78" s="50"/>
      <c r="J78" s="50"/>
      <c r="K78" s="98"/>
    </row>
    <row r="79" spans="1:11">
      <c r="A79" s="204">
        <v>13073104</v>
      </c>
      <c r="B79" s="178">
        <v>5358</v>
      </c>
      <c r="C79" s="1" t="s">
        <v>82</v>
      </c>
      <c r="D79" s="50"/>
      <c r="E79" s="50"/>
      <c r="F79" s="50"/>
      <c r="G79" s="50"/>
      <c r="H79" s="50"/>
      <c r="I79" s="50"/>
      <c r="J79" s="50"/>
      <c r="K79" s="98"/>
    </row>
    <row r="80" spans="1:11">
      <c r="A80" s="204">
        <v>13073004</v>
      </c>
      <c r="B80" s="178">
        <v>5359</v>
      </c>
      <c r="C80" s="1" t="s">
        <v>83</v>
      </c>
      <c r="D80" s="50"/>
      <c r="E80" s="50"/>
      <c r="F80" s="50"/>
      <c r="G80" s="50"/>
      <c r="H80" s="50"/>
      <c r="I80" s="50"/>
      <c r="J80" s="50"/>
      <c r="K80" s="98"/>
    </row>
    <row r="81" spans="1:11">
      <c r="A81" s="204">
        <v>13073013</v>
      </c>
      <c r="B81" s="178">
        <v>5359</v>
      </c>
      <c r="C81" s="1" t="s">
        <v>84</v>
      </c>
      <c r="D81" s="50"/>
      <c r="E81" s="50"/>
      <c r="F81" s="50"/>
      <c r="G81" s="50"/>
      <c r="H81" s="50"/>
      <c r="I81" s="50"/>
      <c r="J81" s="50"/>
      <c r="K81" s="98"/>
    </row>
    <row r="82" spans="1:11">
      <c r="A82" s="204">
        <v>13073019</v>
      </c>
      <c r="B82" s="178">
        <v>5359</v>
      </c>
      <c r="C82" s="1" t="s">
        <v>85</v>
      </c>
      <c r="D82" s="50"/>
      <c r="E82" s="50"/>
      <c r="F82" s="50"/>
      <c r="G82" s="50"/>
      <c r="H82" s="50"/>
      <c r="I82" s="50"/>
      <c r="J82" s="50"/>
      <c r="K82" s="98"/>
    </row>
    <row r="83" spans="1:11">
      <c r="A83" s="204">
        <v>13073030</v>
      </c>
      <c r="B83" s="178">
        <v>5359</v>
      </c>
      <c r="C83" s="1" t="s">
        <v>86</v>
      </c>
      <c r="D83" s="50"/>
      <c r="E83" s="50"/>
      <c r="F83" s="50"/>
      <c r="G83" s="50"/>
      <c r="H83" s="50"/>
      <c r="I83" s="50"/>
      <c r="J83" s="50"/>
      <c r="K83" s="98"/>
    </row>
    <row r="84" spans="1:11">
      <c r="A84" s="204">
        <v>13073052</v>
      </c>
      <c r="B84" s="178">
        <v>5359</v>
      </c>
      <c r="C84" s="1" t="s">
        <v>87</v>
      </c>
      <c r="D84" s="50"/>
      <c r="E84" s="50"/>
      <c r="F84" s="50"/>
      <c r="G84" s="50"/>
      <c r="H84" s="50"/>
      <c r="I84" s="50"/>
      <c r="J84" s="50"/>
      <c r="K84" s="98"/>
    </row>
    <row r="85" spans="1:11">
      <c r="A85" s="204">
        <v>13073071</v>
      </c>
      <c r="B85" s="178">
        <v>5359</v>
      </c>
      <c r="C85" s="1" t="s">
        <v>88</v>
      </c>
      <c r="D85" s="50"/>
      <c r="E85" s="50"/>
      <c r="F85" s="50"/>
      <c r="G85" s="50"/>
      <c r="H85" s="50"/>
      <c r="I85" s="50"/>
      <c r="J85" s="50"/>
      <c r="K85" s="98"/>
    </row>
    <row r="86" spans="1:11">
      <c r="A86" s="204">
        <v>13073078</v>
      </c>
      <c r="B86" s="178">
        <v>5359</v>
      </c>
      <c r="C86" s="1" t="s">
        <v>89</v>
      </c>
      <c r="D86" s="50">
        <v>490818.53</v>
      </c>
      <c r="E86" s="50">
        <v>488888.32000000001</v>
      </c>
      <c r="F86" s="50">
        <v>476977.02</v>
      </c>
      <c r="G86" s="50">
        <v>472530.35</v>
      </c>
      <c r="H86" s="50">
        <v>222280.18</v>
      </c>
      <c r="I86" s="50">
        <v>147155.57</v>
      </c>
      <c r="J86" s="50">
        <v>122579.93</v>
      </c>
      <c r="K86" s="98">
        <v>61195.89</v>
      </c>
    </row>
    <row r="87" spans="1:11">
      <c r="A87" s="204">
        <v>13073101</v>
      </c>
      <c r="B87" s="178">
        <v>5359</v>
      </c>
      <c r="C87" s="1" t="s">
        <v>90</v>
      </c>
      <c r="D87" s="50"/>
      <c r="E87" s="50"/>
      <c r="F87" s="50"/>
      <c r="G87" s="50"/>
      <c r="H87" s="50"/>
      <c r="I87" s="50"/>
      <c r="J87" s="50"/>
      <c r="K87" s="98"/>
    </row>
    <row r="88" spans="1:11">
      <c r="A88" s="204">
        <v>13073007</v>
      </c>
      <c r="B88" s="178">
        <v>5360</v>
      </c>
      <c r="C88" s="1" t="s">
        <v>91</v>
      </c>
      <c r="D88" s="50">
        <v>286069.84999999998</v>
      </c>
      <c r="E88" s="50">
        <v>282673.15999999997</v>
      </c>
      <c r="F88" s="50">
        <v>284491.53000000003</v>
      </c>
      <c r="G88" s="50">
        <v>284314.33</v>
      </c>
      <c r="H88" s="50">
        <v>121618.34</v>
      </c>
      <c r="I88" s="50">
        <v>81715.960000000006</v>
      </c>
      <c r="J88" s="50">
        <v>67682.17</v>
      </c>
      <c r="K88" s="98">
        <v>34426.26</v>
      </c>
    </row>
    <row r="89" spans="1:11">
      <c r="A89" s="204">
        <v>13073015</v>
      </c>
      <c r="B89" s="178">
        <v>5360</v>
      </c>
      <c r="C89" s="1" t="s">
        <v>92</v>
      </c>
      <c r="D89" s="50"/>
      <c r="E89" s="50"/>
      <c r="F89" s="50"/>
      <c r="G89" s="50"/>
      <c r="H89" s="50"/>
      <c r="I89" s="50"/>
      <c r="J89" s="50"/>
      <c r="K89" s="98"/>
    </row>
    <row r="90" spans="1:11">
      <c r="A90" s="204">
        <v>13073016</v>
      </c>
      <c r="B90" s="178">
        <v>5360</v>
      </c>
      <c r="C90" s="1" t="s">
        <v>93</v>
      </c>
      <c r="D90" s="50"/>
      <c r="E90" s="50"/>
      <c r="F90" s="50"/>
      <c r="G90" s="50"/>
      <c r="H90" s="50"/>
      <c r="I90" s="50"/>
      <c r="J90" s="50"/>
      <c r="K90" s="98"/>
    </row>
    <row r="91" spans="1:11">
      <c r="A91" s="204">
        <v>13073020</v>
      </c>
      <c r="B91" s="178">
        <v>5360</v>
      </c>
      <c r="C91" s="1" t="s">
        <v>94</v>
      </c>
      <c r="D91" s="50"/>
      <c r="E91" s="50"/>
      <c r="F91" s="50"/>
      <c r="G91" s="50"/>
      <c r="H91" s="50"/>
      <c r="I91" s="50"/>
      <c r="J91" s="50"/>
      <c r="K91" s="98"/>
    </row>
    <row r="92" spans="1:11">
      <c r="A92" s="204">
        <v>13073022</v>
      </c>
      <c r="B92" s="178">
        <v>5360</v>
      </c>
      <c r="C92" s="1" t="s">
        <v>95</v>
      </c>
      <c r="D92" s="50"/>
      <c r="E92" s="50"/>
      <c r="F92" s="50"/>
      <c r="G92" s="50"/>
      <c r="H92" s="50"/>
      <c r="I92" s="50"/>
      <c r="J92" s="50"/>
      <c r="K92" s="98"/>
    </row>
    <row r="93" spans="1:11">
      <c r="A93" s="204">
        <v>13073032</v>
      </c>
      <c r="B93" s="178">
        <v>5360</v>
      </c>
      <c r="C93" s="1" t="s">
        <v>96</v>
      </c>
      <c r="D93" s="50"/>
      <c r="E93" s="50"/>
      <c r="F93" s="50"/>
      <c r="G93" s="50"/>
      <c r="H93" s="50"/>
      <c r="I93" s="50"/>
      <c r="J93" s="50"/>
      <c r="K93" s="98"/>
    </row>
    <row r="94" spans="1:11">
      <c r="A94" s="204">
        <v>13073033</v>
      </c>
      <c r="B94" s="178">
        <v>5360</v>
      </c>
      <c r="C94" s="1" t="s">
        <v>97</v>
      </c>
      <c r="D94" s="50"/>
      <c r="E94" s="50"/>
      <c r="F94" s="50"/>
      <c r="G94" s="50"/>
      <c r="H94" s="50"/>
      <c r="I94" s="50"/>
      <c r="J94" s="50"/>
      <c r="K94" s="98"/>
    </row>
    <row r="95" spans="1:11">
      <c r="A95" s="204">
        <v>13073039</v>
      </c>
      <c r="B95" s="178">
        <v>5360</v>
      </c>
      <c r="C95" s="1" t="s">
        <v>98</v>
      </c>
      <c r="D95" s="50"/>
      <c r="E95" s="50"/>
      <c r="F95" s="50"/>
      <c r="G95" s="50"/>
      <c r="H95" s="50"/>
      <c r="I95" s="50"/>
      <c r="J95" s="50"/>
      <c r="K95" s="98"/>
    </row>
    <row r="96" spans="1:11">
      <c r="A96" s="204">
        <v>13073050</v>
      </c>
      <c r="B96" s="178">
        <v>5360</v>
      </c>
      <c r="C96" s="1" t="s">
        <v>99</v>
      </c>
      <c r="D96" s="50"/>
      <c r="E96" s="50"/>
      <c r="F96" s="50"/>
      <c r="G96" s="50"/>
      <c r="H96" s="50"/>
      <c r="I96" s="50"/>
      <c r="J96" s="50"/>
      <c r="K96" s="98"/>
    </row>
    <row r="97" spans="1:11">
      <c r="A97" s="204">
        <v>13073093</v>
      </c>
      <c r="B97" s="178">
        <v>5360</v>
      </c>
      <c r="C97" s="1" t="s">
        <v>100</v>
      </c>
      <c r="D97" s="50">
        <v>279556.40000000002</v>
      </c>
      <c r="E97" s="50">
        <v>281100.28000000003</v>
      </c>
      <c r="F97" s="50">
        <v>276787.62</v>
      </c>
      <c r="G97" s="50">
        <v>277006.06</v>
      </c>
      <c r="H97" s="50">
        <v>116761.85</v>
      </c>
      <c r="I97" s="50">
        <v>77607.56</v>
      </c>
      <c r="J97" s="50">
        <v>64625.03</v>
      </c>
      <c r="K97" s="98">
        <v>32587.69</v>
      </c>
    </row>
    <row r="98" spans="1:11">
      <c r="A98" s="204">
        <v>13073001</v>
      </c>
      <c r="B98" s="178">
        <v>5361</v>
      </c>
      <c r="C98" s="1" t="s">
        <v>101</v>
      </c>
      <c r="D98" s="50"/>
      <c r="E98" s="50"/>
      <c r="F98" s="50"/>
      <c r="G98" s="50"/>
      <c r="H98" s="50"/>
      <c r="I98" s="50"/>
      <c r="J98" s="50"/>
      <c r="K98" s="98"/>
    </row>
    <row r="99" spans="1:11">
      <c r="A99" s="204">
        <v>13073075</v>
      </c>
      <c r="B99" s="178">
        <v>5361</v>
      </c>
      <c r="C99" s="1" t="s">
        <v>102</v>
      </c>
      <c r="D99" s="50">
        <v>1887056.77</v>
      </c>
      <c r="E99" s="50">
        <v>1872527.9</v>
      </c>
      <c r="F99" s="50">
        <v>1871480.61</v>
      </c>
      <c r="G99" s="50">
        <v>1867166.04</v>
      </c>
      <c r="H99" s="50">
        <v>708782.97</v>
      </c>
      <c r="I99" s="50">
        <v>475631.33</v>
      </c>
      <c r="J99" s="50">
        <v>396512.9</v>
      </c>
      <c r="K99" s="98">
        <v>200208.37</v>
      </c>
    </row>
    <row r="100" spans="1:11">
      <c r="A100" s="204">
        <v>13073082</v>
      </c>
      <c r="B100" s="178">
        <v>5361</v>
      </c>
      <c r="C100" s="1" t="s">
        <v>103</v>
      </c>
      <c r="D100" s="50"/>
      <c r="E100" s="50"/>
      <c r="F100" s="50"/>
      <c r="G100" s="50"/>
      <c r="H100" s="50"/>
      <c r="I100" s="50"/>
      <c r="J100" s="50"/>
      <c r="K100" s="98"/>
    </row>
    <row r="101" spans="1:11">
      <c r="A101" s="204">
        <v>13073085</v>
      </c>
      <c r="B101" s="178">
        <v>5361</v>
      </c>
      <c r="C101" s="1" t="s">
        <v>104</v>
      </c>
      <c r="D101" s="50"/>
      <c r="E101" s="50"/>
      <c r="F101" s="50"/>
      <c r="G101" s="50"/>
      <c r="H101" s="50"/>
      <c r="I101" s="50"/>
      <c r="J101" s="50"/>
      <c r="K101" s="98"/>
    </row>
    <row r="102" spans="1:11">
      <c r="A102" s="204">
        <v>13073003</v>
      </c>
      <c r="B102" s="178">
        <v>5362</v>
      </c>
      <c r="C102" s="1" t="s">
        <v>105</v>
      </c>
      <c r="D102" s="50"/>
      <c r="E102" s="50"/>
      <c r="F102" s="50"/>
      <c r="G102" s="50"/>
      <c r="H102" s="50"/>
      <c r="I102" s="50"/>
      <c r="J102" s="50"/>
      <c r="K102" s="98"/>
    </row>
    <row r="103" spans="1:11">
      <c r="A103" s="204">
        <v>13073021</v>
      </c>
      <c r="B103" s="178">
        <v>5362</v>
      </c>
      <c r="C103" s="1" t="s">
        <v>106</v>
      </c>
      <c r="D103" s="50"/>
      <c r="E103" s="50"/>
      <c r="F103" s="50"/>
      <c r="G103" s="50"/>
      <c r="H103" s="50"/>
      <c r="I103" s="50"/>
      <c r="J103" s="50"/>
      <c r="K103" s="98"/>
    </row>
    <row r="104" spans="1:11">
      <c r="A104" s="204">
        <v>13073028</v>
      </c>
      <c r="B104" s="178">
        <v>5362</v>
      </c>
      <c r="C104" s="1" t="s">
        <v>107</v>
      </c>
      <c r="D104" s="50"/>
      <c r="E104" s="50"/>
      <c r="F104" s="50"/>
      <c r="G104" s="50"/>
      <c r="H104" s="50"/>
      <c r="I104" s="50"/>
      <c r="J104" s="50"/>
      <c r="K104" s="98"/>
    </row>
    <row r="105" spans="1:11">
      <c r="A105" s="204">
        <v>13073040</v>
      </c>
      <c r="B105" s="178">
        <v>5362</v>
      </c>
      <c r="C105" s="1" t="s">
        <v>108</v>
      </c>
      <c r="D105" s="50"/>
      <c r="E105" s="50"/>
      <c r="F105" s="50"/>
      <c r="G105" s="50"/>
      <c r="H105" s="50"/>
      <c r="I105" s="50"/>
      <c r="J105" s="50"/>
      <c r="K105" s="98"/>
    </row>
    <row r="106" spans="1:11">
      <c r="A106" s="204">
        <v>13073045</v>
      </c>
      <c r="B106" s="178">
        <v>5362</v>
      </c>
      <c r="C106" s="1" t="s">
        <v>109</v>
      </c>
      <c r="D106" s="50"/>
      <c r="E106" s="50"/>
      <c r="F106" s="50"/>
      <c r="G106" s="50"/>
      <c r="H106" s="50"/>
      <c r="I106" s="50"/>
      <c r="J106" s="50"/>
      <c r="K106" s="98"/>
    </row>
    <row r="107" spans="1:11">
      <c r="A107" s="204">
        <v>13073059</v>
      </c>
      <c r="B107" s="178">
        <v>5362</v>
      </c>
      <c r="C107" s="1" t="s">
        <v>110</v>
      </c>
      <c r="D107" s="50"/>
      <c r="E107" s="50"/>
      <c r="F107" s="50"/>
      <c r="G107" s="50"/>
      <c r="H107" s="50"/>
      <c r="I107" s="50"/>
      <c r="J107" s="50"/>
      <c r="K107" s="98"/>
    </row>
    <row r="108" spans="1:11">
      <c r="A108" s="204">
        <v>13073073</v>
      </c>
      <c r="B108" s="178">
        <v>5362</v>
      </c>
      <c r="C108" s="1" t="s">
        <v>111</v>
      </c>
      <c r="D108" s="50"/>
      <c r="E108" s="50"/>
      <c r="F108" s="50"/>
      <c r="G108" s="50"/>
      <c r="H108" s="50"/>
      <c r="I108" s="50"/>
      <c r="J108" s="50"/>
      <c r="K108" s="98"/>
    </row>
    <row r="109" spans="1:11">
      <c r="A109" s="204">
        <v>13073079</v>
      </c>
      <c r="B109" s="178">
        <v>5362</v>
      </c>
      <c r="C109" s="1" t="s">
        <v>112</v>
      </c>
      <c r="D109" s="50">
        <v>364910.84</v>
      </c>
      <c r="E109" s="50">
        <v>363114.49</v>
      </c>
      <c r="F109" s="50">
        <v>356413.51</v>
      </c>
      <c r="G109" s="50">
        <v>355710.49</v>
      </c>
      <c r="H109" s="50">
        <v>160087.65</v>
      </c>
      <c r="I109" s="50">
        <v>106209.13</v>
      </c>
      <c r="J109" s="50">
        <v>87970.48</v>
      </c>
      <c r="K109" s="98">
        <v>44387.24</v>
      </c>
    </row>
    <row r="110" spans="1:11">
      <c r="A110" s="204">
        <v>13073081</v>
      </c>
      <c r="B110" s="178">
        <v>5362</v>
      </c>
      <c r="C110" s="1" t="s">
        <v>113</v>
      </c>
      <c r="D110" s="50"/>
      <c r="E110" s="50"/>
      <c r="F110" s="50"/>
      <c r="G110" s="50"/>
      <c r="H110" s="50"/>
      <c r="I110" s="50"/>
      <c r="J110" s="50"/>
      <c r="K110" s="98"/>
    </row>
    <row r="111" spans="1:11">
      <c r="A111" s="204">
        <v>13073092</v>
      </c>
      <c r="B111" s="178">
        <v>5362</v>
      </c>
      <c r="C111" s="1" t="s">
        <v>114</v>
      </c>
      <c r="D111" s="50"/>
      <c r="E111" s="50"/>
      <c r="F111" s="50"/>
      <c r="G111" s="50"/>
      <c r="H111" s="50"/>
      <c r="I111" s="50"/>
      <c r="J111" s="50"/>
      <c r="K111" s="98"/>
    </row>
    <row r="112" spans="1:11" ht="17.25" thickBot="1">
      <c r="A112" s="254">
        <v>13073095</v>
      </c>
      <c r="B112" s="181">
        <v>5362</v>
      </c>
      <c r="C112" s="20" t="s">
        <v>115</v>
      </c>
      <c r="D112" s="55"/>
      <c r="E112" s="55"/>
      <c r="F112" s="55"/>
      <c r="G112" s="55"/>
      <c r="H112" s="55"/>
      <c r="I112" s="55"/>
      <c r="J112" s="55"/>
      <c r="K112" s="150"/>
    </row>
    <row r="113" spans="1:11" ht="17.25" thickBot="1">
      <c r="A113" s="89"/>
      <c r="B113" s="21"/>
      <c r="C113" s="37" t="s">
        <v>173</v>
      </c>
      <c r="D113" s="69">
        <f t="shared" ref="D113:F113" si="0">SUM(D7:D112)</f>
        <v>18835920.420000002</v>
      </c>
      <c r="E113" s="69">
        <f t="shared" si="0"/>
        <v>18793255.700000003</v>
      </c>
      <c r="F113" s="69">
        <f t="shared" si="0"/>
        <v>18829593.140000001</v>
      </c>
      <c r="G113" s="69">
        <f>SUM(G7:G112)</f>
        <v>18828635.440000001</v>
      </c>
      <c r="H113" s="62">
        <f t="shared" ref="H113:I113" si="1">SUM(H7:H112)</f>
        <v>6613188.5699999994</v>
      </c>
      <c r="I113" s="69">
        <f t="shared" si="1"/>
        <v>4417065.2799999993</v>
      </c>
      <c r="J113" s="69">
        <f t="shared" ref="J113:K113" si="2">SUM(J7:J112)</f>
        <v>3684640.32</v>
      </c>
      <c r="K113" s="70">
        <f t="shared" si="2"/>
        <v>1845927.5499999996</v>
      </c>
    </row>
    <row r="114" spans="1:11">
      <c r="A114" s="57"/>
      <c r="B114" s="57"/>
      <c r="C114" s="2" t="s">
        <v>125</v>
      </c>
      <c r="D114" s="46">
        <f>COUNT(D7:D112)</f>
        <v>19</v>
      </c>
      <c r="E114" s="46">
        <f t="shared" ref="E114:G114" si="3">COUNT(E7:E112)</f>
        <v>19</v>
      </c>
      <c r="F114" s="46">
        <f t="shared" si="3"/>
        <v>19</v>
      </c>
      <c r="G114" s="46">
        <f t="shared" si="3"/>
        <v>19</v>
      </c>
      <c r="H114" s="46">
        <f>COUNT(H7:H112)</f>
        <v>19</v>
      </c>
      <c r="I114" s="46">
        <f>COUNT(I7:I112)</f>
        <v>19</v>
      </c>
      <c r="J114" s="96">
        <f>COUNT(J7:J112)</f>
        <v>19</v>
      </c>
      <c r="K114" s="96">
        <f>COUNT(K7:K112)</f>
        <v>19</v>
      </c>
    </row>
    <row r="116" spans="1:11">
      <c r="A116" s="102" t="s">
        <v>137</v>
      </c>
      <c r="C116" s="43"/>
    </row>
    <row r="117" spans="1:11" ht="20.25">
      <c r="B117" s="105">
        <v>1</v>
      </c>
      <c r="C117" s="47" t="s">
        <v>141</v>
      </c>
    </row>
    <row r="118" spans="1:11" ht="20.25">
      <c r="B118" s="106">
        <v>2</v>
      </c>
      <c r="C118" s="47" t="s">
        <v>142</v>
      </c>
    </row>
  </sheetData>
  <autoFilter ref="A6:K114" xr:uid="{6EB275A1-D665-4501-B276-7222710AB4FC}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5"/>
  <sheetViews>
    <sheetView workbookViewId="0">
      <selection activeCell="G27" sqref="G27"/>
    </sheetView>
  </sheetViews>
  <sheetFormatPr baseColWidth="10" defaultRowHeight="15"/>
  <cols>
    <col min="1" max="2" width="11.5703125" bestFit="1" customWidth="1"/>
    <col min="3" max="3" width="22.7109375" bestFit="1" customWidth="1"/>
    <col min="4" max="8" width="16.28515625" customWidth="1"/>
  </cols>
  <sheetData>
    <row r="1" spans="1:8" s="24" customFormat="1" ht="18">
      <c r="A1" s="25" t="s">
        <v>123</v>
      </c>
    </row>
    <row r="2" spans="1:8" s="24" customFormat="1" ht="16.5">
      <c r="A2" s="26" t="s">
        <v>169</v>
      </c>
    </row>
    <row r="3" spans="1:8" s="24" customFormat="1" ht="17.25" thickBot="1">
      <c r="A3" s="47" t="s">
        <v>179</v>
      </c>
    </row>
    <row r="4" spans="1:8" ht="45.75" thickBot="1">
      <c r="A4" s="314" t="s">
        <v>0</v>
      </c>
      <c r="B4" s="315" t="s">
        <v>1</v>
      </c>
      <c r="C4" s="316" t="s">
        <v>7</v>
      </c>
      <c r="D4" s="17" t="s">
        <v>117</v>
      </c>
      <c r="E4" s="18" t="s">
        <v>118</v>
      </c>
      <c r="F4" s="18" t="s">
        <v>119</v>
      </c>
      <c r="G4" s="18" t="s">
        <v>120</v>
      </c>
      <c r="H4" s="49" t="s">
        <v>122</v>
      </c>
    </row>
    <row r="5" spans="1:8" ht="15.75">
      <c r="A5" s="232">
        <v>13073088</v>
      </c>
      <c r="B5" s="256">
        <v>301</v>
      </c>
      <c r="C5" s="64" t="s">
        <v>121</v>
      </c>
      <c r="D5" s="51">
        <v>2310083.88</v>
      </c>
      <c r="E5" s="52">
        <v>2327189.1800000002</v>
      </c>
      <c r="F5" s="52">
        <v>2446148.29</v>
      </c>
      <c r="G5" s="52">
        <v>2610354.6</v>
      </c>
      <c r="H5" s="53">
        <v>2753610.51</v>
      </c>
    </row>
    <row r="6" spans="1:8" ht="15.75">
      <c r="A6" s="233">
        <v>13073011</v>
      </c>
      <c r="B6" s="257">
        <v>311</v>
      </c>
      <c r="C6" s="65" t="s">
        <v>11</v>
      </c>
      <c r="D6" s="54">
        <v>206691.65</v>
      </c>
      <c r="E6" s="50">
        <v>208222.12</v>
      </c>
      <c r="F6" s="50">
        <v>218865.82</v>
      </c>
      <c r="G6" s="50">
        <v>190729.52</v>
      </c>
      <c r="H6" s="58">
        <v>195595.05</v>
      </c>
    </row>
    <row r="7" spans="1:8" ht="15.75">
      <c r="A7" s="233">
        <v>13073035</v>
      </c>
      <c r="B7" s="257">
        <v>312</v>
      </c>
      <c r="C7" s="65" t="s">
        <v>12</v>
      </c>
      <c r="D7" s="54">
        <v>310602.57</v>
      </c>
      <c r="E7" s="50">
        <v>312902.46000000002</v>
      </c>
      <c r="F7" s="50">
        <v>328897.12</v>
      </c>
      <c r="G7" s="50">
        <v>402109.8</v>
      </c>
      <c r="H7" s="58">
        <v>409929.47</v>
      </c>
    </row>
    <row r="8" spans="1:8" ht="15.75">
      <c r="A8" s="233">
        <v>13073055</v>
      </c>
      <c r="B8" s="257">
        <v>313</v>
      </c>
      <c r="C8" s="65" t="s">
        <v>13</v>
      </c>
      <c r="D8" s="54">
        <v>190001.05</v>
      </c>
      <c r="E8" s="50">
        <v>191407.93</v>
      </c>
      <c r="F8" s="50">
        <v>201192.15</v>
      </c>
      <c r="G8" s="50">
        <v>191334.97</v>
      </c>
      <c r="H8" s="58">
        <v>203090.8</v>
      </c>
    </row>
    <row r="9" spans="1:8" ht="15.75">
      <c r="A9" s="233">
        <v>13073070</v>
      </c>
      <c r="B9" s="257">
        <v>314</v>
      </c>
      <c r="C9" s="65" t="s">
        <v>14</v>
      </c>
      <c r="D9" s="54">
        <v>151399.41</v>
      </c>
      <c r="E9" s="50">
        <v>152520.47</v>
      </c>
      <c r="F9" s="50">
        <v>160316.87</v>
      </c>
      <c r="G9" s="50">
        <v>171895.1</v>
      </c>
      <c r="H9" s="58">
        <v>183410.67</v>
      </c>
    </row>
    <row r="10" spans="1:8" ht="15.75">
      <c r="A10" s="233">
        <v>13073080</v>
      </c>
      <c r="B10" s="257">
        <v>315</v>
      </c>
      <c r="C10" s="65" t="s">
        <v>15</v>
      </c>
      <c r="D10" s="54">
        <v>343028.47999999998</v>
      </c>
      <c r="E10" s="50">
        <v>345568.47</v>
      </c>
      <c r="F10" s="50">
        <v>363232.92</v>
      </c>
      <c r="G10" s="50">
        <v>354119.23</v>
      </c>
      <c r="H10" s="58">
        <v>363376.93</v>
      </c>
    </row>
    <row r="11" spans="1:8" ht="15.75">
      <c r="A11" s="233">
        <v>13073089</v>
      </c>
      <c r="B11" s="257">
        <v>316</v>
      </c>
      <c r="C11" s="65" t="s">
        <v>16</v>
      </c>
      <c r="D11" s="54">
        <v>171527.69</v>
      </c>
      <c r="E11" s="50">
        <v>172797.79</v>
      </c>
      <c r="F11" s="50">
        <v>181630.71</v>
      </c>
      <c r="G11" s="50">
        <v>191641.34</v>
      </c>
      <c r="H11" s="58">
        <v>206838.67</v>
      </c>
    </row>
    <row r="12" spans="1:8" ht="15.75">
      <c r="A12" s="233">
        <v>13073105</v>
      </c>
      <c r="B12" s="257">
        <v>317</v>
      </c>
      <c r="C12" s="65" t="s">
        <v>17</v>
      </c>
      <c r="D12" s="54">
        <v>122283.36</v>
      </c>
      <c r="E12" s="50">
        <v>123188.82</v>
      </c>
      <c r="F12" s="50">
        <v>129485.88</v>
      </c>
      <c r="G12" s="50">
        <v>102042.89</v>
      </c>
      <c r="H12" s="58">
        <v>107793.12</v>
      </c>
    </row>
    <row r="13" spans="1:8" ht="15.75">
      <c r="A13" s="233">
        <v>13073005</v>
      </c>
      <c r="B13" s="257">
        <v>5351</v>
      </c>
      <c r="C13" s="65" t="s">
        <v>18</v>
      </c>
      <c r="D13" s="54">
        <v>33468.65</v>
      </c>
      <c r="E13" s="50">
        <v>33716.480000000003</v>
      </c>
      <c r="F13" s="50">
        <v>35439.96</v>
      </c>
      <c r="G13" s="50">
        <v>60135.93</v>
      </c>
      <c r="H13" s="58">
        <v>59988.75</v>
      </c>
    </row>
    <row r="14" spans="1:8" ht="15.75">
      <c r="A14" s="233">
        <v>13073037</v>
      </c>
      <c r="B14" s="257">
        <v>5351</v>
      </c>
      <c r="C14" s="65" t="s">
        <v>19</v>
      </c>
      <c r="D14" s="54">
        <v>34275.94</v>
      </c>
      <c r="E14" s="50">
        <v>34529.74</v>
      </c>
      <c r="F14" s="50">
        <v>36294.800000000003</v>
      </c>
      <c r="G14" s="50">
        <v>40389.699999999997</v>
      </c>
      <c r="H14" s="58">
        <v>44678.61</v>
      </c>
    </row>
    <row r="15" spans="1:8" ht="15.75">
      <c r="A15" s="233">
        <v>13073044</v>
      </c>
      <c r="B15" s="257">
        <v>5351</v>
      </c>
      <c r="C15" s="65" t="s">
        <v>20</v>
      </c>
      <c r="D15" s="54">
        <v>37094.71</v>
      </c>
      <c r="E15" s="50">
        <v>37369.379999999997</v>
      </c>
      <c r="F15" s="50">
        <v>39279.589999999997</v>
      </c>
      <c r="G15" s="50">
        <v>38266.99</v>
      </c>
      <c r="H15" s="58">
        <v>42493.61</v>
      </c>
    </row>
    <row r="16" spans="1:8" ht="15.75">
      <c r="A16" s="233">
        <v>13073046</v>
      </c>
      <c r="B16" s="257">
        <v>5351</v>
      </c>
      <c r="C16" s="65" t="s">
        <v>21</v>
      </c>
      <c r="D16" s="54">
        <v>111512.85</v>
      </c>
      <c r="E16" s="50">
        <v>112338.56</v>
      </c>
      <c r="F16" s="50">
        <v>118080.98</v>
      </c>
      <c r="G16" s="50">
        <v>96272.93</v>
      </c>
      <c r="H16" s="58">
        <v>99356.61</v>
      </c>
    </row>
    <row r="17" spans="1:8" ht="15.75">
      <c r="A17" s="233">
        <v>13073066</v>
      </c>
      <c r="B17" s="257">
        <v>5351</v>
      </c>
      <c r="C17" s="65" t="s">
        <v>22</v>
      </c>
      <c r="D17" s="54">
        <v>54047.67</v>
      </c>
      <c r="E17" s="50">
        <v>54447.87</v>
      </c>
      <c r="F17" s="50">
        <v>57231.09</v>
      </c>
      <c r="G17" s="50">
        <v>62864.08</v>
      </c>
      <c r="H17" s="58">
        <v>64366.33</v>
      </c>
    </row>
    <row r="18" spans="1:8" ht="15.75">
      <c r="A18" s="233">
        <v>13073068</v>
      </c>
      <c r="B18" s="257">
        <v>5351</v>
      </c>
      <c r="C18" s="65" t="s">
        <v>23</v>
      </c>
      <c r="D18" s="54">
        <v>99464.13</v>
      </c>
      <c r="E18" s="50">
        <v>100200.63</v>
      </c>
      <c r="F18" s="50">
        <v>105322.59</v>
      </c>
      <c r="G18" s="50">
        <v>104778.33</v>
      </c>
      <c r="H18" s="58">
        <v>106859.95</v>
      </c>
    </row>
    <row r="19" spans="1:8" ht="15.75">
      <c r="A19" s="233">
        <v>13073009</v>
      </c>
      <c r="B19" s="257">
        <v>5352</v>
      </c>
      <c r="C19" s="65" t="s">
        <v>24</v>
      </c>
      <c r="D19" s="54">
        <v>230123.07</v>
      </c>
      <c r="E19" s="50">
        <v>231827.04</v>
      </c>
      <c r="F19" s="50">
        <v>243677.36</v>
      </c>
      <c r="G19" s="50">
        <v>368095.51</v>
      </c>
      <c r="H19" s="58">
        <v>385249.64</v>
      </c>
    </row>
    <row r="20" spans="1:8" ht="15.75">
      <c r="A20" s="233">
        <v>13073018</v>
      </c>
      <c r="B20" s="257">
        <v>5352</v>
      </c>
      <c r="C20" s="65" t="s">
        <v>25</v>
      </c>
      <c r="D20" s="54">
        <v>11510.53</v>
      </c>
      <c r="E20" s="50">
        <v>11595.76</v>
      </c>
      <c r="F20" s="50">
        <v>12188.5</v>
      </c>
      <c r="G20" s="50">
        <v>20045.310000000001</v>
      </c>
      <c r="H20" s="58">
        <v>22494.83</v>
      </c>
    </row>
    <row r="21" spans="1:8" ht="15.75">
      <c r="A21" s="233">
        <v>13073025</v>
      </c>
      <c r="B21" s="257">
        <v>5352</v>
      </c>
      <c r="C21" s="65" t="s">
        <v>26</v>
      </c>
      <c r="D21" s="54">
        <v>23148.87</v>
      </c>
      <c r="E21" s="50">
        <v>23320.28</v>
      </c>
      <c r="F21" s="50">
        <v>24512.35</v>
      </c>
      <c r="G21" s="50">
        <v>32190.67</v>
      </c>
      <c r="H21" s="58">
        <v>33116.339999999997</v>
      </c>
    </row>
    <row r="22" spans="1:8" ht="15.75">
      <c r="A22" s="233">
        <v>13073042</v>
      </c>
      <c r="B22" s="257">
        <v>5352</v>
      </c>
      <c r="C22" s="65" t="s">
        <v>27</v>
      </c>
      <c r="D22" s="54">
        <v>10400.51</v>
      </c>
      <c r="E22" s="50">
        <v>10477.52</v>
      </c>
      <c r="F22" s="50">
        <v>11013.1</v>
      </c>
      <c r="G22" s="50">
        <v>7899.95</v>
      </c>
      <c r="H22" s="58">
        <v>7814.39</v>
      </c>
    </row>
    <row r="23" spans="1:8" ht="15.75">
      <c r="A23" s="233">
        <v>13073043</v>
      </c>
      <c r="B23" s="257">
        <v>5352</v>
      </c>
      <c r="C23" s="65" t="s">
        <v>28</v>
      </c>
      <c r="D23" s="54">
        <v>17679.52</v>
      </c>
      <c r="E23" s="50">
        <v>17810.43</v>
      </c>
      <c r="F23" s="50">
        <v>18720.849999999999</v>
      </c>
      <c r="G23" s="50">
        <v>25815.27</v>
      </c>
      <c r="H23" s="58">
        <v>28116.65</v>
      </c>
    </row>
    <row r="24" spans="1:8" ht="15.75">
      <c r="A24" s="233">
        <v>13073051</v>
      </c>
      <c r="B24" s="257">
        <v>5352</v>
      </c>
      <c r="C24" s="65" t="s">
        <v>29</v>
      </c>
      <c r="D24" s="54">
        <v>18217.71</v>
      </c>
      <c r="E24" s="50">
        <v>18352.61</v>
      </c>
      <c r="F24" s="50">
        <v>19290.740000000002</v>
      </c>
      <c r="G24" s="50">
        <v>22780.75</v>
      </c>
      <c r="H24" s="58">
        <v>20620.900000000001</v>
      </c>
    </row>
    <row r="25" spans="1:8" ht="15.75">
      <c r="A25" s="233">
        <v>13073053</v>
      </c>
      <c r="B25" s="257">
        <v>5352</v>
      </c>
      <c r="C25" s="65" t="s">
        <v>30</v>
      </c>
      <c r="D25" s="54">
        <v>17201.88</v>
      </c>
      <c r="E25" s="50">
        <v>17329.25</v>
      </c>
      <c r="F25" s="50">
        <v>18215.07</v>
      </c>
      <c r="G25" s="50">
        <v>27332.52</v>
      </c>
      <c r="H25" s="58">
        <v>27494.53</v>
      </c>
    </row>
    <row r="26" spans="1:8" ht="15.75">
      <c r="A26" s="233">
        <v>13073069</v>
      </c>
      <c r="B26" s="257">
        <v>5352</v>
      </c>
      <c r="C26" s="65" t="s">
        <v>31</v>
      </c>
      <c r="D26" s="54">
        <v>29391.87</v>
      </c>
      <c r="E26" s="50">
        <v>29609.51</v>
      </c>
      <c r="F26" s="50">
        <v>31123.06</v>
      </c>
      <c r="G26" s="50">
        <v>31891.59</v>
      </c>
      <c r="H26" s="58">
        <v>31553.46</v>
      </c>
    </row>
    <row r="27" spans="1:8" ht="15.75">
      <c r="A27" s="233">
        <v>13073077</v>
      </c>
      <c r="B27" s="257">
        <v>5352</v>
      </c>
      <c r="C27" s="65" t="s">
        <v>32</v>
      </c>
      <c r="D27" s="54">
        <v>47118.48</v>
      </c>
      <c r="E27" s="50">
        <v>47467.38</v>
      </c>
      <c r="F27" s="50">
        <v>49893.77</v>
      </c>
      <c r="G27" s="50">
        <v>64687.7</v>
      </c>
      <c r="H27" s="58">
        <v>65299.51</v>
      </c>
    </row>
    <row r="28" spans="1:8" ht="15.75">
      <c r="A28" s="233">
        <v>13073094</v>
      </c>
      <c r="B28" s="257">
        <v>5352</v>
      </c>
      <c r="C28" s="65" t="s">
        <v>33</v>
      </c>
      <c r="D28" s="54">
        <v>32917.01</v>
      </c>
      <c r="E28" s="50">
        <v>33160.75</v>
      </c>
      <c r="F28" s="50">
        <v>34855.83</v>
      </c>
      <c r="G28" s="50">
        <v>48895.09</v>
      </c>
      <c r="H28" s="58">
        <v>52181.95</v>
      </c>
    </row>
    <row r="29" spans="1:8" ht="15.75">
      <c r="A29" s="233">
        <v>13073010</v>
      </c>
      <c r="B29" s="257">
        <v>5353</v>
      </c>
      <c r="C29" s="65" t="s">
        <v>34</v>
      </c>
      <c r="D29" s="54">
        <v>551993.97</v>
      </c>
      <c r="E29" s="50">
        <v>556081.28</v>
      </c>
      <c r="F29" s="50">
        <v>584506.53</v>
      </c>
      <c r="G29" s="50">
        <v>630187.21</v>
      </c>
      <c r="H29" s="58">
        <v>645833.15</v>
      </c>
    </row>
    <row r="30" spans="1:8" ht="15.75">
      <c r="A30" s="233">
        <v>13073014</v>
      </c>
      <c r="B30" s="257">
        <v>5353</v>
      </c>
      <c r="C30" s="65" t="s">
        <v>35</v>
      </c>
      <c r="D30" s="54">
        <v>9976.69</v>
      </c>
      <c r="E30" s="50">
        <v>10050.56</v>
      </c>
      <c r="F30" s="50">
        <v>10564.32</v>
      </c>
      <c r="G30" s="50">
        <v>9417.2099999999991</v>
      </c>
      <c r="H30" s="58">
        <v>11251.21</v>
      </c>
    </row>
    <row r="31" spans="1:8" ht="15.75">
      <c r="A31" s="233">
        <v>13073027</v>
      </c>
      <c r="B31" s="257">
        <v>5353</v>
      </c>
      <c r="C31" s="65" t="s">
        <v>36</v>
      </c>
      <c r="D31" s="54">
        <v>71041</v>
      </c>
      <c r="E31" s="50">
        <v>71567.03</v>
      </c>
      <c r="F31" s="50">
        <v>75225.33</v>
      </c>
      <c r="G31" s="50">
        <v>96579.3</v>
      </c>
      <c r="H31" s="58">
        <v>96860.56</v>
      </c>
    </row>
    <row r="32" spans="1:8" ht="15.75">
      <c r="A32" s="233">
        <v>13073038</v>
      </c>
      <c r="B32" s="257">
        <v>5353</v>
      </c>
      <c r="C32" s="65" t="s">
        <v>37</v>
      </c>
      <c r="D32" s="54">
        <v>24218.52</v>
      </c>
      <c r="E32" s="50">
        <v>24397.85</v>
      </c>
      <c r="F32" s="50">
        <v>25645</v>
      </c>
      <c r="G32" s="50">
        <v>27026.16</v>
      </c>
      <c r="H32" s="58">
        <v>25931.65</v>
      </c>
    </row>
    <row r="33" spans="1:8" ht="15.75">
      <c r="A33" s="233">
        <v>13073049</v>
      </c>
      <c r="B33" s="257">
        <v>5353</v>
      </c>
      <c r="C33" s="65" t="s">
        <v>38</v>
      </c>
      <c r="D33" s="54">
        <v>8436.1200000000008</v>
      </c>
      <c r="E33" s="50">
        <v>8498.59</v>
      </c>
      <c r="F33" s="50">
        <v>8933.01</v>
      </c>
      <c r="G33" s="50">
        <v>7899.95</v>
      </c>
      <c r="H33" s="58">
        <v>6251.52</v>
      </c>
    </row>
    <row r="34" spans="1:8" ht="15.75">
      <c r="A34" s="233">
        <v>13073063</v>
      </c>
      <c r="B34" s="257">
        <v>5353</v>
      </c>
      <c r="C34" s="65" t="s">
        <v>39</v>
      </c>
      <c r="D34" s="54">
        <v>25664.91</v>
      </c>
      <c r="E34" s="50">
        <v>25854.95</v>
      </c>
      <c r="F34" s="50">
        <v>27176.58</v>
      </c>
      <c r="G34" s="50">
        <v>42519.69</v>
      </c>
      <c r="H34" s="58">
        <v>42804.67</v>
      </c>
    </row>
    <row r="35" spans="1:8" ht="15.75">
      <c r="A35" s="233">
        <v>13073064</v>
      </c>
      <c r="B35" s="257">
        <v>5353</v>
      </c>
      <c r="C35" s="65" t="s">
        <v>40</v>
      </c>
      <c r="D35" s="54">
        <v>15903.5</v>
      </c>
      <c r="E35" s="50">
        <v>16021.26</v>
      </c>
      <c r="F35" s="50">
        <v>16840.22</v>
      </c>
      <c r="G35" s="50">
        <v>23692.560000000001</v>
      </c>
      <c r="H35" s="58">
        <v>23435.599999999999</v>
      </c>
    </row>
    <row r="36" spans="1:8" ht="15.75">
      <c r="A36" s="233">
        <v>13073065</v>
      </c>
      <c r="B36" s="257">
        <v>5353</v>
      </c>
      <c r="C36" s="65" t="s">
        <v>41</v>
      </c>
      <c r="D36" s="54">
        <v>39469.47</v>
      </c>
      <c r="E36" s="50">
        <v>39761.72</v>
      </c>
      <c r="F36" s="50">
        <v>41794.230000000003</v>
      </c>
      <c r="G36" s="50">
        <v>43431.51</v>
      </c>
      <c r="H36" s="58">
        <v>49678.31</v>
      </c>
    </row>
    <row r="37" spans="1:8" ht="15.75">
      <c r="A37" s="233">
        <v>13073072</v>
      </c>
      <c r="B37" s="257">
        <v>5353</v>
      </c>
      <c r="C37" s="65" t="s">
        <v>42</v>
      </c>
      <c r="D37" s="54">
        <v>10508.15</v>
      </c>
      <c r="E37" s="50">
        <v>10585.96</v>
      </c>
      <c r="F37" s="50">
        <v>11127.08</v>
      </c>
      <c r="G37" s="50">
        <v>11539.91</v>
      </c>
      <c r="H37" s="58">
        <v>10932.57</v>
      </c>
    </row>
    <row r="38" spans="1:8" ht="15.75">
      <c r="A38" s="233">
        <v>13073074</v>
      </c>
      <c r="B38" s="257">
        <v>5353</v>
      </c>
      <c r="C38" s="65" t="s">
        <v>43</v>
      </c>
      <c r="D38" s="54">
        <v>8099.75</v>
      </c>
      <c r="E38" s="50">
        <v>8159.73</v>
      </c>
      <c r="F38" s="50">
        <v>8576.83</v>
      </c>
      <c r="G38" s="50">
        <v>17309.87</v>
      </c>
      <c r="H38" s="58">
        <v>18746.96</v>
      </c>
    </row>
    <row r="39" spans="1:8" ht="15.75">
      <c r="A39" s="233">
        <v>13073083</v>
      </c>
      <c r="B39" s="257">
        <v>5353</v>
      </c>
      <c r="C39" s="65" t="s">
        <v>44</v>
      </c>
      <c r="D39" s="54">
        <v>39826.019999999997</v>
      </c>
      <c r="E39" s="50">
        <v>40120.910000000003</v>
      </c>
      <c r="F39" s="50">
        <v>42171.78</v>
      </c>
      <c r="G39" s="50">
        <v>41607.879999999997</v>
      </c>
      <c r="H39" s="58">
        <v>39989.97</v>
      </c>
    </row>
    <row r="40" spans="1:8" ht="15.75">
      <c r="A40" s="233">
        <v>13073002</v>
      </c>
      <c r="B40" s="257">
        <v>5354</v>
      </c>
      <c r="C40" s="65" t="s">
        <v>45</v>
      </c>
      <c r="D40" s="54">
        <v>34242.300000000003</v>
      </c>
      <c r="E40" s="50">
        <v>34495.85</v>
      </c>
      <c r="F40" s="50">
        <v>36259.18</v>
      </c>
      <c r="G40" s="50">
        <v>20351.68</v>
      </c>
      <c r="H40" s="58">
        <v>19998.78</v>
      </c>
    </row>
    <row r="41" spans="1:8" ht="15.75">
      <c r="A41" s="233">
        <v>13073012</v>
      </c>
      <c r="B41" s="257">
        <v>5354</v>
      </c>
      <c r="C41" s="65" t="s">
        <v>46</v>
      </c>
      <c r="D41" s="54">
        <v>43909.53</v>
      </c>
      <c r="E41" s="50">
        <v>44234.66</v>
      </c>
      <c r="F41" s="50">
        <v>46495.81</v>
      </c>
      <c r="G41" s="50">
        <v>40090.620000000003</v>
      </c>
      <c r="H41" s="58">
        <v>43745.440000000002</v>
      </c>
    </row>
    <row r="42" spans="1:8" ht="15.75">
      <c r="A42" s="233">
        <v>13073017</v>
      </c>
      <c r="B42" s="257">
        <v>5354</v>
      </c>
      <c r="C42" s="65" t="s">
        <v>47</v>
      </c>
      <c r="D42" s="54">
        <v>63499.62</v>
      </c>
      <c r="E42" s="50">
        <v>63969.81</v>
      </c>
      <c r="F42" s="50">
        <v>67239.759999999995</v>
      </c>
      <c r="G42" s="50">
        <v>48895.09</v>
      </c>
      <c r="H42" s="58">
        <v>50619.07</v>
      </c>
    </row>
    <row r="43" spans="1:8" ht="15.75">
      <c r="A43" s="233">
        <v>13073067</v>
      </c>
      <c r="B43" s="257">
        <v>5354</v>
      </c>
      <c r="C43" s="65" t="s">
        <v>48</v>
      </c>
      <c r="D43" s="54">
        <v>70462.45</v>
      </c>
      <c r="E43" s="50">
        <v>70984.2</v>
      </c>
      <c r="F43" s="50">
        <v>74612.7</v>
      </c>
      <c r="G43" s="50">
        <v>43125.14</v>
      </c>
      <c r="H43" s="58">
        <v>46552.55</v>
      </c>
    </row>
    <row r="44" spans="1:8" ht="15.75">
      <c r="A44" s="233">
        <v>13073100</v>
      </c>
      <c r="B44" s="257">
        <v>5354</v>
      </c>
      <c r="C44" s="65" t="s">
        <v>49</v>
      </c>
      <c r="D44" s="54">
        <v>27467.84</v>
      </c>
      <c r="E44" s="50">
        <v>27671.23</v>
      </c>
      <c r="F44" s="50">
        <v>29085.7</v>
      </c>
      <c r="G44" s="50">
        <v>27332.52</v>
      </c>
      <c r="H44" s="58">
        <v>26872.41</v>
      </c>
    </row>
    <row r="45" spans="1:8" ht="15.75">
      <c r="A45" s="233">
        <v>13073103</v>
      </c>
      <c r="B45" s="257">
        <v>5354</v>
      </c>
      <c r="C45" s="65" t="s">
        <v>50</v>
      </c>
      <c r="D45" s="54">
        <v>64858.55</v>
      </c>
      <c r="E45" s="50">
        <v>65338.8</v>
      </c>
      <c r="F45" s="50">
        <v>68678.73</v>
      </c>
      <c r="G45" s="50">
        <v>30367.040000000001</v>
      </c>
      <c r="H45" s="58">
        <v>32494.22</v>
      </c>
    </row>
    <row r="46" spans="1:8" ht="15.75">
      <c r="A46" s="233">
        <v>13073024</v>
      </c>
      <c r="B46" s="257">
        <v>5355</v>
      </c>
      <c r="C46" s="65" t="s">
        <v>51</v>
      </c>
      <c r="D46" s="54">
        <v>43263.7</v>
      </c>
      <c r="E46" s="50">
        <v>43584.05</v>
      </c>
      <c r="F46" s="50">
        <v>45811.94</v>
      </c>
      <c r="G46" s="50">
        <v>64994.07</v>
      </c>
      <c r="H46" s="58">
        <v>68114.210000000006</v>
      </c>
    </row>
    <row r="47" spans="1:8" ht="15.75">
      <c r="A47" s="233">
        <v>13073029</v>
      </c>
      <c r="B47" s="257">
        <v>5355</v>
      </c>
      <c r="C47" s="65" t="s">
        <v>52</v>
      </c>
      <c r="D47" s="54">
        <v>16179.32</v>
      </c>
      <c r="E47" s="50">
        <v>16299.12</v>
      </c>
      <c r="F47" s="50">
        <v>17132.28</v>
      </c>
      <c r="G47" s="50">
        <v>22780.75</v>
      </c>
      <c r="H47" s="58">
        <v>23746.65</v>
      </c>
    </row>
    <row r="48" spans="1:8" ht="15.75">
      <c r="A48" s="233">
        <v>13073034</v>
      </c>
      <c r="B48" s="257">
        <v>5355</v>
      </c>
      <c r="C48" s="65" t="s">
        <v>53</v>
      </c>
      <c r="D48" s="54">
        <v>16085.14</v>
      </c>
      <c r="E48" s="50">
        <v>16204.24</v>
      </c>
      <c r="F48" s="50">
        <v>17032.55</v>
      </c>
      <c r="G48" s="50">
        <v>27033.45</v>
      </c>
      <c r="H48" s="58">
        <v>27183.47</v>
      </c>
    </row>
    <row r="49" spans="1:8" ht="15.75">
      <c r="A49" s="233">
        <v>13073057</v>
      </c>
      <c r="B49" s="257">
        <v>5355</v>
      </c>
      <c r="C49" s="65" t="s">
        <v>54</v>
      </c>
      <c r="D49" s="54">
        <v>6754.28</v>
      </c>
      <c r="E49" s="50">
        <v>6804.29</v>
      </c>
      <c r="F49" s="50">
        <v>7152.11</v>
      </c>
      <c r="G49" s="50">
        <v>15792.61</v>
      </c>
      <c r="H49" s="58">
        <v>16873.02</v>
      </c>
    </row>
    <row r="50" spans="1:8" ht="15.75">
      <c r="A50" s="233">
        <v>13073062</v>
      </c>
      <c r="B50" s="257">
        <v>5355</v>
      </c>
      <c r="C50" s="65" t="s">
        <v>55</v>
      </c>
      <c r="D50" s="54">
        <v>23821.61</v>
      </c>
      <c r="E50" s="50">
        <v>23998</v>
      </c>
      <c r="F50" s="50">
        <v>25224.71</v>
      </c>
      <c r="G50" s="50">
        <v>31278.85</v>
      </c>
      <c r="H50" s="58">
        <v>34679.22</v>
      </c>
    </row>
    <row r="51" spans="1:8" ht="15.75">
      <c r="A51" s="233">
        <v>13073076</v>
      </c>
      <c r="B51" s="257">
        <v>5355</v>
      </c>
      <c r="C51" s="65" t="s">
        <v>56</v>
      </c>
      <c r="D51" s="54">
        <v>40021.11</v>
      </c>
      <c r="E51" s="50">
        <v>40317.449999999997</v>
      </c>
      <c r="F51" s="50">
        <v>42378.36</v>
      </c>
      <c r="G51" s="50">
        <v>57094.12</v>
      </c>
      <c r="H51" s="58">
        <v>58114.82</v>
      </c>
    </row>
    <row r="52" spans="1:8" ht="15.75">
      <c r="A52" s="233">
        <v>13073086</v>
      </c>
      <c r="B52" s="257">
        <v>5355</v>
      </c>
      <c r="C52" s="65" t="s">
        <v>57</v>
      </c>
      <c r="D52" s="54">
        <v>15681.49</v>
      </c>
      <c r="E52" s="50">
        <v>15797.61</v>
      </c>
      <c r="F52" s="50">
        <v>16605.14</v>
      </c>
      <c r="G52" s="50">
        <v>18221.68</v>
      </c>
      <c r="H52" s="58">
        <v>18124.84</v>
      </c>
    </row>
    <row r="53" spans="1:8" ht="15.75">
      <c r="A53" s="233">
        <v>13073096</v>
      </c>
      <c r="B53" s="257">
        <v>5355</v>
      </c>
      <c r="C53" s="65" t="s">
        <v>58</v>
      </c>
      <c r="D53" s="54">
        <v>51127.99</v>
      </c>
      <c r="E53" s="50">
        <v>51506.58</v>
      </c>
      <c r="F53" s="50">
        <v>54139.44</v>
      </c>
      <c r="G53" s="50">
        <v>67423.149999999994</v>
      </c>
      <c r="H53" s="58">
        <v>70299.199999999997</v>
      </c>
    </row>
    <row r="54" spans="1:8" ht="15.75">
      <c r="A54" s="233">
        <v>13073097</v>
      </c>
      <c r="B54" s="257">
        <v>5355</v>
      </c>
      <c r="C54" s="65" t="s">
        <v>59</v>
      </c>
      <c r="D54" s="54">
        <v>7628.83</v>
      </c>
      <c r="E54" s="50">
        <v>7685.32</v>
      </c>
      <c r="F54" s="50">
        <v>8078.17</v>
      </c>
      <c r="G54" s="50">
        <v>12145.36</v>
      </c>
      <c r="H54" s="58">
        <v>11873.33</v>
      </c>
    </row>
    <row r="55" spans="1:8" ht="15.75">
      <c r="A55" s="233">
        <v>13073098</v>
      </c>
      <c r="B55" s="257">
        <v>5355</v>
      </c>
      <c r="C55" s="65" t="s">
        <v>60</v>
      </c>
      <c r="D55" s="54">
        <v>19657.37</v>
      </c>
      <c r="E55" s="50">
        <v>19802.919999999998</v>
      </c>
      <c r="F55" s="50">
        <v>20815.189999999999</v>
      </c>
      <c r="G55" s="50">
        <v>32497.040000000001</v>
      </c>
      <c r="H55" s="58">
        <v>34057.1</v>
      </c>
    </row>
    <row r="56" spans="1:8" ht="15.75">
      <c r="A56" s="233">
        <v>13073023</v>
      </c>
      <c r="B56" s="257">
        <v>5356</v>
      </c>
      <c r="C56" s="65" t="s">
        <v>61</v>
      </c>
      <c r="D56" s="54">
        <v>25052.720000000001</v>
      </c>
      <c r="E56" s="50">
        <v>25238.22</v>
      </c>
      <c r="F56" s="50">
        <v>26528.33</v>
      </c>
      <c r="G56" s="50">
        <v>42826.06</v>
      </c>
      <c r="H56" s="58">
        <v>44056.49</v>
      </c>
    </row>
    <row r="57" spans="1:8" ht="15.75">
      <c r="A57" s="233">
        <v>13073090</v>
      </c>
      <c r="B57" s="257">
        <v>5356</v>
      </c>
      <c r="C57" s="65" t="s">
        <v>62</v>
      </c>
      <c r="D57" s="54">
        <v>225642.64</v>
      </c>
      <c r="E57" s="50">
        <v>227313.44</v>
      </c>
      <c r="F57" s="50">
        <v>238933.04</v>
      </c>
      <c r="G57" s="50">
        <v>251470.9</v>
      </c>
      <c r="H57" s="58">
        <v>260894.56</v>
      </c>
    </row>
    <row r="58" spans="1:8" ht="15.75">
      <c r="A58" s="233">
        <v>13073102</v>
      </c>
      <c r="B58" s="257">
        <v>5356</v>
      </c>
      <c r="C58" s="65" t="s">
        <v>63</v>
      </c>
      <c r="D58" s="54">
        <v>41319.49</v>
      </c>
      <c r="E58" s="50">
        <v>41625.449999999997</v>
      </c>
      <c r="F58" s="50">
        <v>43753.22</v>
      </c>
      <c r="G58" s="50">
        <v>64687.7</v>
      </c>
      <c r="H58" s="58">
        <v>65929.210000000006</v>
      </c>
    </row>
    <row r="59" spans="1:8" ht="15.75">
      <c r="A59" s="233">
        <v>13073006</v>
      </c>
      <c r="B59" s="257">
        <v>5357</v>
      </c>
      <c r="C59" s="65" t="s">
        <v>64</v>
      </c>
      <c r="D59" s="54">
        <v>27602.39</v>
      </c>
      <c r="E59" s="50">
        <v>27806.77</v>
      </c>
      <c r="F59" s="50">
        <v>29228.18</v>
      </c>
      <c r="G59" s="50">
        <v>29156.15</v>
      </c>
      <c r="H59" s="58">
        <v>32183.17</v>
      </c>
    </row>
    <row r="60" spans="1:8" ht="15.75">
      <c r="A60" s="234">
        <v>13073026</v>
      </c>
      <c r="B60" s="258">
        <v>5357</v>
      </c>
      <c r="C60" s="138" t="s">
        <v>65</v>
      </c>
      <c r="D60" s="136">
        <v>14436.93</v>
      </c>
      <c r="E60" s="111">
        <v>14543.83</v>
      </c>
      <c r="F60" s="111">
        <v>15287.27</v>
      </c>
      <c r="G60" s="137"/>
      <c r="H60" s="210"/>
    </row>
    <row r="61" spans="1:8" ht="15.75">
      <c r="A61" s="233">
        <v>13073031</v>
      </c>
      <c r="B61" s="257">
        <v>5357</v>
      </c>
      <c r="C61" s="65" t="s">
        <v>66</v>
      </c>
      <c r="D61" s="136">
        <v>41588.589999999997</v>
      </c>
      <c r="E61" s="111">
        <v>41896.53</v>
      </c>
      <c r="F61" s="111">
        <v>44038.16</v>
      </c>
      <c r="G61" s="111">
        <v>41002.43</v>
      </c>
      <c r="H61" s="100">
        <v>40619.68</v>
      </c>
    </row>
    <row r="62" spans="1:8" ht="15.75">
      <c r="A62" s="233">
        <v>13073048</v>
      </c>
      <c r="B62" s="257">
        <v>5357</v>
      </c>
      <c r="C62" s="65" t="s">
        <v>67</v>
      </c>
      <c r="D62" s="136">
        <v>11275.07</v>
      </c>
      <c r="E62" s="111">
        <v>11358.56</v>
      </c>
      <c r="F62" s="111">
        <v>11939.17</v>
      </c>
      <c r="G62" s="111">
        <v>20957.12</v>
      </c>
      <c r="H62" s="100">
        <v>19998.78</v>
      </c>
    </row>
    <row r="63" spans="1:8" ht="15.75">
      <c r="A63" s="234">
        <v>13073056</v>
      </c>
      <c r="B63" s="258">
        <v>5357</v>
      </c>
      <c r="C63" s="138" t="s">
        <v>68</v>
      </c>
      <c r="D63" s="136">
        <v>22765.41</v>
      </c>
      <c r="E63" s="111">
        <v>22933.98</v>
      </c>
      <c r="F63" s="111">
        <v>24106.3</v>
      </c>
      <c r="G63" s="137"/>
      <c r="H63" s="100"/>
    </row>
    <row r="64" spans="1:8" ht="15.75">
      <c r="A64" s="233">
        <v>13073084</v>
      </c>
      <c r="B64" s="257">
        <v>5357</v>
      </c>
      <c r="C64" s="65" t="s">
        <v>69</v>
      </c>
      <c r="D64" s="136">
        <v>78838.02</v>
      </c>
      <c r="E64" s="111">
        <v>79421.789999999994</v>
      </c>
      <c r="F64" s="111">
        <v>83481.600000000006</v>
      </c>
      <c r="G64" s="111">
        <v>120570.94</v>
      </c>
      <c r="H64" s="100">
        <v>134976.59</v>
      </c>
    </row>
    <row r="65" spans="1:8" ht="15.75">
      <c r="A65" s="234">
        <v>13073091</v>
      </c>
      <c r="B65" s="258">
        <v>5357</v>
      </c>
      <c r="C65" s="138" t="s">
        <v>70</v>
      </c>
      <c r="D65" s="136">
        <v>12089.08</v>
      </c>
      <c r="E65" s="111">
        <v>12178.59</v>
      </c>
      <c r="F65" s="111">
        <v>12801.13</v>
      </c>
      <c r="G65" s="137"/>
      <c r="H65" s="100"/>
    </row>
    <row r="66" spans="1:8" ht="15.75">
      <c r="A66" s="233">
        <v>13073106</v>
      </c>
      <c r="B66" s="257">
        <v>5357</v>
      </c>
      <c r="C66" s="65" t="s">
        <v>71</v>
      </c>
      <c r="D66" s="136">
        <v>22321.41</v>
      </c>
      <c r="E66" s="111">
        <v>22486.69</v>
      </c>
      <c r="F66" s="111">
        <v>23636.14</v>
      </c>
      <c r="G66" s="111">
        <v>31891.59</v>
      </c>
      <c r="H66" s="100">
        <v>31242.400000000001</v>
      </c>
    </row>
    <row r="67" spans="1:8" ht="17.25">
      <c r="A67" s="235">
        <v>13073107</v>
      </c>
      <c r="B67" s="259">
        <v>5357</v>
      </c>
      <c r="C67" s="139" t="s">
        <v>143</v>
      </c>
      <c r="D67" s="136"/>
      <c r="E67" s="137"/>
      <c r="F67" s="137"/>
      <c r="G67" s="111">
        <v>64082.26</v>
      </c>
      <c r="H67" s="100">
        <v>61551.63</v>
      </c>
    </row>
    <row r="68" spans="1:8" ht="15.75">
      <c r="A68" s="233">
        <v>13073036</v>
      </c>
      <c r="B68" s="257">
        <v>5358</v>
      </c>
      <c r="C68" s="65" t="s">
        <v>73</v>
      </c>
      <c r="D68" s="136">
        <v>10198.69</v>
      </c>
      <c r="E68" s="111">
        <v>10274.209999999999</v>
      </c>
      <c r="F68" s="111">
        <v>10799.39</v>
      </c>
      <c r="G68" s="111">
        <v>13669.91</v>
      </c>
      <c r="H68" s="100">
        <v>14688.03</v>
      </c>
    </row>
    <row r="69" spans="1:8" ht="15.75">
      <c r="A69" s="233">
        <v>13073041</v>
      </c>
      <c r="B69" s="257">
        <v>5358</v>
      </c>
      <c r="C69" s="65" t="s">
        <v>74</v>
      </c>
      <c r="D69" s="136">
        <v>15398.94</v>
      </c>
      <c r="E69" s="111">
        <v>15512.97</v>
      </c>
      <c r="F69" s="111">
        <v>16305.95</v>
      </c>
      <c r="G69" s="111">
        <v>27638.89</v>
      </c>
      <c r="H69" s="100">
        <v>27494.53</v>
      </c>
    </row>
    <row r="70" spans="1:8" ht="15.75">
      <c r="A70" s="236">
        <v>13073047</v>
      </c>
      <c r="B70" s="260">
        <v>5358</v>
      </c>
      <c r="C70" s="140" t="s">
        <v>75</v>
      </c>
      <c r="D70" s="136">
        <v>11698.89</v>
      </c>
      <c r="E70" s="111">
        <v>11785.52</v>
      </c>
      <c r="F70" s="111">
        <v>12387.96</v>
      </c>
      <c r="G70" s="111"/>
      <c r="H70" s="100"/>
    </row>
    <row r="71" spans="1:8" ht="15.75">
      <c r="A71" s="233">
        <v>13073054</v>
      </c>
      <c r="B71" s="257">
        <v>5358</v>
      </c>
      <c r="C71" s="65" t="s">
        <v>76</v>
      </c>
      <c r="D71" s="136">
        <v>53697.85</v>
      </c>
      <c r="E71" s="111">
        <v>54095.46</v>
      </c>
      <c r="F71" s="111">
        <v>56860.66</v>
      </c>
      <c r="G71" s="111">
        <v>29761.599999999999</v>
      </c>
      <c r="H71" s="100">
        <v>31872.11</v>
      </c>
    </row>
    <row r="72" spans="1:8" ht="15.75">
      <c r="A72" s="236">
        <v>13073058</v>
      </c>
      <c r="B72" s="260">
        <v>5358</v>
      </c>
      <c r="C72" s="140" t="s">
        <v>77</v>
      </c>
      <c r="D72" s="136">
        <v>11893.99</v>
      </c>
      <c r="E72" s="111">
        <v>11982.06</v>
      </c>
      <c r="F72" s="111">
        <v>12594.54</v>
      </c>
      <c r="G72" s="111"/>
      <c r="H72" s="100"/>
    </row>
    <row r="73" spans="1:8" ht="17.25">
      <c r="A73" s="237">
        <v>13073060</v>
      </c>
      <c r="B73" s="261">
        <v>5358</v>
      </c>
      <c r="C73" s="141" t="s">
        <v>144</v>
      </c>
      <c r="D73" s="136">
        <v>75366.7</v>
      </c>
      <c r="E73" s="111">
        <v>75924.759999999995</v>
      </c>
      <c r="F73" s="111">
        <v>79805.81</v>
      </c>
      <c r="G73" s="111">
        <f>95361.11+13968.98+19133.5</f>
        <v>128463.59</v>
      </c>
      <c r="H73" s="100">
        <f>99986.31+18746.96+13125.15</f>
        <v>131858.41999999998</v>
      </c>
    </row>
    <row r="74" spans="1:8" ht="15.75">
      <c r="A74" s="233">
        <v>13073061</v>
      </c>
      <c r="B74" s="257">
        <v>5358</v>
      </c>
      <c r="C74" s="65" t="s">
        <v>79</v>
      </c>
      <c r="D74" s="54">
        <v>36825.61</v>
      </c>
      <c r="E74" s="50">
        <v>37098.29</v>
      </c>
      <c r="F74" s="50">
        <v>38994.65</v>
      </c>
      <c r="G74" s="50">
        <v>42826.06</v>
      </c>
      <c r="H74" s="58">
        <v>46552.55</v>
      </c>
    </row>
    <row r="75" spans="1:8" ht="15.75">
      <c r="A75" s="233">
        <v>13073087</v>
      </c>
      <c r="B75" s="257">
        <v>5358</v>
      </c>
      <c r="C75" s="65" t="s">
        <v>80</v>
      </c>
      <c r="D75" s="54">
        <v>148567.19</v>
      </c>
      <c r="E75" s="50">
        <v>149667.26999999999</v>
      </c>
      <c r="F75" s="50">
        <v>157317.82999999999</v>
      </c>
      <c r="G75" s="50">
        <v>114494.61</v>
      </c>
      <c r="H75" s="58">
        <v>116859.34</v>
      </c>
    </row>
    <row r="76" spans="1:8" ht="15.75">
      <c r="A76" s="233">
        <v>13073099</v>
      </c>
      <c r="B76" s="257">
        <v>5358</v>
      </c>
      <c r="C76" s="65" t="s">
        <v>81</v>
      </c>
      <c r="D76" s="54">
        <v>57505.54</v>
      </c>
      <c r="E76" s="50">
        <v>57931.35</v>
      </c>
      <c r="F76" s="50">
        <v>60892.63</v>
      </c>
      <c r="G76" s="50">
        <v>37048.81</v>
      </c>
      <c r="H76" s="58">
        <v>40308.620000000003</v>
      </c>
    </row>
    <row r="77" spans="1:8" ht="15.75">
      <c r="A77" s="233">
        <v>13073104</v>
      </c>
      <c r="B77" s="257">
        <v>5358</v>
      </c>
      <c r="C77" s="65" t="s">
        <v>82</v>
      </c>
      <c r="D77" s="54">
        <v>50697.440000000002</v>
      </c>
      <c r="E77" s="50">
        <v>51072.84</v>
      </c>
      <c r="F77" s="50">
        <v>53683.53</v>
      </c>
      <c r="G77" s="50">
        <v>53454.16</v>
      </c>
      <c r="H77" s="58">
        <v>60299.81</v>
      </c>
    </row>
    <row r="78" spans="1:8" ht="15.75">
      <c r="A78" s="233">
        <v>13073004</v>
      </c>
      <c r="B78" s="257">
        <v>5359</v>
      </c>
      <c r="C78" s="65" t="s">
        <v>83</v>
      </c>
      <c r="D78" s="54">
        <v>24131.07</v>
      </c>
      <c r="E78" s="50">
        <v>24309.75</v>
      </c>
      <c r="F78" s="50">
        <v>25552.39</v>
      </c>
      <c r="G78" s="50">
        <v>38573.360000000001</v>
      </c>
      <c r="H78" s="58">
        <v>35931.040000000001</v>
      </c>
    </row>
    <row r="79" spans="1:8" ht="15.75">
      <c r="A79" s="233">
        <v>13073013</v>
      </c>
      <c r="B79" s="257">
        <v>5359</v>
      </c>
      <c r="C79" s="65" t="s">
        <v>84</v>
      </c>
      <c r="D79" s="54">
        <v>21123.93</v>
      </c>
      <c r="E79" s="50">
        <v>21280.35</v>
      </c>
      <c r="F79" s="50">
        <v>22368.14</v>
      </c>
      <c r="G79" s="50">
        <v>18827.13</v>
      </c>
      <c r="H79" s="58">
        <v>19998.78</v>
      </c>
    </row>
    <row r="80" spans="1:8" ht="15.75">
      <c r="A80" s="233">
        <v>13073019</v>
      </c>
      <c r="B80" s="257">
        <v>5359</v>
      </c>
      <c r="C80" s="65" t="s">
        <v>85</v>
      </c>
      <c r="D80" s="54">
        <v>46008.47</v>
      </c>
      <c r="E80" s="50">
        <v>46349.14</v>
      </c>
      <c r="F80" s="50">
        <v>48718.38</v>
      </c>
      <c r="G80" s="50">
        <v>38573.360000000001</v>
      </c>
      <c r="H80" s="58">
        <v>39367.86</v>
      </c>
    </row>
    <row r="81" spans="1:8" ht="15.75">
      <c r="A81" s="233">
        <v>13073030</v>
      </c>
      <c r="B81" s="257">
        <v>5359</v>
      </c>
      <c r="C81" s="65" t="s">
        <v>86</v>
      </c>
      <c r="D81" s="54">
        <v>32291.360000000001</v>
      </c>
      <c r="E81" s="50">
        <v>32530.47</v>
      </c>
      <c r="F81" s="50">
        <v>34193.33</v>
      </c>
      <c r="G81" s="50">
        <v>34014.29</v>
      </c>
      <c r="H81" s="58">
        <v>30931.35</v>
      </c>
    </row>
    <row r="82" spans="1:8" ht="15.75">
      <c r="A82" s="233">
        <v>13073052</v>
      </c>
      <c r="B82" s="257">
        <v>5359</v>
      </c>
      <c r="C82" s="65" t="s">
        <v>87</v>
      </c>
      <c r="D82" s="54">
        <v>19455.55</v>
      </c>
      <c r="E82" s="50">
        <v>19599.61</v>
      </c>
      <c r="F82" s="50">
        <v>20601.48</v>
      </c>
      <c r="G82" s="50">
        <v>17010.79</v>
      </c>
      <c r="H82" s="58">
        <v>16873.02</v>
      </c>
    </row>
    <row r="83" spans="1:8" ht="15.75">
      <c r="A83" s="233">
        <v>13073071</v>
      </c>
      <c r="B83" s="257">
        <v>5359</v>
      </c>
      <c r="C83" s="65" t="s">
        <v>88</v>
      </c>
      <c r="D83" s="54">
        <v>5973.9</v>
      </c>
      <c r="E83" s="50">
        <v>6018.14</v>
      </c>
      <c r="F83" s="50">
        <v>6325.77</v>
      </c>
      <c r="G83" s="50">
        <v>5769.96</v>
      </c>
      <c r="H83" s="58">
        <v>6251.52</v>
      </c>
    </row>
    <row r="84" spans="1:8" ht="15.75">
      <c r="A84" s="233">
        <v>13073078</v>
      </c>
      <c r="B84" s="257">
        <v>5359</v>
      </c>
      <c r="C84" s="65" t="s">
        <v>89</v>
      </c>
      <c r="D84" s="54">
        <v>89749.81</v>
      </c>
      <c r="E84" s="50">
        <v>90414.38</v>
      </c>
      <c r="F84" s="50">
        <v>95036.09</v>
      </c>
      <c r="G84" s="50">
        <v>117536.42</v>
      </c>
      <c r="H84" s="58">
        <v>120607.21</v>
      </c>
    </row>
    <row r="85" spans="1:8" ht="15.75">
      <c r="A85" s="233">
        <v>13073101</v>
      </c>
      <c r="B85" s="257">
        <v>5359</v>
      </c>
      <c r="C85" s="65" t="s">
        <v>90</v>
      </c>
      <c r="D85" s="54">
        <v>35628.14</v>
      </c>
      <c r="E85" s="50">
        <v>35891.949999999997</v>
      </c>
      <c r="F85" s="50">
        <v>37726.639999999999</v>
      </c>
      <c r="G85" s="50">
        <v>37960.620000000003</v>
      </c>
      <c r="H85" s="58">
        <v>39056.800000000003</v>
      </c>
    </row>
    <row r="86" spans="1:8" ht="15.75">
      <c r="A86" s="233">
        <v>13073007</v>
      </c>
      <c r="B86" s="257">
        <v>5360</v>
      </c>
      <c r="C86" s="65" t="s">
        <v>91</v>
      </c>
      <c r="D86" s="54">
        <v>55756.42</v>
      </c>
      <c r="E86" s="50">
        <v>56169.279999999999</v>
      </c>
      <c r="F86" s="50">
        <v>59040.49</v>
      </c>
      <c r="G86" s="50">
        <v>77445.8</v>
      </c>
      <c r="H86" s="58">
        <v>78113.600000000006</v>
      </c>
    </row>
    <row r="87" spans="1:8" ht="15.75">
      <c r="A87" s="233">
        <v>13073015</v>
      </c>
      <c r="B87" s="257">
        <v>5360</v>
      </c>
      <c r="C87" s="65" t="s">
        <v>92</v>
      </c>
      <c r="D87" s="54">
        <v>33535.93</v>
      </c>
      <c r="E87" s="50">
        <v>33784.25</v>
      </c>
      <c r="F87" s="50">
        <v>35511.199999999997</v>
      </c>
      <c r="G87" s="50">
        <v>48289.65</v>
      </c>
      <c r="H87" s="58">
        <v>51241.18</v>
      </c>
    </row>
    <row r="88" spans="1:8" ht="15.75">
      <c r="A88" s="233">
        <v>13073016</v>
      </c>
      <c r="B88" s="257">
        <v>5360</v>
      </c>
      <c r="C88" s="65" t="s">
        <v>93</v>
      </c>
      <c r="D88" s="54">
        <v>15224.03</v>
      </c>
      <c r="E88" s="50">
        <v>15336.76</v>
      </c>
      <c r="F88" s="50">
        <v>16120.73</v>
      </c>
      <c r="G88" s="50">
        <v>27638.89</v>
      </c>
      <c r="H88" s="58">
        <v>29679.53</v>
      </c>
    </row>
    <row r="89" spans="1:8" ht="15.75">
      <c r="A89" s="233">
        <v>13073020</v>
      </c>
      <c r="B89" s="257">
        <v>5360</v>
      </c>
      <c r="C89" s="65" t="s">
        <v>94</v>
      </c>
      <c r="D89" s="54">
        <v>9189.58</v>
      </c>
      <c r="E89" s="50">
        <v>9257.6299999999992</v>
      </c>
      <c r="F89" s="50">
        <v>9730.85</v>
      </c>
      <c r="G89" s="50">
        <v>14275.35</v>
      </c>
      <c r="H89" s="58">
        <v>13747.26</v>
      </c>
    </row>
    <row r="90" spans="1:8" ht="15.75">
      <c r="A90" s="233">
        <v>13073022</v>
      </c>
      <c r="B90" s="257">
        <v>5360</v>
      </c>
      <c r="C90" s="65" t="s">
        <v>95</v>
      </c>
      <c r="D90" s="54">
        <v>21245.03</v>
      </c>
      <c r="E90" s="50">
        <v>21402.34</v>
      </c>
      <c r="F90" s="50">
        <v>22496.36</v>
      </c>
      <c r="G90" s="50">
        <v>41301.51</v>
      </c>
      <c r="H90" s="58">
        <v>42804.67</v>
      </c>
    </row>
    <row r="91" spans="1:8" ht="15.75">
      <c r="A91" s="233">
        <v>13073032</v>
      </c>
      <c r="B91" s="257">
        <v>5360</v>
      </c>
      <c r="C91" s="65" t="s">
        <v>96</v>
      </c>
      <c r="D91" s="54">
        <v>16986.599999999999</v>
      </c>
      <c r="E91" s="50">
        <v>17112.38</v>
      </c>
      <c r="F91" s="50">
        <v>17987.12</v>
      </c>
      <c r="G91" s="50">
        <v>27033.45</v>
      </c>
      <c r="H91" s="58">
        <v>29057.41</v>
      </c>
    </row>
    <row r="92" spans="1:8" ht="15.75">
      <c r="A92" s="233">
        <v>13073033</v>
      </c>
      <c r="B92" s="257">
        <v>5360</v>
      </c>
      <c r="C92" s="65" t="s">
        <v>97</v>
      </c>
      <c r="D92" s="54">
        <v>20545.38</v>
      </c>
      <c r="E92" s="50">
        <v>20697.509999999998</v>
      </c>
      <c r="F92" s="50">
        <v>21755.51</v>
      </c>
      <c r="G92" s="50">
        <v>34014.29</v>
      </c>
      <c r="H92" s="58">
        <v>35619.980000000003</v>
      </c>
    </row>
    <row r="93" spans="1:8" ht="15.75">
      <c r="A93" s="233">
        <v>13073039</v>
      </c>
      <c r="B93" s="257">
        <v>5360</v>
      </c>
      <c r="C93" s="65" t="s">
        <v>98</v>
      </c>
      <c r="D93" s="54">
        <v>1607.84</v>
      </c>
      <c r="E93" s="50">
        <v>1619.75</v>
      </c>
      <c r="F93" s="50">
        <v>1702.54</v>
      </c>
      <c r="G93" s="50">
        <v>10329.02</v>
      </c>
      <c r="H93" s="58">
        <v>10621.51</v>
      </c>
    </row>
    <row r="94" spans="1:8" ht="15.75">
      <c r="A94" s="233">
        <v>13073050</v>
      </c>
      <c r="B94" s="257">
        <v>5360</v>
      </c>
      <c r="C94" s="65" t="s">
        <v>99</v>
      </c>
      <c r="D94" s="54">
        <v>21157.57</v>
      </c>
      <c r="E94" s="50">
        <v>21314.240000000002</v>
      </c>
      <c r="F94" s="50">
        <v>22403.759999999998</v>
      </c>
      <c r="G94" s="50">
        <v>28849.78</v>
      </c>
      <c r="H94" s="58">
        <v>29368.47</v>
      </c>
    </row>
    <row r="95" spans="1:8" ht="15.75">
      <c r="A95" s="233">
        <v>13073093</v>
      </c>
      <c r="B95" s="257">
        <v>5360</v>
      </c>
      <c r="C95" s="65" t="s">
        <v>100</v>
      </c>
      <c r="D95" s="54">
        <v>67865.69</v>
      </c>
      <c r="E95" s="50">
        <v>68368.2</v>
      </c>
      <c r="F95" s="50">
        <v>71862.990000000005</v>
      </c>
      <c r="G95" s="50">
        <v>113889.17</v>
      </c>
      <c r="H95" s="58">
        <v>128414.02</v>
      </c>
    </row>
    <row r="96" spans="1:8" ht="15.75">
      <c r="A96" s="233">
        <v>13073001</v>
      </c>
      <c r="B96" s="257">
        <v>5361</v>
      </c>
      <c r="C96" s="65" t="s">
        <v>101</v>
      </c>
      <c r="D96" s="54">
        <v>80977.320000000007</v>
      </c>
      <c r="E96" s="50">
        <v>81576.929999999993</v>
      </c>
      <c r="F96" s="50">
        <v>85746.91</v>
      </c>
      <c r="G96" s="50">
        <v>112371.91</v>
      </c>
      <c r="H96" s="58">
        <v>117792.51</v>
      </c>
    </row>
    <row r="97" spans="1:8" ht="15.75">
      <c r="A97" s="233">
        <v>13073075</v>
      </c>
      <c r="B97" s="257">
        <v>5361</v>
      </c>
      <c r="C97" s="65" t="s">
        <v>102</v>
      </c>
      <c r="D97" s="54">
        <v>577255.24</v>
      </c>
      <c r="E97" s="50">
        <v>581529.59999999998</v>
      </c>
      <c r="F97" s="50">
        <v>611255.68999999994</v>
      </c>
      <c r="G97" s="50">
        <v>642033.5</v>
      </c>
      <c r="H97" s="58">
        <v>677705.25</v>
      </c>
    </row>
    <row r="98" spans="1:8" ht="15.75">
      <c r="A98" s="233">
        <v>13073082</v>
      </c>
      <c r="B98" s="257">
        <v>5361</v>
      </c>
      <c r="C98" s="65" t="s">
        <v>103</v>
      </c>
      <c r="D98" s="54">
        <v>9236.68</v>
      </c>
      <c r="E98" s="50">
        <v>9305.07</v>
      </c>
      <c r="F98" s="50">
        <v>9780.7199999999993</v>
      </c>
      <c r="G98" s="50">
        <v>13669.91</v>
      </c>
      <c r="H98" s="58">
        <v>14369.38</v>
      </c>
    </row>
    <row r="99" spans="1:8" ht="15.75">
      <c r="A99" s="233">
        <v>13073085</v>
      </c>
      <c r="B99" s="257">
        <v>5361</v>
      </c>
      <c r="C99" s="65" t="s">
        <v>104</v>
      </c>
      <c r="D99" s="54">
        <v>17215.330000000002</v>
      </c>
      <c r="E99" s="50">
        <v>17342.810000000001</v>
      </c>
      <c r="F99" s="50">
        <v>18229.32</v>
      </c>
      <c r="G99" s="50">
        <v>32803.410000000003</v>
      </c>
      <c r="H99" s="58">
        <v>34679.22</v>
      </c>
    </row>
    <row r="100" spans="1:8" ht="15.75">
      <c r="A100" s="233">
        <v>13073003</v>
      </c>
      <c r="B100" s="257">
        <v>5362</v>
      </c>
      <c r="C100" s="65" t="s">
        <v>105</v>
      </c>
      <c r="D100" s="54">
        <v>56321.52</v>
      </c>
      <c r="E100" s="50">
        <v>56738.559999999998</v>
      </c>
      <c r="F100" s="50">
        <v>59638.87</v>
      </c>
      <c r="G100" s="50">
        <v>49201.46</v>
      </c>
      <c r="H100" s="58">
        <v>51863.3</v>
      </c>
    </row>
    <row r="101" spans="1:8" ht="15.75">
      <c r="A101" s="233">
        <v>13073021</v>
      </c>
      <c r="B101" s="257">
        <v>5362</v>
      </c>
      <c r="C101" s="65" t="s">
        <v>106</v>
      </c>
      <c r="D101" s="54">
        <v>23283.42</v>
      </c>
      <c r="E101" s="50">
        <v>23455.82</v>
      </c>
      <c r="F101" s="50">
        <v>24654.82</v>
      </c>
      <c r="G101" s="50">
        <v>43730.58</v>
      </c>
      <c r="H101" s="58">
        <v>44678.61</v>
      </c>
    </row>
    <row r="102" spans="1:8" ht="15.75">
      <c r="A102" s="233">
        <v>13073028</v>
      </c>
      <c r="B102" s="257">
        <v>5362</v>
      </c>
      <c r="C102" s="65" t="s">
        <v>107</v>
      </c>
      <c r="D102" s="54">
        <v>42483.33</v>
      </c>
      <c r="E102" s="50">
        <v>42797.9</v>
      </c>
      <c r="F102" s="50">
        <v>44985.599999999999</v>
      </c>
      <c r="G102" s="50">
        <v>57400.49</v>
      </c>
      <c r="H102" s="58">
        <v>55300.12</v>
      </c>
    </row>
    <row r="103" spans="1:8" ht="15.75">
      <c r="A103" s="233">
        <v>13073040</v>
      </c>
      <c r="B103" s="257">
        <v>5362</v>
      </c>
      <c r="C103" s="65" t="s">
        <v>108</v>
      </c>
      <c r="D103" s="54">
        <v>41474.22</v>
      </c>
      <c r="E103" s="50">
        <v>41781.32</v>
      </c>
      <c r="F103" s="50">
        <v>43917.06</v>
      </c>
      <c r="G103" s="50">
        <v>32497.040000000001</v>
      </c>
      <c r="H103" s="58">
        <v>35931.040000000001</v>
      </c>
    </row>
    <row r="104" spans="1:8" ht="15.75">
      <c r="A104" s="233">
        <v>13073045</v>
      </c>
      <c r="B104" s="257">
        <v>5362</v>
      </c>
      <c r="C104" s="65" t="s">
        <v>109</v>
      </c>
      <c r="D104" s="54">
        <v>15035.67</v>
      </c>
      <c r="E104" s="50">
        <v>15147</v>
      </c>
      <c r="F104" s="50">
        <v>15921.27</v>
      </c>
      <c r="G104" s="50">
        <v>23079.83</v>
      </c>
      <c r="H104" s="58">
        <v>25620.59</v>
      </c>
    </row>
    <row r="105" spans="1:8" ht="15.75">
      <c r="A105" s="233">
        <v>13073059</v>
      </c>
      <c r="B105" s="257">
        <v>5362</v>
      </c>
      <c r="C105" s="65" t="s">
        <v>110</v>
      </c>
      <c r="D105" s="54">
        <v>14080.38</v>
      </c>
      <c r="E105" s="50">
        <v>14184.64</v>
      </c>
      <c r="F105" s="50">
        <v>14909.72</v>
      </c>
      <c r="G105" s="50">
        <v>9110.84</v>
      </c>
      <c r="H105" s="58">
        <v>13125.15</v>
      </c>
    </row>
    <row r="106" spans="1:8" ht="15.75">
      <c r="A106" s="233">
        <v>13073073</v>
      </c>
      <c r="B106" s="257">
        <v>5362</v>
      </c>
      <c r="C106" s="65" t="s">
        <v>111</v>
      </c>
      <c r="D106" s="54">
        <v>43001.33</v>
      </c>
      <c r="E106" s="50">
        <v>43319.74</v>
      </c>
      <c r="F106" s="50">
        <v>45534.12</v>
      </c>
      <c r="G106" s="50">
        <v>39178.81</v>
      </c>
      <c r="H106" s="58">
        <v>40308.620000000003</v>
      </c>
    </row>
    <row r="107" spans="1:8" ht="15.75">
      <c r="A107" s="233">
        <v>13073079</v>
      </c>
      <c r="B107" s="257">
        <v>5362</v>
      </c>
      <c r="C107" s="65" t="s">
        <v>112</v>
      </c>
      <c r="D107" s="54">
        <v>67482.23</v>
      </c>
      <c r="E107" s="50">
        <v>67981.91</v>
      </c>
      <c r="F107" s="50">
        <v>71456.94</v>
      </c>
      <c r="G107" s="50">
        <v>91721.15</v>
      </c>
      <c r="H107" s="58">
        <v>97171.62</v>
      </c>
    </row>
    <row r="108" spans="1:8" ht="15.75">
      <c r="A108" s="233">
        <v>13073081</v>
      </c>
      <c r="B108" s="257">
        <v>5362</v>
      </c>
      <c r="C108" s="65" t="s">
        <v>113</v>
      </c>
      <c r="D108" s="54">
        <v>13622.92</v>
      </c>
      <c r="E108" s="50">
        <v>13723.79</v>
      </c>
      <c r="F108" s="50">
        <v>14425.31</v>
      </c>
      <c r="G108" s="50">
        <v>16704.43</v>
      </c>
      <c r="H108" s="58">
        <v>18435.900000000001</v>
      </c>
    </row>
    <row r="109" spans="1:8" ht="15.75">
      <c r="A109" s="233">
        <v>13073092</v>
      </c>
      <c r="B109" s="257">
        <v>5362</v>
      </c>
      <c r="C109" s="65" t="s">
        <v>114</v>
      </c>
      <c r="D109" s="54">
        <v>19913.009999999998</v>
      </c>
      <c r="E109" s="50">
        <v>20060.46</v>
      </c>
      <c r="F109" s="50">
        <v>21085.89</v>
      </c>
      <c r="G109" s="50">
        <v>25209.82</v>
      </c>
      <c r="H109" s="58">
        <v>23746.65</v>
      </c>
    </row>
    <row r="110" spans="1:8" ht="16.5" thickBot="1">
      <c r="A110" s="238">
        <v>13073095</v>
      </c>
      <c r="B110" s="262">
        <v>5362</v>
      </c>
      <c r="C110" s="91" t="s">
        <v>115</v>
      </c>
      <c r="D110" s="92">
        <v>17746.8</v>
      </c>
      <c r="E110" s="93">
        <v>17878.2</v>
      </c>
      <c r="F110" s="93">
        <v>18792.09</v>
      </c>
      <c r="G110" s="93">
        <v>17010.79</v>
      </c>
      <c r="H110" s="211">
        <v>16561.96</v>
      </c>
    </row>
    <row r="111" spans="1:8" ht="16.5" thickBot="1">
      <c r="A111" s="231"/>
      <c r="B111" s="68"/>
      <c r="C111" s="59" t="s">
        <v>173</v>
      </c>
      <c r="D111" s="56">
        <v>8534379.0100000016</v>
      </c>
      <c r="E111" s="62">
        <v>8597572.8599999975</v>
      </c>
      <c r="F111" s="62">
        <v>9037055.6699999999</v>
      </c>
      <c r="G111" s="66">
        <v>9828263.7799999975</v>
      </c>
      <c r="H111" s="67">
        <f>SUM(H5:H110)</f>
        <v>10256756.83</v>
      </c>
    </row>
    <row r="113" spans="1:3" ht="16.5">
      <c r="A113" s="102" t="s">
        <v>137</v>
      </c>
      <c r="B113" s="43"/>
      <c r="C113" s="43"/>
    </row>
    <row r="114" spans="1:3" ht="20.25">
      <c r="A114" s="43"/>
      <c r="B114" s="105">
        <v>1</v>
      </c>
      <c r="C114" s="47" t="s">
        <v>141</v>
      </c>
    </row>
    <row r="115" spans="1:3" ht="20.25">
      <c r="A115" s="43"/>
      <c r="B115" s="106">
        <v>2</v>
      </c>
      <c r="C115" s="47" t="s">
        <v>142</v>
      </c>
    </row>
  </sheetData>
  <autoFilter ref="A4:H4" xr:uid="{00000000-0009-0000-0000-000006000000}">
    <sortState ref="A5:H111">
      <sortCondition ref="B4"/>
    </sortState>
  </autoFilter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1"/>
  <sheetViews>
    <sheetView workbookViewId="0">
      <selection activeCell="I71" sqref="I71"/>
    </sheetView>
  </sheetViews>
  <sheetFormatPr baseColWidth="10" defaultRowHeight="16.5"/>
  <cols>
    <col min="1" max="1" width="11.42578125" style="43"/>
    <col min="2" max="2" width="5" style="43" bestFit="1" customWidth="1"/>
    <col min="3" max="3" width="22.7109375" style="43" bestFit="1" customWidth="1"/>
    <col min="4" max="6" width="13.140625" style="43" bestFit="1" customWidth="1"/>
    <col min="7" max="7" width="13.140625" style="43" customWidth="1"/>
    <col min="8" max="16384" width="11.42578125" style="43"/>
  </cols>
  <sheetData>
    <row r="1" spans="1:7">
      <c r="A1" s="78" t="s">
        <v>172</v>
      </c>
    </row>
    <row r="2" spans="1:7">
      <c r="A2" s="43" t="s">
        <v>129</v>
      </c>
    </row>
    <row r="3" spans="1:7" ht="17.25" thickBot="1">
      <c r="A3" s="47" t="s">
        <v>179</v>
      </c>
    </row>
    <row r="4" spans="1:7" ht="33" customHeight="1" thickBot="1">
      <c r="A4" s="101" t="s">
        <v>0</v>
      </c>
      <c r="B4" s="318" t="s">
        <v>1</v>
      </c>
      <c r="C4" s="155" t="s">
        <v>7</v>
      </c>
      <c r="D4" s="319" t="s">
        <v>116</v>
      </c>
      <c r="E4" s="320" t="s">
        <v>150</v>
      </c>
      <c r="F4" s="322" t="s">
        <v>170</v>
      </c>
      <c r="G4" s="321" t="s">
        <v>171</v>
      </c>
    </row>
    <row r="5" spans="1:7">
      <c r="A5" s="317">
        <v>13073088</v>
      </c>
      <c r="B5" s="226">
        <v>301</v>
      </c>
      <c r="C5" s="28" t="s">
        <v>121</v>
      </c>
      <c r="D5" s="51">
        <v>3136818.08</v>
      </c>
      <c r="E5" s="52">
        <v>3149829.49</v>
      </c>
      <c r="F5" s="52">
        <v>3193492.01</v>
      </c>
      <c r="G5" s="151">
        <v>3212545.61</v>
      </c>
    </row>
    <row r="6" spans="1:7">
      <c r="A6" s="233">
        <v>13073011</v>
      </c>
      <c r="B6" s="227">
        <v>311</v>
      </c>
      <c r="C6" s="31" t="s">
        <v>11</v>
      </c>
      <c r="D6" s="54">
        <v>221369.27</v>
      </c>
      <c r="E6" s="50">
        <v>217981.91</v>
      </c>
      <c r="F6" s="50">
        <v>256549.35</v>
      </c>
      <c r="G6" s="98">
        <v>218379.93</v>
      </c>
    </row>
    <row r="7" spans="1:7">
      <c r="A7" s="233">
        <v>13073035</v>
      </c>
      <c r="B7" s="227">
        <v>312</v>
      </c>
      <c r="C7" s="31" t="s">
        <v>12</v>
      </c>
      <c r="D7" s="54">
        <v>585638.47</v>
      </c>
      <c r="E7" s="50">
        <v>584838.19999999995</v>
      </c>
      <c r="F7" s="50">
        <v>568251.69999999995</v>
      </c>
      <c r="G7" s="98">
        <v>563285.36</v>
      </c>
    </row>
    <row r="8" spans="1:7">
      <c r="A8" s="233">
        <v>13073055</v>
      </c>
      <c r="B8" s="227">
        <v>313</v>
      </c>
      <c r="C8" s="31" t="s">
        <v>13</v>
      </c>
      <c r="D8" s="54">
        <v>224173.48</v>
      </c>
      <c r="E8" s="50">
        <v>255709.83</v>
      </c>
      <c r="F8" s="50">
        <v>295742.17</v>
      </c>
      <c r="G8" s="98">
        <v>188202.91</v>
      </c>
    </row>
    <row r="9" spans="1:7">
      <c r="A9" s="233">
        <v>13073070</v>
      </c>
      <c r="B9" s="227">
        <v>314</v>
      </c>
      <c r="C9" s="31" t="s">
        <v>14</v>
      </c>
      <c r="D9" s="54">
        <v>318886.34000000003</v>
      </c>
      <c r="E9" s="50">
        <v>322035.57</v>
      </c>
      <c r="F9" s="50">
        <v>323625.45</v>
      </c>
      <c r="G9" s="98">
        <v>326710.44</v>
      </c>
    </row>
    <row r="10" spans="1:7">
      <c r="A10" s="233">
        <v>13073080</v>
      </c>
      <c r="B10" s="227">
        <v>315</v>
      </c>
      <c r="C10" s="31" t="s">
        <v>15</v>
      </c>
      <c r="D10" s="54">
        <v>569713.93999999994</v>
      </c>
      <c r="E10" s="50">
        <v>518475.59</v>
      </c>
      <c r="F10" s="50">
        <v>370886.92</v>
      </c>
      <c r="G10" s="98">
        <v>365674.42</v>
      </c>
    </row>
    <row r="11" spans="1:7">
      <c r="A11" s="233">
        <v>13073089</v>
      </c>
      <c r="B11" s="227">
        <v>316</v>
      </c>
      <c r="C11" s="31" t="s">
        <v>16</v>
      </c>
      <c r="D11" s="54">
        <v>290218.71999999997</v>
      </c>
      <c r="E11" s="50">
        <v>292331.21999999997</v>
      </c>
      <c r="F11" s="50">
        <v>292075.48</v>
      </c>
      <c r="G11" s="98">
        <v>290635.89</v>
      </c>
    </row>
    <row r="12" spans="1:7">
      <c r="A12" s="233">
        <v>13073105</v>
      </c>
      <c r="B12" s="227">
        <v>317</v>
      </c>
      <c r="C12" s="31" t="s">
        <v>17</v>
      </c>
      <c r="D12" s="54">
        <v>150939.47</v>
      </c>
      <c r="E12" s="50">
        <v>168797.71</v>
      </c>
      <c r="F12" s="50">
        <v>137985.92000000001</v>
      </c>
      <c r="G12" s="98">
        <v>138632.59</v>
      </c>
    </row>
    <row r="13" spans="1:7">
      <c r="A13" s="233">
        <v>13073005</v>
      </c>
      <c r="B13" s="227">
        <v>5351</v>
      </c>
      <c r="C13" s="31" t="s">
        <v>18</v>
      </c>
      <c r="D13" s="54">
        <v>70272.289999999994</v>
      </c>
      <c r="E13" s="50">
        <v>72687.320000000007</v>
      </c>
      <c r="F13" s="50">
        <v>72772.25</v>
      </c>
      <c r="G13" s="98">
        <v>72723.850000000006</v>
      </c>
    </row>
    <row r="14" spans="1:7">
      <c r="A14" s="233">
        <v>13073037</v>
      </c>
      <c r="B14" s="227">
        <v>5351</v>
      </c>
      <c r="C14" s="31" t="s">
        <v>19</v>
      </c>
      <c r="D14" s="54">
        <v>53731.06</v>
      </c>
      <c r="E14" s="50">
        <v>54005.54</v>
      </c>
      <c r="F14" s="50">
        <v>54733.62</v>
      </c>
      <c r="G14" s="98">
        <v>55324.85</v>
      </c>
    </row>
    <row r="15" spans="1:7">
      <c r="A15" s="233">
        <v>13073044</v>
      </c>
      <c r="B15" s="227">
        <v>5351</v>
      </c>
      <c r="C15" s="31" t="s">
        <v>20</v>
      </c>
      <c r="D15" s="54">
        <v>44620.45</v>
      </c>
      <c r="E15" s="50">
        <v>43103.89</v>
      </c>
      <c r="F15" s="50">
        <v>49524.74</v>
      </c>
      <c r="G15" s="98">
        <v>48957.53</v>
      </c>
    </row>
    <row r="16" spans="1:7">
      <c r="A16" s="233">
        <v>13073046</v>
      </c>
      <c r="B16" s="227">
        <v>5351</v>
      </c>
      <c r="C16" s="31" t="s">
        <v>21</v>
      </c>
      <c r="D16" s="54">
        <v>131463.59</v>
      </c>
      <c r="E16" s="50">
        <v>122706.53</v>
      </c>
      <c r="F16" s="50">
        <v>135418.47</v>
      </c>
      <c r="G16" s="98">
        <v>110080.99</v>
      </c>
    </row>
    <row r="17" spans="1:7">
      <c r="A17" s="233">
        <v>13073066</v>
      </c>
      <c r="B17" s="227">
        <v>5351</v>
      </c>
      <c r="C17" s="31" t="s">
        <v>22</v>
      </c>
      <c r="D17" s="54">
        <v>77074.81</v>
      </c>
      <c r="E17" s="50">
        <v>69201.38</v>
      </c>
      <c r="F17" s="50">
        <v>73353.210000000006</v>
      </c>
      <c r="G17" s="98">
        <v>70302.39</v>
      </c>
    </row>
    <row r="18" spans="1:7">
      <c r="A18" s="233">
        <v>13073068</v>
      </c>
      <c r="B18" s="227">
        <v>5351</v>
      </c>
      <c r="C18" s="31" t="s">
        <v>23</v>
      </c>
      <c r="D18" s="54">
        <v>153973.09</v>
      </c>
      <c r="E18" s="50">
        <v>156579.25</v>
      </c>
      <c r="F18" s="50">
        <v>157501.34</v>
      </c>
      <c r="G18" s="98">
        <v>156704.32000000001</v>
      </c>
    </row>
    <row r="19" spans="1:7">
      <c r="A19" s="233">
        <v>13073009</v>
      </c>
      <c r="B19" s="227">
        <v>5352</v>
      </c>
      <c r="C19" s="31" t="s">
        <v>24</v>
      </c>
      <c r="D19" s="54">
        <v>628916.05000000005</v>
      </c>
      <c r="E19" s="50">
        <v>625276.04</v>
      </c>
      <c r="F19" s="50">
        <v>619490.79</v>
      </c>
      <c r="G19" s="98">
        <v>629749.67000000004</v>
      </c>
    </row>
    <row r="20" spans="1:7">
      <c r="A20" s="233">
        <v>13073018</v>
      </c>
      <c r="B20" s="227">
        <v>5352</v>
      </c>
      <c r="C20" s="31" t="s">
        <v>25</v>
      </c>
      <c r="D20" s="54">
        <v>33039.79</v>
      </c>
      <c r="E20" s="50">
        <v>33962.14</v>
      </c>
      <c r="F20" s="50">
        <v>32619.46</v>
      </c>
      <c r="G20" s="98">
        <v>33372.33</v>
      </c>
    </row>
    <row r="21" spans="1:7">
      <c r="A21" s="233">
        <v>13073025</v>
      </c>
      <c r="B21" s="227">
        <v>5352</v>
      </c>
      <c r="C21" s="31" t="s">
        <v>26</v>
      </c>
      <c r="D21" s="54">
        <v>59247.01</v>
      </c>
      <c r="E21" s="50">
        <v>59145.760000000002</v>
      </c>
      <c r="F21" s="50">
        <v>59312.75</v>
      </c>
      <c r="G21" s="98">
        <v>60048.19</v>
      </c>
    </row>
    <row r="22" spans="1:7">
      <c r="A22" s="233">
        <v>13073042</v>
      </c>
      <c r="B22" s="227">
        <v>5352</v>
      </c>
      <c r="C22" s="31" t="s">
        <v>27</v>
      </c>
      <c r="D22" s="54">
        <v>14586.26</v>
      </c>
      <c r="E22" s="50">
        <v>15471.54</v>
      </c>
      <c r="F22" s="50">
        <v>15115.32</v>
      </c>
      <c r="G22" s="98">
        <v>15220.35</v>
      </c>
    </row>
    <row r="23" spans="1:7">
      <c r="A23" s="233">
        <v>13073043</v>
      </c>
      <c r="B23" s="227">
        <v>5352</v>
      </c>
      <c r="C23" s="31" t="s">
        <v>28</v>
      </c>
      <c r="D23" s="54">
        <v>38503.35</v>
      </c>
      <c r="E23" s="50">
        <v>39124.97</v>
      </c>
      <c r="F23" s="50">
        <v>38806.21</v>
      </c>
      <c r="G23" s="98">
        <v>38295.879999999997</v>
      </c>
    </row>
    <row r="24" spans="1:7">
      <c r="A24" s="233">
        <v>13073051</v>
      </c>
      <c r="B24" s="227">
        <v>5352</v>
      </c>
      <c r="C24" s="31" t="s">
        <v>29</v>
      </c>
      <c r="D24" s="54">
        <v>44531.61</v>
      </c>
      <c r="E24" s="50">
        <v>43003.83</v>
      </c>
      <c r="F24" s="50">
        <v>41746.04</v>
      </c>
      <c r="G24" s="98">
        <v>43055.7</v>
      </c>
    </row>
    <row r="25" spans="1:7">
      <c r="A25" s="233">
        <v>13073053</v>
      </c>
      <c r="B25" s="227">
        <v>5352</v>
      </c>
      <c r="C25" s="31" t="s">
        <v>30</v>
      </c>
      <c r="D25" s="54">
        <v>40647.82</v>
      </c>
      <c r="E25" s="50">
        <v>39612.269999999997</v>
      </c>
      <c r="F25" s="50">
        <v>41242.81</v>
      </c>
      <c r="G25" s="98">
        <v>42356.69</v>
      </c>
    </row>
    <row r="26" spans="1:7">
      <c r="A26" s="233">
        <v>13073069</v>
      </c>
      <c r="B26" s="227">
        <v>5352</v>
      </c>
      <c r="C26" s="31" t="s">
        <v>31</v>
      </c>
      <c r="D26" s="54">
        <v>51798.84</v>
      </c>
      <c r="E26" s="50">
        <v>51824.1</v>
      </c>
      <c r="F26" s="50">
        <v>51685.37</v>
      </c>
      <c r="G26" s="98">
        <v>53344.34</v>
      </c>
    </row>
    <row r="27" spans="1:7">
      <c r="A27" s="233">
        <v>13073077</v>
      </c>
      <c r="B27" s="227">
        <v>5352</v>
      </c>
      <c r="C27" s="31" t="s">
        <v>32</v>
      </c>
      <c r="D27" s="54">
        <v>104730.03</v>
      </c>
      <c r="E27" s="50">
        <v>104954.52</v>
      </c>
      <c r="F27" s="50">
        <v>102513.7</v>
      </c>
      <c r="G27" s="98">
        <v>103733.75999999999</v>
      </c>
    </row>
    <row r="28" spans="1:7">
      <c r="A28" s="233">
        <v>13073094</v>
      </c>
      <c r="B28" s="227">
        <v>5352</v>
      </c>
      <c r="C28" s="31" t="s">
        <v>33</v>
      </c>
      <c r="D28" s="54">
        <v>83957.11</v>
      </c>
      <c r="E28" s="50">
        <v>83110.240000000005</v>
      </c>
      <c r="F28" s="50">
        <v>82727.28</v>
      </c>
      <c r="G28" s="98">
        <v>86725.71</v>
      </c>
    </row>
    <row r="29" spans="1:7">
      <c r="A29" s="233">
        <v>13073010</v>
      </c>
      <c r="B29" s="227">
        <v>5353</v>
      </c>
      <c r="C29" s="31" t="s">
        <v>34</v>
      </c>
      <c r="D29" s="54">
        <v>574723.81000000006</v>
      </c>
      <c r="E29" s="50">
        <v>577669.07999999996</v>
      </c>
      <c r="F29" s="50">
        <v>587040.5</v>
      </c>
      <c r="G29" s="98">
        <v>652370.88</v>
      </c>
    </row>
    <row r="30" spans="1:7">
      <c r="A30" s="233">
        <v>13073014</v>
      </c>
      <c r="B30" s="227">
        <v>5353</v>
      </c>
      <c r="C30" s="31" t="s">
        <v>35</v>
      </c>
      <c r="D30" s="54">
        <v>17713.29</v>
      </c>
      <c r="E30" s="50">
        <v>18693.32</v>
      </c>
      <c r="F30" s="50">
        <v>18209.52</v>
      </c>
      <c r="G30" s="98">
        <v>10590.46</v>
      </c>
    </row>
    <row r="31" spans="1:7">
      <c r="A31" s="233">
        <v>13073027</v>
      </c>
      <c r="B31" s="227">
        <v>5353</v>
      </c>
      <c r="C31" s="31" t="s">
        <v>36</v>
      </c>
      <c r="D31" s="54">
        <v>159222.70000000001</v>
      </c>
      <c r="E31" s="50">
        <v>157794.29999999999</v>
      </c>
      <c r="F31" s="50">
        <v>159277.70000000001</v>
      </c>
      <c r="G31" s="98">
        <v>163160.64000000001</v>
      </c>
    </row>
    <row r="32" spans="1:7">
      <c r="A32" s="233">
        <v>13073038</v>
      </c>
      <c r="B32" s="227">
        <v>5353</v>
      </c>
      <c r="C32" s="31" t="s">
        <v>37</v>
      </c>
      <c r="D32" s="54">
        <v>41732.61</v>
      </c>
      <c r="E32" s="50">
        <v>42029.39</v>
      </c>
      <c r="F32" s="50">
        <v>41654.5</v>
      </c>
      <c r="G32" s="98">
        <v>43147.48</v>
      </c>
    </row>
    <row r="33" spans="1:7">
      <c r="A33" s="233">
        <v>13073049</v>
      </c>
      <c r="B33" s="227">
        <v>5353</v>
      </c>
      <c r="C33" s="31" t="s">
        <v>38</v>
      </c>
      <c r="D33" s="54">
        <v>14004.31</v>
      </c>
      <c r="E33" s="50">
        <v>10592.47</v>
      </c>
      <c r="F33" s="50">
        <v>12326.78</v>
      </c>
      <c r="G33" s="98">
        <v>13416.32</v>
      </c>
    </row>
    <row r="34" spans="1:7">
      <c r="A34" s="233">
        <v>13073063</v>
      </c>
      <c r="B34" s="227">
        <v>5353</v>
      </c>
      <c r="C34" s="31" t="s">
        <v>39</v>
      </c>
      <c r="D34" s="54">
        <v>55264.01</v>
      </c>
      <c r="E34" s="50">
        <v>55136.65</v>
      </c>
      <c r="F34" s="50">
        <v>55093.760000000002</v>
      </c>
      <c r="G34" s="98">
        <v>51710.19</v>
      </c>
    </row>
    <row r="35" spans="1:7">
      <c r="A35" s="233">
        <v>13073064</v>
      </c>
      <c r="B35" s="227">
        <v>5353</v>
      </c>
      <c r="C35" s="31" t="s">
        <v>40</v>
      </c>
      <c r="D35" s="54">
        <v>33588.050000000003</v>
      </c>
      <c r="E35" s="50">
        <v>32521.9</v>
      </c>
      <c r="F35" s="50">
        <v>32737.88</v>
      </c>
      <c r="G35" s="98">
        <v>33065.83</v>
      </c>
    </row>
    <row r="36" spans="1:7">
      <c r="A36" s="233">
        <v>13073065</v>
      </c>
      <c r="B36" s="227">
        <v>5353</v>
      </c>
      <c r="C36" s="31" t="s">
        <v>41</v>
      </c>
      <c r="D36" s="54">
        <v>70244.72</v>
      </c>
      <c r="E36" s="50">
        <v>69306.039999999994</v>
      </c>
      <c r="F36" s="50">
        <v>70498.740000000005</v>
      </c>
      <c r="G36" s="98">
        <v>61349.51</v>
      </c>
    </row>
    <row r="37" spans="1:7">
      <c r="A37" s="233">
        <v>13073072</v>
      </c>
      <c r="B37" s="227">
        <v>5353</v>
      </c>
      <c r="C37" s="31" t="s">
        <v>42</v>
      </c>
      <c r="D37" s="54">
        <v>9893.2999999999993</v>
      </c>
      <c r="E37" s="50">
        <v>15536.89</v>
      </c>
      <c r="F37" s="50">
        <v>17941.3</v>
      </c>
      <c r="G37" s="98">
        <v>10206.93</v>
      </c>
    </row>
    <row r="38" spans="1:7">
      <c r="A38" s="233">
        <v>13073074</v>
      </c>
      <c r="B38" s="227">
        <v>5353</v>
      </c>
      <c r="C38" s="31" t="s">
        <v>43</v>
      </c>
      <c r="D38" s="54">
        <v>21795.88</v>
      </c>
      <c r="E38" s="50">
        <v>21305.25</v>
      </c>
      <c r="F38" s="50">
        <v>22348.720000000001</v>
      </c>
      <c r="G38" s="98">
        <v>21694.53</v>
      </c>
    </row>
    <row r="39" spans="1:7">
      <c r="A39" s="233">
        <v>13073083</v>
      </c>
      <c r="B39" s="227">
        <v>5353</v>
      </c>
      <c r="C39" s="31" t="s">
        <v>44</v>
      </c>
      <c r="D39" s="54">
        <v>61915.24</v>
      </c>
      <c r="E39" s="50">
        <v>61491.73</v>
      </c>
      <c r="F39" s="50">
        <v>62977.95</v>
      </c>
      <c r="G39" s="98">
        <v>64303.21</v>
      </c>
    </row>
    <row r="40" spans="1:7">
      <c r="A40" s="233">
        <v>13073002</v>
      </c>
      <c r="B40" s="227">
        <v>5354</v>
      </c>
      <c r="C40" s="31" t="s">
        <v>45</v>
      </c>
      <c r="D40" s="54">
        <v>25116.87</v>
      </c>
      <c r="E40" s="50">
        <v>26393.88</v>
      </c>
      <c r="F40" s="50">
        <v>26269.98</v>
      </c>
      <c r="G40" s="98">
        <v>25779.56</v>
      </c>
    </row>
    <row r="41" spans="1:7">
      <c r="A41" s="233">
        <v>13073012</v>
      </c>
      <c r="B41" s="227">
        <v>5354</v>
      </c>
      <c r="C41" s="31" t="s">
        <v>46</v>
      </c>
      <c r="D41" s="54">
        <v>84357.18</v>
      </c>
      <c r="E41" s="50">
        <v>82681.56</v>
      </c>
      <c r="F41" s="50">
        <v>83731.61</v>
      </c>
      <c r="G41" s="98">
        <v>81794.62</v>
      </c>
    </row>
    <row r="42" spans="1:7">
      <c r="A42" s="233">
        <v>13073017</v>
      </c>
      <c r="B42" s="227">
        <v>5354</v>
      </c>
      <c r="C42" s="31" t="s">
        <v>47</v>
      </c>
      <c r="D42" s="54">
        <v>110203.86</v>
      </c>
      <c r="E42" s="50">
        <v>109924.88</v>
      </c>
      <c r="F42" s="50">
        <v>114875.45</v>
      </c>
      <c r="G42" s="98">
        <v>113781.5</v>
      </c>
    </row>
    <row r="43" spans="1:7">
      <c r="A43" s="233">
        <v>13073067</v>
      </c>
      <c r="B43" s="227">
        <v>5354</v>
      </c>
      <c r="C43" s="31" t="s">
        <v>48</v>
      </c>
      <c r="D43" s="54">
        <v>61866.43</v>
      </c>
      <c r="E43" s="50">
        <v>70936.31</v>
      </c>
      <c r="F43" s="50">
        <v>74291.259999999995</v>
      </c>
      <c r="G43" s="98">
        <v>77030.12</v>
      </c>
    </row>
    <row r="44" spans="1:7">
      <c r="A44" s="233">
        <v>13073100</v>
      </c>
      <c r="B44" s="227">
        <v>5354</v>
      </c>
      <c r="C44" s="31" t="s">
        <v>49</v>
      </c>
      <c r="D44" s="54">
        <v>50461.96</v>
      </c>
      <c r="E44" s="50">
        <v>50266.21</v>
      </c>
      <c r="F44" s="50">
        <v>51559.58</v>
      </c>
      <c r="G44" s="98">
        <v>53745.21</v>
      </c>
    </row>
    <row r="45" spans="1:7">
      <c r="A45" s="233">
        <v>13073103</v>
      </c>
      <c r="B45" s="227">
        <v>5354</v>
      </c>
      <c r="C45" s="31" t="s">
        <v>50</v>
      </c>
      <c r="D45" s="54">
        <v>75591.42</v>
      </c>
      <c r="E45" s="50">
        <v>79191.16</v>
      </c>
      <c r="F45" s="50">
        <v>74414.679999999993</v>
      </c>
      <c r="G45" s="98">
        <v>75329.929999999993</v>
      </c>
    </row>
    <row r="46" spans="1:7">
      <c r="A46" s="233">
        <v>13073024</v>
      </c>
      <c r="B46" s="227">
        <v>5355</v>
      </c>
      <c r="C46" s="31" t="s">
        <v>51</v>
      </c>
      <c r="D46" s="54">
        <v>97354.05</v>
      </c>
      <c r="E46" s="50">
        <v>101449.1</v>
      </c>
      <c r="F46" s="50">
        <v>98101.15</v>
      </c>
      <c r="G46" s="98">
        <v>98390.42</v>
      </c>
    </row>
    <row r="47" spans="1:7">
      <c r="A47" s="233">
        <v>13073029</v>
      </c>
      <c r="B47" s="227">
        <v>5355</v>
      </c>
      <c r="C47" s="31" t="s">
        <v>52</v>
      </c>
      <c r="D47" s="54">
        <v>39403.14</v>
      </c>
      <c r="E47" s="50">
        <v>38857.19</v>
      </c>
      <c r="F47" s="50">
        <v>39477.949999999997</v>
      </c>
      <c r="G47" s="98">
        <v>40200.43</v>
      </c>
    </row>
    <row r="48" spans="1:7">
      <c r="A48" s="233">
        <v>13073034</v>
      </c>
      <c r="B48" s="227">
        <v>5355</v>
      </c>
      <c r="C48" s="31" t="s">
        <v>53</v>
      </c>
      <c r="D48" s="54">
        <v>52291.99</v>
      </c>
      <c r="E48" s="50">
        <v>50352.7</v>
      </c>
      <c r="F48" s="50">
        <v>49570.42</v>
      </c>
      <c r="G48" s="98">
        <v>49956.44</v>
      </c>
    </row>
    <row r="49" spans="1:7">
      <c r="A49" s="233">
        <v>13073057</v>
      </c>
      <c r="B49" s="227">
        <v>5355</v>
      </c>
      <c r="C49" s="31" t="s">
        <v>54</v>
      </c>
      <c r="D49" s="54">
        <v>24827.02</v>
      </c>
      <c r="E49" s="50">
        <v>23427.08</v>
      </c>
      <c r="F49" s="50">
        <v>23536.36</v>
      </c>
      <c r="G49" s="98">
        <v>23925.81</v>
      </c>
    </row>
    <row r="50" spans="1:7">
      <c r="A50" s="233">
        <v>13073062</v>
      </c>
      <c r="B50" s="227">
        <v>5355</v>
      </c>
      <c r="C50" s="31" t="s">
        <v>55</v>
      </c>
      <c r="D50" s="54">
        <v>42554.16</v>
      </c>
      <c r="E50" s="50">
        <v>41543.72</v>
      </c>
      <c r="F50" s="50">
        <v>40551.019999999997</v>
      </c>
      <c r="G50" s="98">
        <v>39886.21</v>
      </c>
    </row>
    <row r="51" spans="1:7">
      <c r="A51" s="233">
        <v>13073076</v>
      </c>
      <c r="B51" s="227">
        <v>5355</v>
      </c>
      <c r="C51" s="31" t="s">
        <v>56</v>
      </c>
      <c r="D51" s="54">
        <v>93494.39</v>
      </c>
      <c r="E51" s="50">
        <v>93932.05</v>
      </c>
      <c r="F51" s="50">
        <v>95817.85</v>
      </c>
      <c r="G51" s="98">
        <v>95005.66</v>
      </c>
    </row>
    <row r="52" spans="1:7">
      <c r="A52" s="233">
        <v>13073086</v>
      </c>
      <c r="B52" s="227">
        <v>5355</v>
      </c>
      <c r="C52" s="31" t="s">
        <v>57</v>
      </c>
      <c r="D52" s="54">
        <v>18252.13</v>
      </c>
      <c r="E52" s="50">
        <v>34395.19</v>
      </c>
      <c r="F52" s="50">
        <v>18199.330000000002</v>
      </c>
      <c r="G52" s="98">
        <v>27422.16</v>
      </c>
    </row>
    <row r="53" spans="1:7">
      <c r="A53" s="233">
        <v>13073096</v>
      </c>
      <c r="B53" s="227">
        <v>5355</v>
      </c>
      <c r="C53" s="31" t="s">
        <v>58</v>
      </c>
      <c r="D53" s="54">
        <v>126025.15</v>
      </c>
      <c r="E53" s="50">
        <v>125480.64</v>
      </c>
      <c r="F53" s="50">
        <v>123892.98</v>
      </c>
      <c r="G53" s="98">
        <v>124551.08</v>
      </c>
    </row>
    <row r="54" spans="1:7">
      <c r="A54" s="233">
        <v>13073097</v>
      </c>
      <c r="B54" s="227">
        <v>5355</v>
      </c>
      <c r="C54" s="31" t="s">
        <v>59</v>
      </c>
      <c r="D54" s="54">
        <v>16209.94</v>
      </c>
      <c r="E54" s="50">
        <v>14161.64</v>
      </c>
      <c r="F54" s="50">
        <v>14588.69</v>
      </c>
      <c r="G54" s="98">
        <v>14472.9</v>
      </c>
    </row>
    <row r="55" spans="1:7">
      <c r="A55" s="233">
        <v>13073098</v>
      </c>
      <c r="B55" s="227">
        <v>5355</v>
      </c>
      <c r="C55" s="31" t="s">
        <v>60</v>
      </c>
      <c r="D55" s="54">
        <v>38938.839999999997</v>
      </c>
      <c r="E55" s="50">
        <v>38776.57</v>
      </c>
      <c r="F55" s="50">
        <v>38544.01</v>
      </c>
      <c r="G55" s="98">
        <v>38197.230000000003</v>
      </c>
    </row>
    <row r="56" spans="1:7">
      <c r="A56" s="233">
        <v>13073023</v>
      </c>
      <c r="B56" s="227">
        <v>5356</v>
      </c>
      <c r="C56" s="31" t="s">
        <v>61</v>
      </c>
      <c r="D56" s="54">
        <v>50805.86</v>
      </c>
      <c r="E56" s="50">
        <v>50546.81</v>
      </c>
      <c r="F56" s="50">
        <v>52190.86</v>
      </c>
      <c r="G56" s="98">
        <v>52578.7</v>
      </c>
    </row>
    <row r="57" spans="1:7">
      <c r="A57" s="233">
        <v>13073090</v>
      </c>
      <c r="B57" s="227">
        <v>5356</v>
      </c>
      <c r="C57" s="31" t="s">
        <v>62</v>
      </c>
      <c r="D57" s="54">
        <v>371875.58</v>
      </c>
      <c r="E57" s="50">
        <v>374792.38</v>
      </c>
      <c r="F57" s="50">
        <v>376099.28</v>
      </c>
      <c r="G57" s="98">
        <v>382940.57</v>
      </c>
    </row>
    <row r="58" spans="1:7">
      <c r="A58" s="233">
        <v>13073102</v>
      </c>
      <c r="B58" s="227">
        <v>5356</v>
      </c>
      <c r="C58" s="31" t="s">
        <v>63</v>
      </c>
      <c r="D58" s="54">
        <v>81415.14</v>
      </c>
      <c r="E58" s="50">
        <v>82969.440000000002</v>
      </c>
      <c r="F58" s="50">
        <v>83039.570000000007</v>
      </c>
      <c r="G58" s="98">
        <v>85400.9</v>
      </c>
    </row>
    <row r="59" spans="1:7">
      <c r="A59" s="233">
        <v>13073006</v>
      </c>
      <c r="B59" s="227">
        <v>5357</v>
      </c>
      <c r="C59" s="31" t="s">
        <v>64</v>
      </c>
      <c r="D59" s="54">
        <v>55545.52</v>
      </c>
      <c r="E59" s="50">
        <v>61630.45</v>
      </c>
      <c r="F59" s="50">
        <v>64509.69</v>
      </c>
      <c r="G59" s="98">
        <v>57220.36</v>
      </c>
    </row>
    <row r="60" spans="1:7">
      <c r="A60" s="234">
        <v>13073026</v>
      </c>
      <c r="B60" s="239">
        <v>5357</v>
      </c>
      <c r="C60" s="117" t="s">
        <v>65</v>
      </c>
      <c r="D60" s="54"/>
      <c r="E60" s="50"/>
      <c r="F60" s="50"/>
      <c r="G60" s="98"/>
    </row>
    <row r="61" spans="1:7">
      <c r="A61" s="233">
        <v>13073031</v>
      </c>
      <c r="B61" s="227">
        <v>5357</v>
      </c>
      <c r="C61" s="31" t="s">
        <v>66</v>
      </c>
      <c r="D61" s="54">
        <v>51331.62</v>
      </c>
      <c r="E61" s="50">
        <v>91828.69</v>
      </c>
      <c r="F61" s="50">
        <v>93861.41</v>
      </c>
      <c r="G61" s="98">
        <v>82592.42</v>
      </c>
    </row>
    <row r="62" spans="1:7">
      <c r="A62" s="233">
        <v>13073048</v>
      </c>
      <c r="B62" s="227">
        <v>5357</v>
      </c>
      <c r="C62" s="31" t="s">
        <v>67</v>
      </c>
      <c r="D62" s="54">
        <v>32052.34</v>
      </c>
      <c r="E62" s="50">
        <v>32496.11</v>
      </c>
      <c r="F62" s="50">
        <v>33113.040000000001</v>
      </c>
      <c r="G62" s="98">
        <v>35821.42</v>
      </c>
    </row>
    <row r="63" spans="1:7">
      <c r="A63" s="234">
        <v>13073056</v>
      </c>
      <c r="B63" s="239">
        <v>5357</v>
      </c>
      <c r="C63" s="117" t="s">
        <v>68</v>
      </c>
      <c r="D63" s="54"/>
      <c r="E63" s="50"/>
      <c r="F63" s="50"/>
      <c r="G63" s="98"/>
    </row>
    <row r="64" spans="1:7">
      <c r="A64" s="233">
        <v>13073084</v>
      </c>
      <c r="B64" s="227">
        <v>5357</v>
      </c>
      <c r="C64" s="31" t="s">
        <v>69</v>
      </c>
      <c r="D64" s="54">
        <v>169904.78</v>
      </c>
      <c r="E64" s="50">
        <v>163665.32</v>
      </c>
      <c r="F64" s="50">
        <v>175857.43</v>
      </c>
      <c r="G64" s="98">
        <v>159255.81</v>
      </c>
    </row>
    <row r="65" spans="1:7">
      <c r="A65" s="234">
        <v>13073091</v>
      </c>
      <c r="B65" s="239">
        <v>5357</v>
      </c>
      <c r="C65" s="117" t="s">
        <v>70</v>
      </c>
      <c r="D65" s="54"/>
      <c r="E65" s="50"/>
      <c r="F65" s="50"/>
      <c r="G65" s="98"/>
    </row>
    <row r="66" spans="1:7">
      <c r="A66" s="233">
        <v>13073106</v>
      </c>
      <c r="B66" s="227">
        <v>5357</v>
      </c>
      <c r="C66" s="31" t="s">
        <v>71</v>
      </c>
      <c r="D66" s="54">
        <v>46857.26</v>
      </c>
      <c r="E66" s="50">
        <v>49067.17</v>
      </c>
      <c r="F66" s="50">
        <v>48905.69</v>
      </c>
      <c r="G66" s="98">
        <v>50105.29</v>
      </c>
    </row>
    <row r="67" spans="1:7" ht="17.25">
      <c r="A67" s="235">
        <v>13073107</v>
      </c>
      <c r="B67" s="240">
        <v>5357</v>
      </c>
      <c r="C67" s="118" t="s">
        <v>143</v>
      </c>
      <c r="D67" s="54">
        <v>96885.17</v>
      </c>
      <c r="E67" s="50">
        <v>98373.43</v>
      </c>
      <c r="F67" s="50">
        <v>98191.01</v>
      </c>
      <c r="G67" s="98">
        <v>98290.25</v>
      </c>
    </row>
    <row r="68" spans="1:7">
      <c r="A68" s="233">
        <v>13073036</v>
      </c>
      <c r="B68" s="227">
        <v>5358</v>
      </c>
      <c r="C68" s="31" t="s">
        <v>73</v>
      </c>
      <c r="D68" s="54">
        <v>23661.91</v>
      </c>
      <c r="E68" s="50">
        <v>22644.66</v>
      </c>
      <c r="F68" s="50">
        <v>22573.18</v>
      </c>
      <c r="G68" s="98">
        <v>22241.79</v>
      </c>
    </row>
    <row r="69" spans="1:7">
      <c r="A69" s="233">
        <v>13073041</v>
      </c>
      <c r="B69" s="227">
        <v>5358</v>
      </c>
      <c r="C69" s="31" t="s">
        <v>74</v>
      </c>
      <c r="D69" s="54">
        <v>35390.339999999997</v>
      </c>
      <c r="E69" s="50">
        <v>35452.379999999997</v>
      </c>
      <c r="F69" s="50">
        <v>35339.49</v>
      </c>
      <c r="G69" s="98">
        <v>35172.36</v>
      </c>
    </row>
    <row r="70" spans="1:7">
      <c r="A70" s="236">
        <v>13073047</v>
      </c>
      <c r="B70" s="241">
        <v>5358</v>
      </c>
      <c r="C70" s="119" t="s">
        <v>75</v>
      </c>
      <c r="D70" s="54"/>
      <c r="E70" s="50"/>
      <c r="F70" s="50"/>
      <c r="G70" s="98"/>
    </row>
    <row r="71" spans="1:7">
      <c r="A71" s="233">
        <v>13073054</v>
      </c>
      <c r="B71" s="227">
        <v>5358</v>
      </c>
      <c r="C71" s="31" t="s">
        <v>76</v>
      </c>
      <c r="D71" s="54">
        <v>33193.040000000001</v>
      </c>
      <c r="E71" s="50">
        <v>32012.18</v>
      </c>
      <c r="F71" s="50">
        <v>32645.8</v>
      </c>
      <c r="G71" s="98">
        <v>31669.73</v>
      </c>
    </row>
    <row r="72" spans="1:7">
      <c r="A72" s="236">
        <v>13073058</v>
      </c>
      <c r="B72" s="241">
        <v>5358</v>
      </c>
      <c r="C72" s="119" t="s">
        <v>77</v>
      </c>
      <c r="D72" s="54"/>
      <c r="E72" s="50"/>
      <c r="F72" s="50"/>
      <c r="G72" s="98"/>
    </row>
    <row r="73" spans="1:7" ht="17.25">
      <c r="A73" s="237">
        <v>13073060</v>
      </c>
      <c r="B73" s="242">
        <v>5358</v>
      </c>
      <c r="C73" s="120" t="s">
        <v>144</v>
      </c>
      <c r="D73" s="54">
        <v>180282.28</v>
      </c>
      <c r="E73" s="50">
        <v>179785.81</v>
      </c>
      <c r="F73" s="50">
        <v>179876.89</v>
      </c>
      <c r="G73" s="98">
        <v>182726.32</v>
      </c>
    </row>
    <row r="74" spans="1:7">
      <c r="A74" s="233">
        <v>13073061</v>
      </c>
      <c r="B74" s="227">
        <v>5358</v>
      </c>
      <c r="C74" s="31" t="s">
        <v>79</v>
      </c>
      <c r="D74" s="54">
        <v>59710.66</v>
      </c>
      <c r="E74" s="50">
        <v>60362.95</v>
      </c>
      <c r="F74" s="50">
        <v>60376.77</v>
      </c>
      <c r="G74" s="98">
        <v>63202.86</v>
      </c>
    </row>
    <row r="75" spans="1:7">
      <c r="A75" s="233">
        <v>13073087</v>
      </c>
      <c r="B75" s="227">
        <v>5358</v>
      </c>
      <c r="C75" s="31" t="s">
        <v>80</v>
      </c>
      <c r="D75" s="54">
        <v>193605.54</v>
      </c>
      <c r="E75" s="50">
        <v>190744.5</v>
      </c>
      <c r="F75" s="50">
        <v>195238.93</v>
      </c>
      <c r="G75" s="98">
        <v>195813.04</v>
      </c>
    </row>
    <row r="76" spans="1:7">
      <c r="A76" s="233">
        <v>13073099</v>
      </c>
      <c r="B76" s="227">
        <v>5358</v>
      </c>
      <c r="C76" s="31" t="s">
        <v>81</v>
      </c>
      <c r="D76" s="54">
        <v>42726.16</v>
      </c>
      <c r="E76" s="50">
        <v>36054.120000000003</v>
      </c>
      <c r="F76" s="50">
        <v>36196.879999999997</v>
      </c>
      <c r="G76" s="98">
        <v>34735.839999999997</v>
      </c>
    </row>
    <row r="77" spans="1:7">
      <c r="A77" s="233">
        <v>13073104</v>
      </c>
      <c r="B77" s="227">
        <v>5358</v>
      </c>
      <c r="C77" s="31" t="s">
        <v>82</v>
      </c>
      <c r="D77" s="54">
        <v>80703.210000000006</v>
      </c>
      <c r="E77" s="50">
        <v>82908.490000000005</v>
      </c>
      <c r="F77" s="50">
        <v>82323.009999999995</v>
      </c>
      <c r="G77" s="98">
        <v>82193.27</v>
      </c>
    </row>
    <row r="78" spans="1:7">
      <c r="A78" s="233">
        <v>13073004</v>
      </c>
      <c r="B78" s="227">
        <v>5359</v>
      </c>
      <c r="C78" s="31" t="s">
        <v>83</v>
      </c>
      <c r="D78" s="54">
        <v>65993.52</v>
      </c>
      <c r="E78" s="50">
        <v>67373.62</v>
      </c>
      <c r="F78" s="50">
        <v>65143.37</v>
      </c>
      <c r="G78" s="98">
        <v>66489.289999999994</v>
      </c>
    </row>
    <row r="79" spans="1:7">
      <c r="A79" s="233">
        <v>13073013</v>
      </c>
      <c r="B79" s="227">
        <v>5359</v>
      </c>
      <c r="C79" s="31" t="s">
        <v>84</v>
      </c>
      <c r="D79" s="54">
        <v>25399.54</v>
      </c>
      <c r="E79" s="50">
        <v>32970.78</v>
      </c>
      <c r="F79" s="50">
        <v>23122.42</v>
      </c>
      <c r="G79" s="98">
        <v>23681.7</v>
      </c>
    </row>
    <row r="80" spans="1:7">
      <c r="A80" s="233">
        <v>13073019</v>
      </c>
      <c r="B80" s="227">
        <v>5359</v>
      </c>
      <c r="C80" s="31" t="s">
        <v>85</v>
      </c>
      <c r="D80" s="54">
        <v>80389.34</v>
      </c>
      <c r="E80" s="50">
        <v>80707.100000000006</v>
      </c>
      <c r="F80" s="50">
        <v>82543.61</v>
      </c>
      <c r="G80" s="98">
        <v>73765.39</v>
      </c>
    </row>
    <row r="81" spans="1:7">
      <c r="A81" s="233">
        <v>13073030</v>
      </c>
      <c r="B81" s="227">
        <v>5359</v>
      </c>
      <c r="C81" s="31" t="s">
        <v>86</v>
      </c>
      <c r="D81" s="54">
        <v>48494.01</v>
      </c>
      <c r="E81" s="50">
        <v>57600.24</v>
      </c>
      <c r="F81" s="50">
        <v>62520</v>
      </c>
      <c r="G81" s="98">
        <v>61850.21</v>
      </c>
    </row>
    <row r="82" spans="1:7">
      <c r="A82" s="233">
        <v>13073052</v>
      </c>
      <c r="B82" s="227">
        <v>5359</v>
      </c>
      <c r="C82" s="31" t="s">
        <v>87</v>
      </c>
      <c r="D82" s="54">
        <v>31370.22</v>
      </c>
      <c r="E82" s="50">
        <v>32463.85</v>
      </c>
      <c r="F82" s="50">
        <v>32844.129999999997</v>
      </c>
      <c r="G82" s="98">
        <v>32888.480000000003</v>
      </c>
    </row>
    <row r="83" spans="1:7">
      <c r="A83" s="233">
        <v>13073071</v>
      </c>
      <c r="B83" s="227">
        <v>5359</v>
      </c>
      <c r="C83" s="31" t="s">
        <v>88</v>
      </c>
      <c r="D83" s="54">
        <v>7389.69</v>
      </c>
      <c r="E83" s="50">
        <v>7275.5</v>
      </c>
      <c r="F83" s="50">
        <v>7465.36</v>
      </c>
      <c r="G83" s="98">
        <v>7342.54</v>
      </c>
    </row>
    <row r="84" spans="1:7">
      <c r="A84" s="233">
        <v>13073078</v>
      </c>
      <c r="B84" s="227">
        <v>5359</v>
      </c>
      <c r="C84" s="31" t="s">
        <v>89</v>
      </c>
      <c r="D84" s="54">
        <v>143922.54</v>
      </c>
      <c r="E84" s="50">
        <v>117700.23</v>
      </c>
      <c r="F84" s="50">
        <v>159552.71</v>
      </c>
      <c r="G84" s="98">
        <v>128375.7</v>
      </c>
    </row>
    <row r="85" spans="1:7">
      <c r="A85" s="233">
        <v>13073101</v>
      </c>
      <c r="B85" s="227">
        <v>5359</v>
      </c>
      <c r="C85" s="31" t="s">
        <v>90</v>
      </c>
      <c r="D85" s="54">
        <v>75911.48</v>
      </c>
      <c r="E85" s="50">
        <v>74985.2</v>
      </c>
      <c r="F85" s="50">
        <v>76362.42</v>
      </c>
      <c r="G85" s="98">
        <v>74026.37</v>
      </c>
    </row>
    <row r="86" spans="1:7">
      <c r="A86" s="233">
        <v>13073007</v>
      </c>
      <c r="B86" s="227">
        <v>5360</v>
      </c>
      <c r="C86" s="31" t="s">
        <v>91</v>
      </c>
      <c r="D86" s="54">
        <v>123487.45</v>
      </c>
      <c r="E86" s="50">
        <v>124962.74</v>
      </c>
      <c r="F86" s="50">
        <v>123988.77</v>
      </c>
      <c r="G86" s="98">
        <v>125836.26</v>
      </c>
    </row>
    <row r="87" spans="1:7">
      <c r="A87" s="233">
        <v>13073015</v>
      </c>
      <c r="B87" s="227">
        <v>5360</v>
      </c>
      <c r="C87" s="31" t="s">
        <v>92</v>
      </c>
      <c r="D87" s="54">
        <v>72441.919999999998</v>
      </c>
      <c r="E87" s="50">
        <v>74566.78</v>
      </c>
      <c r="F87" s="50">
        <v>73870.94</v>
      </c>
      <c r="G87" s="98">
        <v>75687.62</v>
      </c>
    </row>
    <row r="88" spans="1:7">
      <c r="A88" s="233">
        <v>13073016</v>
      </c>
      <c r="B88" s="227">
        <v>5360</v>
      </c>
      <c r="C88" s="31" t="s">
        <v>93</v>
      </c>
      <c r="D88" s="54">
        <v>34504.39</v>
      </c>
      <c r="E88" s="50">
        <v>34208.76</v>
      </c>
      <c r="F88" s="50">
        <v>34559.269999999997</v>
      </c>
      <c r="G88" s="98">
        <v>34635.79</v>
      </c>
    </row>
    <row r="89" spans="1:7">
      <c r="A89" s="233">
        <v>13073020</v>
      </c>
      <c r="B89" s="227">
        <v>5360</v>
      </c>
      <c r="C89" s="31" t="s">
        <v>94</v>
      </c>
      <c r="D89" s="54">
        <v>17083.990000000002</v>
      </c>
      <c r="E89" s="50">
        <v>15669.19</v>
      </c>
      <c r="F89" s="50">
        <v>15822.22</v>
      </c>
      <c r="G89" s="98">
        <v>15671.54</v>
      </c>
    </row>
    <row r="90" spans="1:7">
      <c r="A90" s="233">
        <v>13073022</v>
      </c>
      <c r="B90" s="227">
        <v>5360</v>
      </c>
      <c r="C90" s="31" t="s">
        <v>95</v>
      </c>
      <c r="D90" s="54">
        <v>56194.26</v>
      </c>
      <c r="E90" s="50">
        <v>56093.13</v>
      </c>
      <c r="F90" s="50">
        <v>53820.56</v>
      </c>
      <c r="G90" s="98">
        <v>54888.67</v>
      </c>
    </row>
    <row r="91" spans="1:7">
      <c r="A91" s="233">
        <v>13073032</v>
      </c>
      <c r="B91" s="227">
        <v>5360</v>
      </c>
      <c r="C91" s="31" t="s">
        <v>96</v>
      </c>
      <c r="D91" s="54">
        <v>38818.68</v>
      </c>
      <c r="E91" s="50">
        <v>38532.230000000003</v>
      </c>
      <c r="F91" s="50">
        <v>38166.910000000003</v>
      </c>
      <c r="G91" s="98">
        <v>39444.400000000001</v>
      </c>
    </row>
    <row r="92" spans="1:7">
      <c r="A92" s="233">
        <v>13073033</v>
      </c>
      <c r="B92" s="227">
        <v>5360</v>
      </c>
      <c r="C92" s="31" t="s">
        <v>97</v>
      </c>
      <c r="D92" s="54">
        <v>41092.080000000002</v>
      </c>
      <c r="E92" s="50">
        <v>40171.019999999997</v>
      </c>
      <c r="F92" s="50">
        <v>40179.42</v>
      </c>
      <c r="G92" s="98">
        <v>40974.25</v>
      </c>
    </row>
    <row r="93" spans="1:7">
      <c r="A93" s="233">
        <v>13073039</v>
      </c>
      <c r="B93" s="227">
        <v>5360</v>
      </c>
      <c r="C93" s="31" t="s">
        <v>98</v>
      </c>
      <c r="D93" s="54">
        <v>8834.43</v>
      </c>
      <c r="E93" s="50">
        <v>8906.7900000000009</v>
      </c>
      <c r="F93" s="50">
        <v>9069.85</v>
      </c>
      <c r="G93" s="98">
        <v>8443.4500000000007</v>
      </c>
    </row>
    <row r="94" spans="1:7">
      <c r="A94" s="233">
        <v>13073050</v>
      </c>
      <c r="B94" s="227">
        <v>5360</v>
      </c>
      <c r="C94" s="31" t="s">
        <v>99</v>
      </c>
      <c r="D94" s="54">
        <v>46408.21</v>
      </c>
      <c r="E94" s="50">
        <v>46009.55</v>
      </c>
      <c r="F94" s="50">
        <v>45098.5</v>
      </c>
      <c r="G94" s="98">
        <v>46046.39</v>
      </c>
    </row>
    <row r="95" spans="1:7">
      <c r="A95" s="233">
        <v>13073093</v>
      </c>
      <c r="B95" s="227">
        <v>5360</v>
      </c>
      <c r="C95" s="31" t="s">
        <v>100</v>
      </c>
      <c r="D95" s="54">
        <v>189607.55</v>
      </c>
      <c r="E95" s="50">
        <v>189412.1</v>
      </c>
      <c r="F95" s="50">
        <v>186442.06</v>
      </c>
      <c r="G95" s="98">
        <v>189264.28</v>
      </c>
    </row>
    <row r="96" spans="1:7">
      <c r="A96" s="233">
        <v>13073001</v>
      </c>
      <c r="B96" s="227">
        <v>5361</v>
      </c>
      <c r="C96" s="31" t="s">
        <v>101</v>
      </c>
      <c r="D96" s="54">
        <v>153094.10999999999</v>
      </c>
      <c r="E96" s="50">
        <v>105412.17</v>
      </c>
      <c r="F96" s="50">
        <v>149578.96</v>
      </c>
      <c r="G96" s="98">
        <v>141015</v>
      </c>
    </row>
    <row r="97" spans="1:7">
      <c r="A97" s="233">
        <v>13073075</v>
      </c>
      <c r="B97" s="227">
        <v>5361</v>
      </c>
      <c r="C97" s="31" t="s">
        <v>102</v>
      </c>
      <c r="D97" s="54">
        <v>1021834.89</v>
      </c>
      <c r="E97" s="50">
        <v>1015583.4</v>
      </c>
      <c r="F97" s="50">
        <v>997794.99</v>
      </c>
      <c r="G97" s="98">
        <v>1083638.72</v>
      </c>
    </row>
    <row r="98" spans="1:7">
      <c r="A98" s="233">
        <v>13073082</v>
      </c>
      <c r="B98" s="227">
        <v>5361</v>
      </c>
      <c r="C98" s="31" t="s">
        <v>103</v>
      </c>
      <c r="D98" s="54">
        <v>20972.03</v>
      </c>
      <c r="E98" s="50">
        <v>20932.86</v>
      </c>
      <c r="F98" s="50">
        <v>21075.439999999999</v>
      </c>
      <c r="G98" s="98">
        <v>21967.59</v>
      </c>
    </row>
    <row r="99" spans="1:7">
      <c r="A99" s="233">
        <v>13073085</v>
      </c>
      <c r="B99" s="227">
        <v>5361</v>
      </c>
      <c r="C99" s="31" t="s">
        <v>104</v>
      </c>
      <c r="D99" s="54">
        <v>47672.37</v>
      </c>
      <c r="E99" s="50">
        <v>48539.64</v>
      </c>
      <c r="F99" s="50">
        <v>49868.75</v>
      </c>
      <c r="G99" s="98">
        <v>50433.35</v>
      </c>
    </row>
    <row r="100" spans="1:7">
      <c r="A100" s="233">
        <v>13073003</v>
      </c>
      <c r="B100" s="227">
        <v>5362</v>
      </c>
      <c r="C100" s="31" t="s">
        <v>105</v>
      </c>
      <c r="D100" s="54">
        <v>91566.52</v>
      </c>
      <c r="E100" s="50">
        <v>93791.44</v>
      </c>
      <c r="F100" s="50">
        <v>91986.65</v>
      </c>
      <c r="G100" s="98">
        <v>92634.37</v>
      </c>
    </row>
    <row r="101" spans="1:7">
      <c r="A101" s="233">
        <v>13073021</v>
      </c>
      <c r="B101" s="227">
        <v>5362</v>
      </c>
      <c r="C101" s="31" t="s">
        <v>106</v>
      </c>
      <c r="D101" s="54">
        <v>54603.85</v>
      </c>
      <c r="E101" s="50">
        <v>53039.37</v>
      </c>
      <c r="F101" s="50">
        <v>54912.79</v>
      </c>
      <c r="G101" s="98">
        <v>55553.41</v>
      </c>
    </row>
    <row r="102" spans="1:7">
      <c r="A102" s="233">
        <v>13073028</v>
      </c>
      <c r="B102" s="227">
        <v>5362</v>
      </c>
      <c r="C102" s="31" t="s">
        <v>107</v>
      </c>
      <c r="D102" s="54">
        <v>95263.67</v>
      </c>
      <c r="E102" s="50">
        <v>92572</v>
      </c>
      <c r="F102" s="50">
        <v>89317.99</v>
      </c>
      <c r="G102" s="98">
        <v>89948.58</v>
      </c>
    </row>
    <row r="103" spans="1:7">
      <c r="A103" s="233">
        <v>13073040</v>
      </c>
      <c r="B103" s="227">
        <v>5362</v>
      </c>
      <c r="C103" s="31" t="s">
        <v>108</v>
      </c>
      <c r="D103" s="54">
        <v>40380.82</v>
      </c>
      <c r="E103" s="50">
        <v>39651.449999999997</v>
      </c>
      <c r="F103" s="50">
        <v>40030.449999999997</v>
      </c>
      <c r="G103" s="98">
        <v>40101.54</v>
      </c>
    </row>
    <row r="104" spans="1:7">
      <c r="A104" s="233">
        <v>13073045</v>
      </c>
      <c r="B104" s="227">
        <v>5362</v>
      </c>
      <c r="C104" s="31" t="s">
        <v>109</v>
      </c>
      <c r="D104" s="54">
        <v>30255.11</v>
      </c>
      <c r="E104" s="50">
        <v>30071.23</v>
      </c>
      <c r="F104" s="50">
        <v>29193.98</v>
      </c>
      <c r="G104" s="98">
        <v>30486.91</v>
      </c>
    </row>
    <row r="105" spans="1:7">
      <c r="A105" s="233">
        <v>13073059</v>
      </c>
      <c r="B105" s="227">
        <v>5362</v>
      </c>
      <c r="C105" s="31" t="s">
        <v>110</v>
      </c>
      <c r="D105" s="54">
        <v>20947.95</v>
      </c>
      <c r="E105" s="50">
        <v>20144.060000000001</v>
      </c>
      <c r="F105" s="50">
        <v>20381.71</v>
      </c>
      <c r="G105" s="98">
        <v>21211.83</v>
      </c>
    </row>
    <row r="106" spans="1:7">
      <c r="A106" s="233">
        <v>13073073</v>
      </c>
      <c r="B106" s="227">
        <v>5362</v>
      </c>
      <c r="C106" s="31" t="s">
        <v>111</v>
      </c>
      <c r="D106" s="54">
        <v>58011.59</v>
      </c>
      <c r="E106" s="50">
        <v>65278.94</v>
      </c>
      <c r="F106" s="50">
        <v>67537.100000000006</v>
      </c>
      <c r="G106" s="98">
        <v>55454.85</v>
      </c>
    </row>
    <row r="107" spans="1:7">
      <c r="A107" s="233">
        <v>13073079</v>
      </c>
      <c r="B107" s="227">
        <v>5362</v>
      </c>
      <c r="C107" s="31" t="s">
        <v>112</v>
      </c>
      <c r="D107" s="54">
        <v>140022.03</v>
      </c>
      <c r="E107" s="50">
        <v>139462.93</v>
      </c>
      <c r="F107" s="50">
        <v>136291.01</v>
      </c>
      <c r="G107" s="98">
        <v>135937.32</v>
      </c>
    </row>
    <row r="108" spans="1:7">
      <c r="A108" s="233">
        <v>13073081</v>
      </c>
      <c r="B108" s="227">
        <v>5362</v>
      </c>
      <c r="C108" s="31" t="s">
        <v>113</v>
      </c>
      <c r="D108" s="54">
        <v>29398.63</v>
      </c>
      <c r="E108" s="50">
        <v>25651.82</v>
      </c>
      <c r="F108" s="50">
        <v>16908.02</v>
      </c>
      <c r="G108" s="98">
        <v>17347.75</v>
      </c>
    </row>
    <row r="109" spans="1:7">
      <c r="A109" s="233">
        <v>13073092</v>
      </c>
      <c r="B109" s="227">
        <v>5362</v>
      </c>
      <c r="C109" s="31" t="s">
        <v>114</v>
      </c>
      <c r="D109" s="54">
        <v>47596.68</v>
      </c>
      <c r="E109" s="50">
        <v>48323.66</v>
      </c>
      <c r="F109" s="50">
        <v>47607.72</v>
      </c>
      <c r="G109" s="98">
        <v>48137.78</v>
      </c>
    </row>
    <row r="110" spans="1:7" ht="17.25" thickBot="1">
      <c r="A110" s="238">
        <v>13073095</v>
      </c>
      <c r="B110" s="243">
        <v>5362</v>
      </c>
      <c r="C110" s="153" t="s">
        <v>115</v>
      </c>
      <c r="D110" s="92">
        <v>38492.370000000003</v>
      </c>
      <c r="E110" s="93">
        <v>38319.660000000003</v>
      </c>
      <c r="F110" s="93">
        <v>39212.449999999997</v>
      </c>
      <c r="G110" s="152">
        <v>40164.04</v>
      </c>
    </row>
    <row r="111" spans="1:7" ht="17.25" thickBot="1">
      <c r="A111" s="244"/>
      <c r="B111" s="142"/>
      <c r="C111" s="154" t="s">
        <v>173</v>
      </c>
      <c r="D111" s="225">
        <f>SUM(D5:D110)</f>
        <v>13749299.709999992</v>
      </c>
      <c r="E111" s="224">
        <f>SUM(E5:E110)</f>
        <v>13749334.069999997</v>
      </c>
      <c r="F111" s="224">
        <f>SUM(F5:F110)</f>
        <v>13767311.489999996</v>
      </c>
      <c r="G111" s="67">
        <f>SUM(G5:G110)</f>
        <v>13703855.259999989</v>
      </c>
    </row>
  </sheetData>
  <autoFilter ref="A4:G4" xr:uid="{A0C90B38-A417-4A6B-9AB8-CF82B2FD3B49}"/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18"/>
  <sheetViews>
    <sheetView workbookViewId="0">
      <selection activeCell="L10" sqref="L10"/>
    </sheetView>
  </sheetViews>
  <sheetFormatPr baseColWidth="10" defaultRowHeight="15"/>
  <cols>
    <col min="1" max="1" width="11.42578125" style="47"/>
    <col min="2" max="2" width="6.28515625" style="47" bestFit="1" customWidth="1"/>
    <col min="3" max="3" width="22.7109375" style="47" bestFit="1" customWidth="1"/>
    <col min="4" max="6" width="13.140625" style="47" bestFit="1" customWidth="1"/>
    <col min="7" max="8" width="14.140625" style="47" bestFit="1" customWidth="1"/>
    <col min="9" max="9" width="14.140625" style="47" customWidth="1"/>
    <col min="10" max="10" width="14.85546875" style="47" bestFit="1" customWidth="1"/>
    <col min="11" max="16384" width="11.42578125" style="47"/>
  </cols>
  <sheetData>
    <row r="1" spans="1:10" ht="16.5">
      <c r="A1" s="78" t="s">
        <v>135</v>
      </c>
    </row>
    <row r="2" spans="1:10" ht="15.75" thickBot="1">
      <c r="A2" s="47" t="s">
        <v>179</v>
      </c>
      <c r="F2" s="99"/>
      <c r="G2" s="99"/>
      <c r="H2" s="99"/>
      <c r="I2" s="99"/>
      <c r="J2" s="99"/>
    </row>
    <row r="3" spans="1:10" ht="16.5" customHeight="1">
      <c r="A3" s="372" t="s">
        <v>0</v>
      </c>
      <c r="B3" s="345" t="s">
        <v>1</v>
      </c>
      <c r="C3" s="347" t="s">
        <v>7</v>
      </c>
      <c r="D3" s="376">
        <v>2018</v>
      </c>
      <c r="E3" s="378">
        <v>2019</v>
      </c>
      <c r="F3" s="376">
        <v>2020</v>
      </c>
      <c r="G3" s="378">
        <v>2021</v>
      </c>
      <c r="H3" s="380">
        <v>2022</v>
      </c>
      <c r="I3" s="382">
        <v>2023</v>
      </c>
      <c r="J3" s="374" t="s">
        <v>190</v>
      </c>
    </row>
    <row r="4" spans="1:10" ht="15.75" thickBot="1">
      <c r="A4" s="373"/>
      <c r="B4" s="346"/>
      <c r="C4" s="348"/>
      <c r="D4" s="377"/>
      <c r="E4" s="379"/>
      <c r="F4" s="377"/>
      <c r="G4" s="379"/>
      <c r="H4" s="381"/>
      <c r="I4" s="383"/>
      <c r="J4" s="375" t="s">
        <v>136</v>
      </c>
    </row>
    <row r="5" spans="1:10" ht="16.5" customHeight="1" thickBot="1">
      <c r="A5" s="101"/>
      <c r="B5" s="384" t="s">
        <v>149</v>
      </c>
      <c r="C5" s="385"/>
      <c r="D5" s="212">
        <v>0.4602</v>
      </c>
      <c r="E5" s="144">
        <v>0.4335</v>
      </c>
      <c r="F5" s="212">
        <v>0.41239999999999999</v>
      </c>
      <c r="G5" s="144">
        <v>0.41239999999999999</v>
      </c>
      <c r="H5" s="324">
        <v>0.41239999999999999</v>
      </c>
      <c r="I5" s="273">
        <f>41.24%-1.64%</f>
        <v>0.39600000000000002</v>
      </c>
      <c r="J5" s="145">
        <f>I5-H5</f>
        <v>-1.639999999999997E-2</v>
      </c>
    </row>
    <row r="6" spans="1:10" ht="15.75" thickBot="1">
      <c r="A6" s="230">
        <v>1</v>
      </c>
      <c r="B6" s="82">
        <v>2</v>
      </c>
      <c r="C6" s="63">
        <v>3</v>
      </c>
      <c r="D6" s="97">
        <v>4</v>
      </c>
      <c r="E6" s="85">
        <v>5</v>
      </c>
      <c r="F6" s="164">
        <v>7</v>
      </c>
      <c r="G6" s="84">
        <v>8</v>
      </c>
      <c r="H6" s="84">
        <v>9</v>
      </c>
      <c r="I6" s="287">
        <v>10</v>
      </c>
      <c r="J6" s="143" t="s">
        <v>191</v>
      </c>
    </row>
    <row r="7" spans="1:10" ht="15.75" customHeight="1">
      <c r="A7" s="232">
        <v>13073088</v>
      </c>
      <c r="B7" s="226">
        <v>301</v>
      </c>
      <c r="C7" s="28" t="s">
        <v>10</v>
      </c>
      <c r="D7" s="32">
        <v>24050131.513356</v>
      </c>
      <c r="E7" s="50">
        <v>25127587.310654998</v>
      </c>
      <c r="F7" s="32">
        <v>26500373.98</v>
      </c>
      <c r="G7" s="207">
        <f>'KU-Umlagegrundlagen'!D7*Kreisumlage!$G$5</f>
        <v>28267727.023008</v>
      </c>
      <c r="H7" s="50">
        <f>'KU-Umlagegrundlagen'!E7*Kreisumlage!$H$5</f>
        <v>30175498.92058</v>
      </c>
      <c r="I7" s="98">
        <f>'KU-Umlagegrundlagen'!F7*Kreisumlage!I5</f>
        <v>31085835.564960003</v>
      </c>
      <c r="J7" s="100">
        <f>I7-H7</f>
        <v>910336.64438000321</v>
      </c>
    </row>
    <row r="8" spans="1:10" ht="15.75" customHeight="1">
      <c r="A8" s="233">
        <v>13073011</v>
      </c>
      <c r="B8" s="227">
        <v>311</v>
      </c>
      <c r="C8" s="31" t="s">
        <v>11</v>
      </c>
      <c r="D8" s="32">
        <v>2985900.0638220003</v>
      </c>
      <c r="E8" s="50">
        <v>3131722.0854000002</v>
      </c>
      <c r="F8" s="32">
        <v>2644765.9700000002</v>
      </c>
      <c r="G8" s="50">
        <f>'KU-Umlagegrundlagen'!D8*Kreisumlage!$G$5</f>
        <v>3033062.683032</v>
      </c>
      <c r="H8" s="50">
        <f>'KU-Umlagegrundlagen'!E8*Kreisumlage!$H$5</f>
        <v>2971469.6707919999</v>
      </c>
      <c r="I8" s="98">
        <f>'KU-Umlagegrundlagen'!F8*Kreisumlage!$I$5</f>
        <v>3964372.86564</v>
      </c>
      <c r="J8" s="100">
        <f>I8-H8</f>
        <v>992903.19484800007</v>
      </c>
    </row>
    <row r="9" spans="1:10" ht="15.75" customHeight="1">
      <c r="A9" s="233">
        <v>13073035</v>
      </c>
      <c r="B9" s="227">
        <v>312</v>
      </c>
      <c r="C9" s="31" t="s">
        <v>12</v>
      </c>
      <c r="D9" s="32">
        <v>3748606.52361</v>
      </c>
      <c r="E9" s="50">
        <v>3863773.0672200001</v>
      </c>
      <c r="F9" s="32">
        <v>3968177.86</v>
      </c>
      <c r="G9" s="50">
        <f>'KU-Umlagegrundlagen'!D9*Kreisumlage!$G$5</f>
        <v>4187193.2314639995</v>
      </c>
      <c r="H9" s="50">
        <f>'KU-Umlagegrundlagen'!E9*Kreisumlage!$H$5</f>
        <v>4497362.1252719993</v>
      </c>
      <c r="I9" s="98">
        <f>'KU-Umlagegrundlagen'!F9*Kreisumlage!$I$5</f>
        <v>4590030.3886799999</v>
      </c>
      <c r="J9" s="100">
        <f t="shared" ref="J9:J71" si="0">I9-H9</f>
        <v>92668.263408000581</v>
      </c>
    </row>
    <row r="10" spans="1:10" ht="15.75" customHeight="1">
      <c r="A10" s="233">
        <v>13073055</v>
      </c>
      <c r="B10" s="227">
        <v>313</v>
      </c>
      <c r="C10" s="31" t="s">
        <v>13</v>
      </c>
      <c r="D10" s="32">
        <v>2441488.2268920001</v>
      </c>
      <c r="E10" s="50">
        <v>2068598.9127449999</v>
      </c>
      <c r="F10" s="32">
        <v>2097524.87</v>
      </c>
      <c r="G10" s="50">
        <f>'KU-Umlagegrundlagen'!D10*Kreisumlage!$G$5</f>
        <v>2136880.5319920001</v>
      </c>
      <c r="H10" s="50">
        <f>'KU-Umlagegrundlagen'!E10*Kreisumlage!$H$5</f>
        <v>2146133.8724640002</v>
      </c>
      <c r="I10" s="98">
        <f>'KU-Umlagegrundlagen'!F10*Kreisumlage!$I$5</f>
        <v>2784097.6059599998</v>
      </c>
      <c r="J10" s="100">
        <f t="shared" si="0"/>
        <v>637963.73349599959</v>
      </c>
    </row>
    <row r="11" spans="1:10" ht="15.75" customHeight="1">
      <c r="A11" s="233">
        <v>13073070</v>
      </c>
      <c r="B11" s="227">
        <v>314</v>
      </c>
      <c r="C11" s="31" t="s">
        <v>14</v>
      </c>
      <c r="D11" s="32">
        <v>1649950.8445679999</v>
      </c>
      <c r="E11" s="50">
        <v>1672113.275565</v>
      </c>
      <c r="F11" s="32">
        <v>1614924.77</v>
      </c>
      <c r="G11" s="50">
        <f>'KU-Umlagegrundlagen'!D11*Kreisumlage!$G$5</f>
        <v>1762325.597456</v>
      </c>
      <c r="H11" s="50">
        <f>'KU-Umlagegrundlagen'!E11*Kreisumlage!$H$5</f>
        <v>1926479.7266159998</v>
      </c>
      <c r="I11" s="98">
        <f>'KU-Umlagegrundlagen'!F11*Kreisumlage!$I$5</f>
        <v>1989355.203</v>
      </c>
      <c r="J11" s="100">
        <f t="shared" si="0"/>
        <v>62875.476384000154</v>
      </c>
    </row>
    <row r="12" spans="1:10" ht="15.75" customHeight="1">
      <c r="A12" s="233">
        <v>13073080</v>
      </c>
      <c r="B12" s="227">
        <v>315</v>
      </c>
      <c r="C12" s="31" t="s">
        <v>15</v>
      </c>
      <c r="D12" s="32">
        <v>5044519.1113980003</v>
      </c>
      <c r="E12" s="50">
        <v>4117226.5325100003</v>
      </c>
      <c r="F12" s="32">
        <v>3865604.59</v>
      </c>
      <c r="G12" s="50">
        <f>'KU-Umlagegrundlagen'!D12*Kreisumlage!$G$5</f>
        <v>4244171.9949559998</v>
      </c>
      <c r="H12" s="50">
        <f>'KU-Umlagegrundlagen'!E12*Kreisumlage!$H$5</f>
        <v>6561875.1960199997</v>
      </c>
      <c r="I12" s="98">
        <f>'KU-Umlagegrundlagen'!F12*Kreisumlage!$I$5</f>
        <v>5463149.86008</v>
      </c>
      <c r="J12" s="100">
        <f t="shared" si="0"/>
        <v>-1098725.3359399997</v>
      </c>
    </row>
    <row r="13" spans="1:10" ht="15.75" customHeight="1">
      <c r="A13" s="233">
        <v>13073089</v>
      </c>
      <c r="B13" s="227">
        <v>316</v>
      </c>
      <c r="C13" s="31" t="s">
        <v>16</v>
      </c>
      <c r="D13" s="32">
        <v>1482029.4513959999</v>
      </c>
      <c r="E13" s="50">
        <v>1624091.8752299999</v>
      </c>
      <c r="F13" s="32">
        <v>1482178.31</v>
      </c>
      <c r="G13" s="50">
        <f>'KU-Umlagegrundlagen'!D13*Kreisumlage!$G$5</f>
        <v>1610829.2779919999</v>
      </c>
      <c r="H13" s="50">
        <f>'KU-Umlagegrundlagen'!E13*Kreisumlage!$H$5</f>
        <v>1744976.8862239998</v>
      </c>
      <c r="I13" s="98">
        <f>'KU-Umlagegrundlagen'!F13*Kreisumlage!$I$5</f>
        <v>1815051.9301199999</v>
      </c>
      <c r="J13" s="100">
        <f t="shared" si="0"/>
        <v>70075.043896000134</v>
      </c>
    </row>
    <row r="14" spans="1:10" ht="15.75" customHeight="1">
      <c r="A14" s="233">
        <v>13073105</v>
      </c>
      <c r="B14" s="227">
        <v>317</v>
      </c>
      <c r="C14" s="31" t="s">
        <v>17</v>
      </c>
      <c r="D14" s="32">
        <v>1410806.69964</v>
      </c>
      <c r="E14" s="50">
        <v>1444277.241345</v>
      </c>
      <c r="F14" s="32">
        <v>1423018.93</v>
      </c>
      <c r="G14" s="50">
        <f>'KU-Umlagegrundlagen'!D14*Kreisumlage!$G$5</f>
        <v>1465901.599744</v>
      </c>
      <c r="H14" s="50">
        <f>'KU-Umlagegrundlagen'!E14*Kreisumlage!$H$5</f>
        <v>1749495.1571199999</v>
      </c>
      <c r="I14" s="98">
        <f>'KU-Umlagegrundlagen'!F14*Kreisumlage!$I$5</f>
        <v>1799565.1542000002</v>
      </c>
      <c r="J14" s="100">
        <f t="shared" si="0"/>
        <v>50069.99708000035</v>
      </c>
    </row>
    <row r="15" spans="1:10" ht="15.75" customHeight="1">
      <c r="A15" s="233">
        <v>13073005</v>
      </c>
      <c r="B15" s="227">
        <v>5351</v>
      </c>
      <c r="C15" s="31" t="s">
        <v>18</v>
      </c>
      <c r="D15" s="32">
        <v>344518.09017600003</v>
      </c>
      <c r="E15" s="50">
        <v>350339.83094999997</v>
      </c>
      <c r="F15" s="32">
        <v>352862.16</v>
      </c>
      <c r="G15" s="50">
        <f>'KU-Umlagegrundlagen'!D15*Kreisumlage!$G$5</f>
        <v>391566.00976399996</v>
      </c>
      <c r="H15" s="50">
        <f>'KU-Umlagegrundlagen'!E15*Kreisumlage!$H$5</f>
        <v>426488.38405599998</v>
      </c>
      <c r="I15" s="98">
        <f>'KU-Umlagegrundlagen'!F15*Kreisumlage!$I$5</f>
        <v>437839.92252000008</v>
      </c>
      <c r="J15" s="100">
        <f t="shared" si="0"/>
        <v>11351.538464000099</v>
      </c>
    </row>
    <row r="16" spans="1:10" ht="15.75" customHeight="1">
      <c r="A16" s="233">
        <v>13073037</v>
      </c>
      <c r="B16" s="227">
        <v>5351</v>
      </c>
      <c r="C16" s="31" t="s">
        <v>19</v>
      </c>
      <c r="D16" s="32">
        <v>289790.351448</v>
      </c>
      <c r="E16" s="50">
        <v>290130.57811499998</v>
      </c>
      <c r="F16" s="32">
        <v>274479.02</v>
      </c>
      <c r="G16" s="50">
        <f>'KU-Umlagegrundlagen'!D16*Kreisumlage!$G$5</f>
        <v>296401.28272000002</v>
      </c>
      <c r="H16" s="50">
        <f>'KU-Umlagegrundlagen'!E16*Kreisumlage!$H$5</f>
        <v>325915.62899199995</v>
      </c>
      <c r="I16" s="98">
        <f>'KU-Umlagegrundlagen'!F16*Kreisumlage!$I$5</f>
        <v>340845.21900000004</v>
      </c>
      <c r="J16" s="100">
        <f t="shared" si="0"/>
        <v>14929.590008000087</v>
      </c>
    </row>
    <row r="17" spans="1:10" ht="15.75" customHeight="1">
      <c r="A17" s="233">
        <v>13073044</v>
      </c>
      <c r="B17" s="227">
        <v>5351</v>
      </c>
      <c r="C17" s="31" t="s">
        <v>20</v>
      </c>
      <c r="D17" s="32">
        <v>282419.47991399997</v>
      </c>
      <c r="E17" s="50">
        <v>282344.22018</v>
      </c>
      <c r="F17" s="32">
        <v>258382.61</v>
      </c>
      <c r="G17" s="50">
        <f>'KU-Umlagegrundlagen'!D17*Kreisumlage!$G$5</f>
        <v>282224.43061599997</v>
      </c>
      <c r="H17" s="50">
        <f>'KU-Umlagegrundlagen'!E17*Kreisumlage!$H$5</f>
        <v>298812.49891599995</v>
      </c>
      <c r="I17" s="98">
        <f>'KU-Umlagegrundlagen'!F17*Kreisumlage!$I$5</f>
        <v>305687.64204000001</v>
      </c>
      <c r="J17" s="100">
        <f t="shared" si="0"/>
        <v>6875.1431240000529</v>
      </c>
    </row>
    <row r="18" spans="1:10" ht="15.75" customHeight="1">
      <c r="A18" s="233">
        <v>13073046</v>
      </c>
      <c r="B18" s="227">
        <v>5351</v>
      </c>
      <c r="C18" s="31" t="s">
        <v>21</v>
      </c>
      <c r="D18" s="32">
        <v>856779.06654599996</v>
      </c>
      <c r="E18" s="50">
        <v>832842.06405000004</v>
      </c>
      <c r="F18" s="32">
        <v>721052.42</v>
      </c>
      <c r="G18" s="50">
        <f>'KU-Umlagegrundlagen'!D18*Kreisumlage!$G$5</f>
        <v>798123.66680799995</v>
      </c>
      <c r="H18" s="50">
        <f>'KU-Umlagegrundlagen'!E18*Kreisumlage!$H$5</f>
        <v>818424.34548800008</v>
      </c>
      <c r="I18" s="98">
        <f>'KU-Umlagegrundlagen'!F18*Kreisumlage!$I$5</f>
        <v>943590.64536000008</v>
      </c>
      <c r="J18" s="100">
        <f t="shared" si="0"/>
        <v>125166.299872</v>
      </c>
    </row>
    <row r="19" spans="1:10" ht="15.75" customHeight="1">
      <c r="A19" s="233">
        <v>13073066</v>
      </c>
      <c r="B19" s="227">
        <v>5351</v>
      </c>
      <c r="C19" s="31" t="s">
        <v>22</v>
      </c>
      <c r="D19" s="32">
        <v>393454.94822399999</v>
      </c>
      <c r="E19" s="50">
        <v>399872.32124999998</v>
      </c>
      <c r="F19" s="32">
        <v>393044.05</v>
      </c>
      <c r="G19" s="50">
        <f>'KU-Umlagegrundlagen'!D19*Kreisumlage!$G$5</f>
        <v>437139.62443599995</v>
      </c>
      <c r="H19" s="50">
        <f>'KU-Umlagegrundlagen'!E19*Kreisumlage!$H$5</f>
        <v>435889.24825599999</v>
      </c>
      <c r="I19" s="98">
        <f>'KU-Umlagegrundlagen'!F19*Kreisumlage!$I$5</f>
        <v>464266.25784000003</v>
      </c>
      <c r="J19" s="100">
        <f t="shared" si="0"/>
        <v>28377.009584000043</v>
      </c>
    </row>
    <row r="20" spans="1:10" ht="15.75" customHeight="1">
      <c r="A20" s="233">
        <v>13073068</v>
      </c>
      <c r="B20" s="227">
        <v>5351</v>
      </c>
      <c r="C20" s="31" t="s">
        <v>23</v>
      </c>
      <c r="D20" s="32">
        <v>784638.50111399998</v>
      </c>
      <c r="E20" s="50">
        <v>781265.07070499996</v>
      </c>
      <c r="F20" s="32">
        <v>776451.66</v>
      </c>
      <c r="G20" s="50">
        <f>'KU-Umlagegrundlagen'!D20*Kreisumlage!$G$5</f>
        <v>849739.11056399997</v>
      </c>
      <c r="H20" s="50">
        <f>'KU-Umlagegrundlagen'!E20*Kreisumlage!$H$5</f>
        <v>924318.76376399992</v>
      </c>
      <c r="I20" s="98">
        <f>'KU-Umlagegrundlagen'!F20*Kreisumlage!$I$5</f>
        <v>944985.63456000003</v>
      </c>
      <c r="J20" s="100">
        <f t="shared" si="0"/>
        <v>20666.870796000119</v>
      </c>
    </row>
    <row r="21" spans="1:10" ht="15.75" customHeight="1">
      <c r="A21" s="233">
        <v>13073009</v>
      </c>
      <c r="B21" s="227">
        <v>5352</v>
      </c>
      <c r="C21" s="31" t="s">
        <v>24</v>
      </c>
      <c r="D21" s="32">
        <v>3333513.6340740002</v>
      </c>
      <c r="E21" s="50">
        <v>3296323.1451599998</v>
      </c>
      <c r="F21" s="32">
        <v>3217951.09</v>
      </c>
      <c r="G21" s="50">
        <f>'KU-Umlagegrundlagen'!D21*Kreisumlage!$G$5</f>
        <v>3409308.1771359998</v>
      </c>
      <c r="H21" s="50">
        <f>'KU-Umlagegrundlagen'!E21*Kreisumlage!$H$5</f>
        <v>3702584.1276959996</v>
      </c>
      <c r="I21" s="98">
        <f>'KU-Umlagegrundlagen'!F21*Kreisumlage!$I$5</f>
        <v>3849985.3391999998</v>
      </c>
      <c r="J21" s="100">
        <f t="shared" si="0"/>
        <v>147401.21150400024</v>
      </c>
    </row>
    <row r="22" spans="1:10" ht="15.75" customHeight="1">
      <c r="A22" s="233">
        <v>13073018</v>
      </c>
      <c r="B22" s="227">
        <v>5352</v>
      </c>
      <c r="C22" s="31" t="s">
        <v>25</v>
      </c>
      <c r="D22" s="32">
        <v>180953.290752</v>
      </c>
      <c r="E22" s="50">
        <v>164944.40043000001</v>
      </c>
      <c r="F22" s="32">
        <v>164648.99</v>
      </c>
      <c r="G22" s="50">
        <f>'KU-Umlagegrundlagen'!D22*Kreisumlage!$G$5</f>
        <v>181923.43478000001</v>
      </c>
      <c r="H22" s="50">
        <f>'KU-Umlagegrundlagen'!E22*Kreisumlage!$H$5</f>
        <v>193233.39343199998</v>
      </c>
      <c r="I22" s="98">
        <f>'KU-Umlagegrundlagen'!F22*Kreisumlage!$I$5</f>
        <v>201232.152</v>
      </c>
      <c r="J22" s="100">
        <f t="shared" si="0"/>
        <v>7998.7585680000193</v>
      </c>
    </row>
    <row r="23" spans="1:10" ht="15.75" customHeight="1">
      <c r="A23" s="233">
        <v>13073025</v>
      </c>
      <c r="B23" s="227">
        <v>5352</v>
      </c>
      <c r="C23" s="31" t="s">
        <v>26</v>
      </c>
      <c r="D23" s="32">
        <v>291772.55710199999</v>
      </c>
      <c r="E23" s="50">
        <v>296418.721035</v>
      </c>
      <c r="F23" s="32">
        <v>298238.68</v>
      </c>
      <c r="G23" s="50">
        <f>'KU-Umlagegrundlagen'!D23*Kreisumlage!$G$5</f>
        <v>319173.68079999997</v>
      </c>
      <c r="H23" s="50">
        <f>'KU-Umlagegrundlagen'!E23*Kreisumlage!$H$5</f>
        <v>350564.95844800002</v>
      </c>
      <c r="I23" s="98">
        <f>'KU-Umlagegrundlagen'!F23*Kreisumlage!$I$5</f>
        <v>361082.86632000003</v>
      </c>
      <c r="J23" s="100">
        <f t="shared" si="0"/>
        <v>10517.907872000011</v>
      </c>
    </row>
    <row r="24" spans="1:10" ht="15.75" customHeight="1">
      <c r="A24" s="233">
        <v>13073042</v>
      </c>
      <c r="B24" s="227">
        <v>5352</v>
      </c>
      <c r="C24" s="31" t="s">
        <v>27</v>
      </c>
      <c r="D24" s="32">
        <v>91172.504591999998</v>
      </c>
      <c r="E24" s="50">
        <v>86016.036705000006</v>
      </c>
      <c r="F24" s="32">
        <v>83770.259999999995</v>
      </c>
      <c r="G24" s="50">
        <f>'KU-Umlagegrundlagen'!D24*Kreisumlage!$G$5</f>
        <v>85994.287219999998</v>
      </c>
      <c r="H24" s="50">
        <f>'KU-Umlagegrundlagen'!E24*Kreisumlage!$H$5</f>
        <v>91795.480903999996</v>
      </c>
      <c r="I24" s="98">
        <f>'KU-Umlagegrundlagen'!F24*Kreisumlage!$I$5</f>
        <v>93763.002960000013</v>
      </c>
      <c r="J24" s="100">
        <f t="shared" si="0"/>
        <v>1967.5220560000162</v>
      </c>
    </row>
    <row r="25" spans="1:10" ht="15.75" customHeight="1">
      <c r="A25" s="233">
        <v>13073043</v>
      </c>
      <c r="B25" s="227">
        <v>5352</v>
      </c>
      <c r="C25" s="31" t="s">
        <v>28</v>
      </c>
      <c r="D25" s="32">
        <v>168769.702842</v>
      </c>
      <c r="E25" s="50">
        <v>195227.12381999998</v>
      </c>
      <c r="F25" s="32">
        <v>193109.81</v>
      </c>
      <c r="G25" s="50">
        <f>'KU-Umlagegrundlagen'!D25*Kreisumlage!$G$5</f>
        <v>210794.841204</v>
      </c>
      <c r="H25" s="50">
        <f>'KU-Umlagegrundlagen'!E25*Kreisumlage!$H$5</f>
        <v>227236.14046799997</v>
      </c>
      <c r="I25" s="98">
        <f>'KU-Umlagegrundlagen'!F25*Kreisumlage!$I$5</f>
        <v>230594.23728000003</v>
      </c>
      <c r="J25" s="100">
        <f t="shared" si="0"/>
        <v>3358.0968120000616</v>
      </c>
    </row>
    <row r="26" spans="1:10" ht="15.75" customHeight="1">
      <c r="A26" s="233">
        <v>13073051</v>
      </c>
      <c r="B26" s="227">
        <v>5352</v>
      </c>
      <c r="C26" s="31" t="s">
        <v>29</v>
      </c>
      <c r="D26" s="32">
        <v>229188.08608800001</v>
      </c>
      <c r="E26" s="50">
        <v>229752.97121999998</v>
      </c>
      <c r="F26" s="32">
        <v>221387.61</v>
      </c>
      <c r="G26" s="50">
        <f>'KU-Umlagegrundlagen'!D26*Kreisumlage!$G$5</f>
        <v>230358.30539600001</v>
      </c>
      <c r="H26" s="50">
        <f>'KU-Umlagegrundlagen'!E26*Kreisumlage!$H$5</f>
        <v>244915.79445199997</v>
      </c>
      <c r="I26" s="98">
        <f>'KU-Umlagegrundlagen'!F26*Kreisumlage!$I$5</f>
        <v>259155.93132000003</v>
      </c>
      <c r="J26" s="100">
        <f t="shared" si="0"/>
        <v>14240.13686800006</v>
      </c>
    </row>
    <row r="27" spans="1:10" ht="15.75" customHeight="1">
      <c r="A27" s="233">
        <v>13073053</v>
      </c>
      <c r="B27" s="227">
        <v>5352</v>
      </c>
      <c r="C27" s="31" t="s">
        <v>30</v>
      </c>
      <c r="D27" s="32">
        <v>213588.741912</v>
      </c>
      <c r="E27" s="50">
        <v>209795.73230999999</v>
      </c>
      <c r="F27" s="32">
        <v>203746.46</v>
      </c>
      <c r="G27" s="50">
        <f>'KU-Umlagegrundlagen'!D27*Kreisumlage!$G$5</f>
        <v>215723.44597599999</v>
      </c>
      <c r="H27" s="50">
        <f>'KU-Umlagegrundlagen'!E27*Kreisumlage!$H$5</f>
        <v>240407.20258400001</v>
      </c>
      <c r="I27" s="98">
        <f>'KU-Umlagegrundlagen'!F27*Kreisumlage!$I$5</f>
        <v>256926.14244000003</v>
      </c>
      <c r="J27" s="100">
        <f t="shared" si="0"/>
        <v>16518.939856000012</v>
      </c>
    </row>
    <row r="28" spans="1:10" ht="15.75" customHeight="1">
      <c r="A28" s="233">
        <v>13073069</v>
      </c>
      <c r="B28" s="227">
        <v>5352</v>
      </c>
      <c r="C28" s="31" t="s">
        <v>31</v>
      </c>
      <c r="D28" s="32">
        <v>263404.72922400001</v>
      </c>
      <c r="E28" s="50">
        <v>274562.33163000003</v>
      </c>
      <c r="F28" s="32">
        <v>262404.31</v>
      </c>
      <c r="G28" s="50">
        <f>'KU-Umlagegrundlagen'!D28*Kreisumlage!$G$5</f>
        <v>281053.977556</v>
      </c>
      <c r="H28" s="50">
        <f>'KU-Umlagegrundlagen'!E28*Kreisumlage!$H$5</f>
        <v>306471.07209199999</v>
      </c>
      <c r="I28" s="98">
        <f>'KU-Umlagegrundlagen'!F28*Kreisumlage!$I$5</f>
        <v>324365.67108</v>
      </c>
      <c r="J28" s="100">
        <f t="shared" si="0"/>
        <v>17894.598988000012</v>
      </c>
    </row>
    <row r="29" spans="1:10" ht="15.75" customHeight="1">
      <c r="A29" s="233">
        <v>13073077</v>
      </c>
      <c r="B29" s="227">
        <v>5352</v>
      </c>
      <c r="C29" s="31" t="s">
        <v>32</v>
      </c>
      <c r="D29" s="32">
        <v>537570.38407799997</v>
      </c>
      <c r="E29" s="50">
        <v>533372.29631999996</v>
      </c>
      <c r="F29" s="32">
        <v>524431.51</v>
      </c>
      <c r="G29" s="50">
        <f>'KU-Umlagegrundlagen'!D29*Kreisumlage!$G$5</f>
        <v>563761.64612000005</v>
      </c>
      <c r="H29" s="50">
        <f>'KU-Umlagegrundlagen'!E29*Kreisumlage!$H$5</f>
        <v>602516.99797999999</v>
      </c>
      <c r="I29" s="98">
        <f>'KU-Umlagegrundlagen'!F29*Kreisumlage!$I$5</f>
        <v>622782.38088000007</v>
      </c>
      <c r="J29" s="100">
        <f t="shared" si="0"/>
        <v>20265.382900000084</v>
      </c>
    </row>
    <row r="30" spans="1:10" ht="15.75" customHeight="1">
      <c r="A30" s="233">
        <v>13073094</v>
      </c>
      <c r="B30" s="227">
        <v>5352</v>
      </c>
      <c r="C30" s="31" t="s">
        <v>33</v>
      </c>
      <c r="D30" s="32">
        <v>423918.61894199997</v>
      </c>
      <c r="E30" s="50">
        <v>448194.40152000001</v>
      </c>
      <c r="F30" s="32">
        <v>429065.85</v>
      </c>
      <c r="G30" s="50">
        <f>'KU-Umlagegrundlagen'!D30*Kreisumlage!$G$5</f>
        <v>454421.62584400002</v>
      </c>
      <c r="H30" s="50">
        <f>'KU-Umlagegrundlagen'!E30*Kreisumlage!$H$5</f>
        <v>490966.12192399998</v>
      </c>
      <c r="I30" s="98">
        <f>'KU-Umlagegrundlagen'!F30*Kreisumlage!$I$5</f>
        <v>534818.15639999998</v>
      </c>
      <c r="J30" s="100">
        <f t="shared" si="0"/>
        <v>43852.034476000001</v>
      </c>
    </row>
    <row r="31" spans="1:10" ht="15.75" customHeight="1">
      <c r="A31" s="233">
        <v>13073010</v>
      </c>
      <c r="B31" s="227">
        <v>5353</v>
      </c>
      <c r="C31" s="31" t="s">
        <v>34</v>
      </c>
      <c r="D31" s="32">
        <v>5566926.701622</v>
      </c>
      <c r="E31" s="50">
        <v>5522073.6889349995</v>
      </c>
      <c r="F31" s="32">
        <v>6511266.3200000003</v>
      </c>
      <c r="G31" s="50">
        <f>'KU-Umlagegrundlagen'!D31*Kreisumlage!$G$5</f>
        <v>6959148.586716</v>
      </c>
      <c r="H31" s="50">
        <f>'KU-Umlagegrundlagen'!E31*Kreisumlage!$H$5</f>
        <v>7557983.4135599993</v>
      </c>
      <c r="I31" s="98">
        <f>'KU-Umlagegrundlagen'!F31*Kreisumlage!$I$5</f>
        <v>7571493.3610800002</v>
      </c>
      <c r="J31" s="100">
        <f t="shared" si="0"/>
        <v>13509.94752000086</v>
      </c>
    </row>
    <row r="32" spans="1:10" ht="15.75" customHeight="1">
      <c r="A32" s="233">
        <v>13073014</v>
      </c>
      <c r="B32" s="227">
        <v>5353</v>
      </c>
      <c r="C32" s="31" t="s">
        <v>35</v>
      </c>
      <c r="D32" s="32">
        <v>99737.806817999997</v>
      </c>
      <c r="E32" s="50">
        <v>97983.168344999998</v>
      </c>
      <c r="F32" s="32">
        <v>91372.53</v>
      </c>
      <c r="G32" s="50">
        <f>'KU-Umlagegrundlagen'!D32*Kreisumlage!$G$5</f>
        <v>103371.120008</v>
      </c>
      <c r="H32" s="50">
        <f>'KU-Umlagegrundlagen'!E32*Kreisumlage!$H$5</f>
        <v>108793.22323999999</v>
      </c>
      <c r="I32" s="98">
        <f>'KU-Umlagegrundlagen'!F32*Kreisumlage!$I$5</f>
        <v>142561.61172000002</v>
      </c>
      <c r="J32" s="100">
        <f t="shared" si="0"/>
        <v>33768.388480000023</v>
      </c>
    </row>
    <row r="33" spans="1:10" ht="15.75" customHeight="1">
      <c r="A33" s="233">
        <v>13073027</v>
      </c>
      <c r="B33" s="227">
        <v>5353</v>
      </c>
      <c r="C33" s="31" t="s">
        <v>36</v>
      </c>
      <c r="D33" s="32">
        <v>830560.087344</v>
      </c>
      <c r="E33" s="50">
        <v>846589.54117500002</v>
      </c>
      <c r="F33" s="32">
        <v>816010.59</v>
      </c>
      <c r="G33" s="50">
        <f>'KU-Umlagegrundlagen'!D33*Kreisumlage!$G$5</f>
        <v>871701.44781999988</v>
      </c>
      <c r="H33" s="50">
        <f>'KU-Umlagegrundlagen'!E33*Kreisumlage!$H$5</f>
        <v>953121.369496</v>
      </c>
      <c r="I33" s="98">
        <f>'KU-Umlagegrundlagen'!F33*Kreisumlage!$I$5</f>
        <v>999033.80544000014</v>
      </c>
      <c r="J33" s="100">
        <f t="shared" si="0"/>
        <v>45912.435944000143</v>
      </c>
    </row>
    <row r="34" spans="1:10" ht="15.75" customHeight="1">
      <c r="A34" s="233">
        <v>13073038</v>
      </c>
      <c r="B34" s="227">
        <v>5353</v>
      </c>
      <c r="C34" s="31" t="s">
        <v>37</v>
      </c>
      <c r="D34" s="32">
        <v>212493.097752</v>
      </c>
      <c r="E34" s="50">
        <v>241508.59387499999</v>
      </c>
      <c r="F34" s="32">
        <v>214488.18</v>
      </c>
      <c r="G34" s="50">
        <f>'KU-Umlagegrundlagen'!D34*Kreisumlage!$G$5</f>
        <v>234254.66472</v>
      </c>
      <c r="H34" s="50">
        <f>'KU-Umlagegrundlagen'!E34*Kreisumlage!$H$5</f>
        <v>252799.62463200002</v>
      </c>
      <c r="I34" s="98">
        <f>'KU-Umlagegrundlagen'!F34*Kreisumlage!$I$5</f>
        <v>266457.15756000002</v>
      </c>
      <c r="J34" s="100">
        <f t="shared" si="0"/>
        <v>13657.532928000001</v>
      </c>
    </row>
    <row r="35" spans="1:10" ht="15.75" customHeight="1">
      <c r="A35" s="233">
        <v>13073049</v>
      </c>
      <c r="B35" s="227">
        <v>5353</v>
      </c>
      <c r="C35" s="31" t="s">
        <v>38</v>
      </c>
      <c r="D35" s="32">
        <v>115224.21331199999</v>
      </c>
      <c r="E35" s="50">
        <v>107671.23875999999</v>
      </c>
      <c r="F35" s="32">
        <v>105899.53</v>
      </c>
      <c r="G35" s="50">
        <f>'KU-Umlagegrundlagen'!D35*Kreisumlage!$G$5</f>
        <v>128885.84611999999</v>
      </c>
      <c r="H35" s="50">
        <f>'KU-Umlagegrundlagen'!E35*Kreisumlage!$H$5</f>
        <v>137770.91751600002</v>
      </c>
      <c r="I35" s="98">
        <f>'KU-Umlagegrundlagen'!F35*Kreisumlage!$I$5</f>
        <v>126648.29231999999</v>
      </c>
      <c r="J35" s="100">
        <f t="shared" si="0"/>
        <v>-11122.625196000023</v>
      </c>
    </row>
    <row r="36" spans="1:10" ht="15.75" customHeight="1">
      <c r="A36" s="233">
        <v>13073063</v>
      </c>
      <c r="B36" s="227">
        <v>5353</v>
      </c>
      <c r="C36" s="31" t="s">
        <v>39</v>
      </c>
      <c r="D36" s="32">
        <v>313948.16388000001</v>
      </c>
      <c r="E36" s="50">
        <v>313412.66665500001</v>
      </c>
      <c r="F36" s="32">
        <v>286761.07</v>
      </c>
      <c r="G36" s="50">
        <f>'KU-Umlagegrundlagen'!D36*Kreisumlage!$G$5</f>
        <v>306320.43474400003</v>
      </c>
      <c r="H36" s="50">
        <f>'KU-Umlagegrundlagen'!E36*Kreisumlage!$H$5</f>
        <v>331804.23085599998</v>
      </c>
      <c r="I36" s="98">
        <f>'KU-Umlagegrundlagen'!F36*Kreisumlage!$I$5</f>
        <v>348762.03516000003</v>
      </c>
      <c r="J36" s="100">
        <f t="shared" si="0"/>
        <v>16957.804304000048</v>
      </c>
    </row>
    <row r="37" spans="1:10" ht="15.75" customHeight="1">
      <c r="A37" s="233">
        <v>13073064</v>
      </c>
      <c r="B37" s="227">
        <v>5353</v>
      </c>
      <c r="C37" s="31" t="s">
        <v>40</v>
      </c>
      <c r="D37" s="32">
        <v>176750.564874</v>
      </c>
      <c r="E37" s="50">
        <v>173898.503325</v>
      </c>
      <c r="F37" s="32">
        <v>168388.95</v>
      </c>
      <c r="G37" s="50">
        <f>'KU-Umlagegrundlagen'!D37*Kreisumlage!$G$5</f>
        <v>174615.78925999999</v>
      </c>
      <c r="H37" s="50">
        <f>'KU-Umlagegrundlagen'!E37*Kreisumlage!$H$5</f>
        <v>193458.20092</v>
      </c>
      <c r="I37" s="98">
        <f>'KU-Umlagegrundlagen'!F37*Kreisumlage!$I$5</f>
        <v>201079.7316</v>
      </c>
      <c r="J37" s="100">
        <f t="shared" si="0"/>
        <v>7621.5306799999962</v>
      </c>
    </row>
    <row r="38" spans="1:10" ht="15.75" customHeight="1">
      <c r="A38" s="233">
        <v>13073065</v>
      </c>
      <c r="B38" s="227">
        <v>5353</v>
      </c>
      <c r="C38" s="31" t="s">
        <v>41</v>
      </c>
      <c r="D38" s="32">
        <v>384084.56751599995</v>
      </c>
      <c r="E38" s="50">
        <v>416852.182455</v>
      </c>
      <c r="F38" s="32">
        <v>366480.51</v>
      </c>
      <c r="G38" s="50">
        <f>'KU-Umlagegrundlagen'!D38*Kreisumlage!$G$5</f>
        <v>385830.321696</v>
      </c>
      <c r="H38" s="50">
        <f>'KU-Umlagegrundlagen'!E38*Kreisumlage!$H$5</f>
        <v>426059.94994399999</v>
      </c>
      <c r="I38" s="98">
        <f>'KU-Umlagegrundlagen'!F38*Kreisumlage!$I$5</f>
        <v>470171.9682</v>
      </c>
      <c r="J38" s="100">
        <f t="shared" si="0"/>
        <v>44112.01825600001</v>
      </c>
    </row>
    <row r="39" spans="1:10" ht="15.75" customHeight="1">
      <c r="A39" s="233">
        <v>13073072</v>
      </c>
      <c r="B39" s="227">
        <v>5353</v>
      </c>
      <c r="C39" s="31" t="s">
        <v>42</v>
      </c>
      <c r="D39" s="50">
        <v>158945.38085400002</v>
      </c>
      <c r="E39" s="50">
        <v>209269.82745000001</v>
      </c>
      <c r="F39" s="32">
        <v>149471.53</v>
      </c>
      <c r="G39" s="50">
        <f>'KU-Umlagegrundlagen'!D39*Kreisumlage!$G$5</f>
        <v>106364.37281999999</v>
      </c>
      <c r="H39" s="50">
        <f>'KU-Umlagegrundlagen'!E39*Kreisumlage!$H$5</f>
        <v>109230.10742799999</v>
      </c>
      <c r="I39" s="98">
        <f>'KU-Umlagegrundlagen'!F39*Kreisumlage!$I$5</f>
        <v>205665.20568000001</v>
      </c>
      <c r="J39" s="100">
        <f t="shared" si="0"/>
        <v>96435.098252000025</v>
      </c>
    </row>
    <row r="40" spans="1:10" ht="15.75" customHeight="1">
      <c r="A40" s="233">
        <v>13073074</v>
      </c>
      <c r="B40" s="227">
        <v>5353</v>
      </c>
      <c r="C40" s="31" t="s">
        <v>43</v>
      </c>
      <c r="D40" s="32">
        <v>115771.423326</v>
      </c>
      <c r="E40" s="50">
        <v>113814.779085</v>
      </c>
      <c r="F40" s="32">
        <v>112131.05</v>
      </c>
      <c r="G40" s="50">
        <f>'KU-Umlagegrundlagen'!D40*Kreisumlage!$G$5</f>
        <v>117684.82292799998</v>
      </c>
      <c r="H40" s="50">
        <f>'KU-Umlagegrundlagen'!E40*Kreisumlage!$H$5</f>
        <v>134637.902344</v>
      </c>
      <c r="I40" s="98">
        <f>'KU-Umlagegrundlagen'!F40*Kreisumlage!$I$5</f>
        <v>133838.00496000002</v>
      </c>
      <c r="J40" s="100">
        <f t="shared" si="0"/>
        <v>-799.89738399998168</v>
      </c>
    </row>
    <row r="41" spans="1:10" ht="15.75" customHeight="1">
      <c r="A41" s="233">
        <v>13073083</v>
      </c>
      <c r="B41" s="227">
        <v>5353</v>
      </c>
      <c r="C41" s="31" t="s">
        <v>44</v>
      </c>
      <c r="D41" s="32">
        <v>356329.81347599998</v>
      </c>
      <c r="E41" s="50">
        <v>381349.789605</v>
      </c>
      <c r="F41" s="32">
        <v>316568.43</v>
      </c>
      <c r="G41" s="50">
        <f>'KU-Umlagegrundlagen'!D41*Kreisumlage!$G$5</f>
        <v>337301.658948</v>
      </c>
      <c r="H41" s="50">
        <f>'KU-Umlagegrundlagen'!E41*Kreisumlage!$H$5</f>
        <v>377755.50495199999</v>
      </c>
      <c r="I41" s="98">
        <f>'KU-Umlagegrundlagen'!F41*Kreisumlage!$I$5</f>
        <v>395794.68588</v>
      </c>
      <c r="J41" s="100">
        <f t="shared" si="0"/>
        <v>18039.180928000016</v>
      </c>
    </row>
    <row r="42" spans="1:10" ht="15.75" customHeight="1">
      <c r="A42" s="233">
        <v>13073002</v>
      </c>
      <c r="B42" s="227">
        <v>5354</v>
      </c>
      <c r="C42" s="31" t="s">
        <v>45</v>
      </c>
      <c r="D42" s="50">
        <v>423675.33421200002</v>
      </c>
      <c r="E42" s="50">
        <v>432635.85676499997</v>
      </c>
      <c r="F42" s="32">
        <v>493900.02</v>
      </c>
      <c r="G42" s="50">
        <f>'KU-Umlagegrundlagen'!D42*Kreisumlage!$G$5</f>
        <v>482672.96824800002</v>
      </c>
      <c r="H42" s="50">
        <f>'KU-Umlagegrundlagen'!E42*Kreisumlage!$H$5</f>
        <v>598617.95393199997</v>
      </c>
      <c r="I42" s="98">
        <f>'KU-Umlagegrundlagen'!F42*Kreisumlage!$I$5</f>
        <v>398711.50307999999</v>
      </c>
      <c r="J42" s="100">
        <f t="shared" si="0"/>
        <v>-199906.45085199998</v>
      </c>
    </row>
    <row r="43" spans="1:10" ht="15.75" customHeight="1">
      <c r="A43" s="233">
        <v>13073012</v>
      </c>
      <c r="B43" s="227">
        <v>5354</v>
      </c>
      <c r="C43" s="31" t="s">
        <v>46</v>
      </c>
      <c r="D43" s="32">
        <v>470895.26429399999</v>
      </c>
      <c r="E43" s="50">
        <v>477821.66423999995</v>
      </c>
      <c r="F43" s="32">
        <v>437221.98</v>
      </c>
      <c r="G43" s="50">
        <f>'KU-Umlagegrundlagen'!D43*Kreisumlage!$G$5</f>
        <v>452697.14225199999</v>
      </c>
      <c r="H43" s="50">
        <f>'KU-Umlagegrundlagen'!E43*Kreisumlage!$H$5</f>
        <v>504480.38332000002</v>
      </c>
      <c r="I43" s="98">
        <f>'KU-Umlagegrundlagen'!F43*Kreisumlage!$I$5</f>
        <v>518610.56147999997</v>
      </c>
      <c r="J43" s="100">
        <f t="shared" si="0"/>
        <v>14130.178159999952</v>
      </c>
    </row>
    <row r="44" spans="1:10" ht="15.75" customHeight="1">
      <c r="A44" s="233">
        <v>13073017</v>
      </c>
      <c r="B44" s="227">
        <v>5354</v>
      </c>
      <c r="C44" s="31" t="s">
        <v>47</v>
      </c>
      <c r="D44" s="31">
        <v>557756.44501200004</v>
      </c>
      <c r="E44" s="50">
        <v>625065.02419499995</v>
      </c>
      <c r="F44" s="32">
        <v>569586.92000000004</v>
      </c>
      <c r="G44" s="50">
        <f>'KU-Umlagegrundlagen'!D44*Kreisumlage!$G$5</f>
        <v>614034.05566399998</v>
      </c>
      <c r="H44" s="50">
        <f>'KU-Umlagegrundlagen'!E44*Kreisumlage!$H$5</f>
        <v>687777.22144799994</v>
      </c>
      <c r="I44" s="98">
        <f>'KU-Umlagegrundlagen'!F44*Kreisumlage!$I$5</f>
        <v>708380.0697600001</v>
      </c>
      <c r="J44" s="100">
        <f t="shared" si="0"/>
        <v>20602.848312000162</v>
      </c>
    </row>
    <row r="45" spans="1:10" ht="15.75" customHeight="1">
      <c r="A45" s="233">
        <v>13073067</v>
      </c>
      <c r="B45" s="227">
        <v>5354</v>
      </c>
      <c r="C45" s="31" t="s">
        <v>48</v>
      </c>
      <c r="D45" s="32">
        <v>789895.50837599998</v>
      </c>
      <c r="E45" s="50">
        <v>832456.91664000007</v>
      </c>
      <c r="F45" s="32">
        <v>704828.91</v>
      </c>
      <c r="G45" s="50">
        <f>'KU-Umlagegrundlagen'!D45*Kreisumlage!$G$5</f>
        <v>722480.58247200004</v>
      </c>
      <c r="H45" s="50">
        <f>'KU-Umlagegrundlagen'!E45*Kreisumlage!$H$5</f>
        <v>783280.26083199994</v>
      </c>
      <c r="I45" s="98">
        <f>'KU-Umlagegrundlagen'!F45*Kreisumlage!$I$5</f>
        <v>800326.69596000004</v>
      </c>
      <c r="J45" s="100">
        <f t="shared" si="0"/>
        <v>17046.435128000099</v>
      </c>
    </row>
    <row r="46" spans="1:10" ht="15.75" customHeight="1">
      <c r="A46" s="233">
        <v>13073100</v>
      </c>
      <c r="B46" s="227">
        <v>5354</v>
      </c>
      <c r="C46" s="31" t="s">
        <v>49</v>
      </c>
      <c r="D46" s="32">
        <v>310994.34716999996</v>
      </c>
      <c r="E46" s="50">
        <v>306642.67114499997</v>
      </c>
      <c r="F46" s="32">
        <v>260972.74</v>
      </c>
      <c r="G46" s="50">
        <f>'KU-Umlagegrundlagen'!D46*Kreisumlage!$G$5</f>
        <v>278343.02491599997</v>
      </c>
      <c r="H46" s="50">
        <f>'KU-Umlagegrundlagen'!E46*Kreisumlage!$H$5</f>
        <v>310018.51214800001</v>
      </c>
      <c r="I46" s="98">
        <f>'KU-Umlagegrundlagen'!F46*Kreisumlage!$I$5</f>
        <v>332579.32488000003</v>
      </c>
      <c r="J46" s="100">
        <f t="shared" si="0"/>
        <v>22560.81273200002</v>
      </c>
    </row>
    <row r="47" spans="1:10" ht="15.75" customHeight="1">
      <c r="A47" s="233">
        <v>13073103</v>
      </c>
      <c r="B47" s="227">
        <v>5354</v>
      </c>
      <c r="C47" s="31" t="s">
        <v>50</v>
      </c>
      <c r="D47" s="32">
        <v>486976.20316800004</v>
      </c>
      <c r="E47" s="50">
        <v>477502.01434500003</v>
      </c>
      <c r="F47" s="32">
        <v>439142.1</v>
      </c>
      <c r="G47" s="50">
        <f>'KU-Umlagegrundlagen'!D47*Kreisumlage!$G$5</f>
        <v>439145.25347999996</v>
      </c>
      <c r="H47" s="50">
        <f>'KU-Umlagegrundlagen'!E47*Kreisumlage!$H$5</f>
        <v>455882.65182000003</v>
      </c>
      <c r="I47" s="98">
        <f>'KU-Umlagegrundlagen'!F47*Kreisumlage!$I$5</f>
        <v>471546.42876000004</v>
      </c>
      <c r="J47" s="100">
        <f t="shared" si="0"/>
        <v>15663.776940000011</v>
      </c>
    </row>
    <row r="48" spans="1:10" ht="15.75" customHeight="1">
      <c r="A48" s="233">
        <v>13073024</v>
      </c>
      <c r="B48" s="227">
        <v>5355</v>
      </c>
      <c r="C48" s="31" t="s">
        <v>51</v>
      </c>
      <c r="D48" s="32">
        <v>517535.77036200004</v>
      </c>
      <c r="E48" s="50">
        <v>515063.80963500001</v>
      </c>
      <c r="F48" s="32">
        <v>500554.93</v>
      </c>
      <c r="G48" s="50">
        <f>'KU-Umlagegrundlagen'!D48*Kreisumlage!$G$5</f>
        <v>553708.36511999997</v>
      </c>
      <c r="H48" s="50">
        <f>'KU-Umlagegrundlagen'!E48*Kreisumlage!$H$5</f>
        <v>586855.15533599991</v>
      </c>
      <c r="I48" s="98">
        <f>'KU-Umlagegrundlagen'!F48*Kreisumlage!$I$5</f>
        <v>608445.92160000012</v>
      </c>
      <c r="J48" s="100">
        <f t="shared" si="0"/>
        <v>21590.766264000209</v>
      </c>
    </row>
    <row r="49" spans="1:10" ht="15.75" customHeight="1">
      <c r="A49" s="233">
        <v>13073029</v>
      </c>
      <c r="B49" s="227">
        <v>5355</v>
      </c>
      <c r="C49" s="31" t="s">
        <v>52</v>
      </c>
      <c r="D49" s="32">
        <v>204546.16166400001</v>
      </c>
      <c r="E49" s="50">
        <v>203166.9711</v>
      </c>
      <c r="F49" s="32">
        <v>196821.09</v>
      </c>
      <c r="G49" s="50">
        <f>'KU-Umlagegrundlagen'!D49*Kreisumlage!$G$5</f>
        <v>209802.43359599999</v>
      </c>
      <c r="H49" s="50">
        <f>'KU-Umlagegrundlagen'!E49*Kreisumlage!$H$5</f>
        <v>232496.26535199999</v>
      </c>
      <c r="I49" s="98">
        <f>'KU-Umlagegrundlagen'!F49*Kreisumlage!$I$5</f>
        <v>241244.31276000003</v>
      </c>
      <c r="J49" s="100">
        <f t="shared" si="0"/>
        <v>8748.0474080000422</v>
      </c>
    </row>
    <row r="50" spans="1:10" ht="15.75" customHeight="1">
      <c r="A50" s="233">
        <v>13073034</v>
      </c>
      <c r="B50" s="227">
        <v>5355</v>
      </c>
      <c r="C50" s="31" t="s">
        <v>53</v>
      </c>
      <c r="D50" s="32">
        <v>241813.50741599998</v>
      </c>
      <c r="E50" s="50">
        <v>262836.58579500002</v>
      </c>
      <c r="F50" s="32">
        <v>263132.69</v>
      </c>
      <c r="G50" s="50">
        <f>'KU-Umlagegrundlagen'!D50*Kreisumlage!$G$5</f>
        <v>271120.05336399999</v>
      </c>
      <c r="H50" s="50">
        <f>'KU-Umlagegrundlagen'!E50*Kreisumlage!$H$5</f>
        <v>292627.15050799999</v>
      </c>
      <c r="I50" s="98">
        <f>'KU-Umlagegrundlagen'!F50*Kreisumlage!$I$5</f>
        <v>301925.53908000002</v>
      </c>
      <c r="J50" s="100">
        <f t="shared" si="0"/>
        <v>9298.3885720000253</v>
      </c>
    </row>
    <row r="51" spans="1:10" ht="15.75" customHeight="1">
      <c r="A51" s="233">
        <v>13073057</v>
      </c>
      <c r="B51" s="227">
        <v>5355</v>
      </c>
      <c r="C51" s="31" t="s">
        <v>54</v>
      </c>
      <c r="D51" s="32">
        <v>118144.34338200001</v>
      </c>
      <c r="E51" s="50">
        <v>120121.675215</v>
      </c>
      <c r="F51" s="32">
        <v>125240.87</v>
      </c>
      <c r="G51" s="50">
        <f>'KU-Umlagegrundlagen'!D51*Kreisumlage!$G$5</f>
        <v>129144.20647200001</v>
      </c>
      <c r="H51" s="50">
        <f>'KU-Umlagegrundlagen'!E51*Kreisumlage!$H$5</f>
        <v>139115.02809199999</v>
      </c>
      <c r="I51" s="98">
        <f>'KU-Umlagegrundlagen'!F51*Kreisumlage!$I$5</f>
        <v>146092.23288000003</v>
      </c>
      <c r="J51" s="100">
        <f t="shared" si="0"/>
        <v>6977.2047880000318</v>
      </c>
    </row>
    <row r="52" spans="1:10" ht="15.75" customHeight="1">
      <c r="A52" s="233">
        <v>13073062</v>
      </c>
      <c r="B52" s="227">
        <v>5355</v>
      </c>
      <c r="C52" s="31" t="s">
        <v>55</v>
      </c>
      <c r="D52" s="32">
        <v>196463.425158</v>
      </c>
      <c r="E52" s="50">
        <v>211005.583125</v>
      </c>
      <c r="F52" s="32">
        <v>214630.84</v>
      </c>
      <c r="G52" s="50">
        <f>'KU-Umlagegrundlagen'!D52*Kreisumlage!$G$5</f>
        <v>223817.81872799998</v>
      </c>
      <c r="H52" s="50">
        <f>'KU-Umlagegrundlagen'!E52*Kreisumlage!$H$5</f>
        <v>237479.48425599997</v>
      </c>
      <c r="I52" s="98">
        <f>'KU-Umlagegrundlagen'!F52*Kreisumlage!$I$5</f>
        <v>240355.14624</v>
      </c>
      <c r="J52" s="100">
        <f t="shared" si="0"/>
        <v>2875.6619840000349</v>
      </c>
    </row>
    <row r="53" spans="1:10" ht="15.75" customHeight="1">
      <c r="A53" s="233">
        <v>13073076</v>
      </c>
      <c r="B53" s="227">
        <v>5355</v>
      </c>
      <c r="C53" s="31" t="s">
        <v>56</v>
      </c>
      <c r="D53" s="32">
        <v>521878.10251200001</v>
      </c>
      <c r="E53" s="50">
        <v>487864.91421000002</v>
      </c>
      <c r="F53" s="32">
        <v>478961.94</v>
      </c>
      <c r="G53" s="50">
        <f>'KU-Umlagegrundlagen'!D53*Kreisumlage!$G$5</f>
        <v>520496.221876</v>
      </c>
      <c r="H53" s="50">
        <f>'KU-Umlagegrundlagen'!E53*Kreisumlage!$H$5</f>
        <v>572258.96666400007</v>
      </c>
      <c r="I53" s="98">
        <f>'KU-Umlagegrundlagen'!F53*Kreisumlage!$I$5</f>
        <v>586763.35343999998</v>
      </c>
      <c r="J53" s="100">
        <f t="shared" si="0"/>
        <v>14504.386775999912</v>
      </c>
    </row>
    <row r="54" spans="1:10" ht="15.75" customHeight="1">
      <c r="A54" s="233">
        <v>13073086</v>
      </c>
      <c r="B54" s="228">
        <v>5355</v>
      </c>
      <c r="C54" s="213" t="s">
        <v>57</v>
      </c>
      <c r="D54" s="50">
        <v>211562.35705799999</v>
      </c>
      <c r="E54" s="50">
        <v>185470.76848499998</v>
      </c>
      <c r="F54" s="32">
        <v>313867.53999999998</v>
      </c>
      <c r="G54" s="50">
        <f>'KU-Umlagegrundlagen'!D54*Kreisumlage!$G$5</f>
        <v>178816.4338</v>
      </c>
      <c r="H54" s="50">
        <f>'KU-Umlagegrundlagen'!E54*Kreisumlage!$H$5</f>
        <v>322530.02294400003</v>
      </c>
      <c r="I54" s="98">
        <f>'KU-Umlagegrundlagen'!F54*Kreisumlage!$I$5</f>
        <v>211259.94516</v>
      </c>
      <c r="J54" s="100">
        <f t="shared" si="0"/>
        <v>-111270.07778400002</v>
      </c>
    </row>
    <row r="55" spans="1:10" ht="15.75" customHeight="1">
      <c r="A55" s="233">
        <v>13073096</v>
      </c>
      <c r="B55" s="227">
        <v>5355</v>
      </c>
      <c r="C55" s="31" t="s">
        <v>58</v>
      </c>
      <c r="D55" s="32">
        <v>634221.70312799991</v>
      </c>
      <c r="E55" s="50">
        <v>632313.90281999996</v>
      </c>
      <c r="F55" s="32">
        <v>629426.87</v>
      </c>
      <c r="G55" s="50">
        <f>'KU-Umlagegrundlagen'!D55*Kreisumlage!$G$5</f>
        <v>672870.73889200005</v>
      </c>
      <c r="H55" s="50">
        <f>'KU-Umlagegrundlagen'!E55*Kreisumlage!$H$5</f>
        <v>725730.38932399999</v>
      </c>
      <c r="I55" s="98">
        <f>'KU-Umlagegrundlagen'!F55*Kreisumlage!$I$5</f>
        <v>746709.84828000003</v>
      </c>
      <c r="J55" s="100">
        <f t="shared" si="0"/>
        <v>20979.458956000046</v>
      </c>
    </row>
    <row r="56" spans="1:10" ht="15.75" customHeight="1">
      <c r="A56" s="233">
        <v>13073097</v>
      </c>
      <c r="B56" s="228">
        <v>5355</v>
      </c>
      <c r="C56" s="213" t="s">
        <v>59</v>
      </c>
      <c r="D56" s="50">
        <v>92804.939838000006</v>
      </c>
      <c r="E56" s="50">
        <v>88218.784589999996</v>
      </c>
      <c r="F56" s="32">
        <v>83484.72</v>
      </c>
      <c r="G56" s="50">
        <f>'KU-Umlagegrundlagen'!D56*Kreisumlage!$G$5</f>
        <v>78853.144075999997</v>
      </c>
      <c r="H56" s="50">
        <f>'KU-Umlagegrundlagen'!E56*Kreisumlage!$H$5</f>
        <v>91130.003396</v>
      </c>
      <c r="I56" s="98">
        <f>'KU-Umlagegrundlagen'!F56*Kreisumlage!$I$5</f>
        <v>97155.570600000006</v>
      </c>
      <c r="J56" s="100">
        <f t="shared" si="0"/>
        <v>6025.5672040000063</v>
      </c>
    </row>
    <row r="57" spans="1:10" ht="15.75" customHeight="1">
      <c r="A57" s="233">
        <v>13073098</v>
      </c>
      <c r="B57" s="227">
        <v>5355</v>
      </c>
      <c r="C57" s="31" t="s">
        <v>60</v>
      </c>
      <c r="D57" s="32">
        <v>235954.55855400002</v>
      </c>
      <c r="E57" s="50">
        <v>210635.43481500002</v>
      </c>
      <c r="F57" s="32">
        <v>199202.64</v>
      </c>
      <c r="G57" s="50">
        <f>'KU-Umlagegrundlagen'!D57*Kreisumlage!$G$5</f>
        <v>212875.65901599999</v>
      </c>
      <c r="H57" s="50">
        <f>'KU-Umlagegrundlagen'!E57*Kreisumlage!$H$5</f>
        <v>229890.27263600001</v>
      </c>
      <c r="I57" s="98">
        <f>'KU-Umlagegrundlagen'!F57*Kreisumlage!$I$5</f>
        <v>233357.31936000002</v>
      </c>
      <c r="J57" s="100">
        <f t="shared" si="0"/>
        <v>3467.0467240000144</v>
      </c>
    </row>
    <row r="58" spans="1:10" ht="15.75" customHeight="1">
      <c r="A58" s="233">
        <v>13073023</v>
      </c>
      <c r="B58" s="227">
        <v>5356</v>
      </c>
      <c r="C58" s="31" t="s">
        <v>61</v>
      </c>
      <c r="D58" s="32">
        <v>250511.98692</v>
      </c>
      <c r="E58" s="50">
        <v>256377.17136000001</v>
      </c>
      <c r="F58" s="32">
        <v>255180.38</v>
      </c>
      <c r="G58" s="50">
        <f>'KU-Umlagegrundlagen'!D58*Kreisumlage!$G$5</f>
        <v>271719.32417599997</v>
      </c>
      <c r="H58" s="50">
        <f>'KU-Umlagegrundlagen'!E58*Kreisumlage!$H$5</f>
        <v>304986.09804800001</v>
      </c>
      <c r="I58" s="98">
        <f>'KU-Umlagegrundlagen'!F58*Kreisumlage!$I$5</f>
        <v>314720.48123999999</v>
      </c>
      <c r="J58" s="100">
        <f t="shared" si="0"/>
        <v>9734.3831919999793</v>
      </c>
    </row>
    <row r="59" spans="1:10" ht="15.75" customHeight="1">
      <c r="A59" s="233">
        <v>13073090</v>
      </c>
      <c r="B59" s="227">
        <v>5356</v>
      </c>
      <c r="C59" s="31" t="s">
        <v>62</v>
      </c>
      <c r="D59" s="32">
        <v>2198201.3983800001</v>
      </c>
      <c r="E59" s="50">
        <v>2054830.5322499999</v>
      </c>
      <c r="F59" s="32">
        <v>1902477.8</v>
      </c>
      <c r="G59" s="50">
        <f>'KU-Umlagegrundlagen'!D59*Kreisumlage!$G$5</f>
        <v>2042400.8961999998</v>
      </c>
      <c r="H59" s="50">
        <f>'KU-Umlagegrundlagen'!E59*Kreisumlage!$H$5</f>
        <v>2251906.2986960001</v>
      </c>
      <c r="I59" s="98">
        <f>'KU-Umlagegrundlagen'!F59*Kreisumlage!$I$5</f>
        <v>2333809.3006800003</v>
      </c>
      <c r="J59" s="100">
        <f t="shared" si="0"/>
        <v>81903.001984000206</v>
      </c>
    </row>
    <row r="60" spans="1:10" ht="15.75" customHeight="1">
      <c r="A60" s="233">
        <v>13073102</v>
      </c>
      <c r="B60" s="227">
        <v>5356</v>
      </c>
      <c r="C60" s="31" t="s">
        <v>63</v>
      </c>
      <c r="D60" s="32">
        <v>443667.40243799996</v>
      </c>
      <c r="E60" s="50">
        <v>435340.06011000002</v>
      </c>
      <c r="F60" s="32">
        <v>414768.5</v>
      </c>
      <c r="G60" s="50">
        <f>'KU-Umlagegrundlagen'!D60*Kreisumlage!$G$5</f>
        <v>452921.45898399997</v>
      </c>
      <c r="H60" s="50">
        <f>'KU-Umlagegrundlagen'!E60*Kreisumlage!$H$5</f>
        <v>497066.07054000004</v>
      </c>
      <c r="I60" s="98">
        <f>'KU-Umlagegrundlagen'!F60*Kreisumlage!$I$5</f>
        <v>520764.92424000002</v>
      </c>
      <c r="J60" s="100">
        <f t="shared" si="0"/>
        <v>23698.853699999978</v>
      </c>
    </row>
    <row r="61" spans="1:10" ht="15.75" customHeight="1">
      <c r="A61" s="233">
        <v>13073006</v>
      </c>
      <c r="B61" s="227">
        <v>5357</v>
      </c>
      <c r="C61" s="31" t="s">
        <v>64</v>
      </c>
      <c r="D61" s="32">
        <v>378338.063922</v>
      </c>
      <c r="E61" s="50">
        <v>379898.02844999998</v>
      </c>
      <c r="F61" s="32">
        <v>380313.35</v>
      </c>
      <c r="G61" s="50">
        <f>'KU-Umlagegrundlagen'!D61*Kreisumlage!$G$5</f>
        <v>397953.47541199997</v>
      </c>
      <c r="H61" s="50">
        <f>'KU-Umlagegrundlagen'!E61*Kreisumlage!$H$5</f>
        <v>428581.16559199995</v>
      </c>
      <c r="I61" s="98">
        <f>'KU-Umlagegrundlagen'!F61*Kreisumlage!$I$5</f>
        <v>464988.33215999999</v>
      </c>
      <c r="J61" s="100">
        <f t="shared" si="0"/>
        <v>36407.166568000044</v>
      </c>
    </row>
    <row r="62" spans="1:10" ht="15.75" customHeight="1">
      <c r="A62" s="234">
        <v>13073026</v>
      </c>
      <c r="B62" s="239">
        <v>5357</v>
      </c>
      <c r="C62" s="117" t="s">
        <v>65</v>
      </c>
      <c r="D62" s="50"/>
      <c r="E62" s="50"/>
      <c r="F62" s="32"/>
      <c r="G62" s="50"/>
      <c r="H62" s="50"/>
      <c r="I62" s="98"/>
      <c r="J62" s="100"/>
    </row>
    <row r="63" spans="1:10" ht="15.75" customHeight="1">
      <c r="A63" s="233">
        <v>13073031</v>
      </c>
      <c r="B63" s="227">
        <v>5357</v>
      </c>
      <c r="C63" s="31" t="s">
        <v>66</v>
      </c>
      <c r="D63" s="50">
        <v>570334.35529199999</v>
      </c>
      <c r="E63" s="50">
        <v>546542.36444999999</v>
      </c>
      <c r="F63" s="32">
        <v>615547.04</v>
      </c>
      <c r="G63" s="50">
        <f>'KU-Umlagegrundlagen'!D63*Kreisumlage!$G$5</f>
        <v>511026.13221199997</v>
      </c>
      <c r="H63" s="50">
        <f>'KU-Umlagegrundlagen'!E63*Kreisumlage!$H$5</f>
        <v>568934.020532</v>
      </c>
      <c r="I63" s="98">
        <f>'KU-Umlagegrundlagen'!F63*Kreisumlage!$I$5</f>
        <v>697130.15327999997</v>
      </c>
      <c r="J63" s="100">
        <f t="shared" si="0"/>
        <v>128196.13274799997</v>
      </c>
    </row>
    <row r="64" spans="1:10" ht="15.75" customHeight="1">
      <c r="A64" s="233">
        <v>13073048</v>
      </c>
      <c r="B64" s="227">
        <v>5357</v>
      </c>
      <c r="C64" s="31" t="s">
        <v>67</v>
      </c>
      <c r="D64" s="32">
        <v>151832.80117200001</v>
      </c>
      <c r="E64" s="50">
        <v>149848.69928999999</v>
      </c>
      <c r="F64" s="32">
        <v>159978.68</v>
      </c>
      <c r="G64" s="50">
        <f>'KU-Umlagegrundlagen'!D64*Kreisumlage!$G$5</f>
        <v>174031.21226</v>
      </c>
      <c r="H64" s="50">
        <f>'KU-Umlagegrundlagen'!E64*Kreisumlage!$H$5</f>
        <v>193296.903032</v>
      </c>
      <c r="I64" s="98">
        <f>'KU-Umlagegrundlagen'!F64*Kreisumlage!$I$5</f>
        <v>213269.50656000001</v>
      </c>
      <c r="J64" s="100">
        <f t="shared" si="0"/>
        <v>19972.603528000007</v>
      </c>
    </row>
    <row r="65" spans="1:10" ht="15.75" customHeight="1">
      <c r="A65" s="234">
        <v>13073056</v>
      </c>
      <c r="B65" s="239">
        <v>5357</v>
      </c>
      <c r="C65" s="117" t="s">
        <v>68</v>
      </c>
      <c r="D65" s="50"/>
      <c r="E65" s="36"/>
      <c r="F65" s="32"/>
      <c r="G65" s="50"/>
      <c r="H65" s="50"/>
      <c r="I65" s="98"/>
      <c r="J65" s="100"/>
    </row>
    <row r="66" spans="1:10" ht="15.75" customHeight="1">
      <c r="A66" s="233">
        <v>13073084</v>
      </c>
      <c r="B66" s="227">
        <v>5357</v>
      </c>
      <c r="C66" s="31" t="s">
        <v>69</v>
      </c>
      <c r="D66" s="32">
        <v>1106716.0197599998</v>
      </c>
      <c r="E66" s="50">
        <v>1105086.484185</v>
      </c>
      <c r="F66" s="32">
        <v>1052120.71</v>
      </c>
      <c r="G66" s="50">
        <f>'KU-Umlagegrundlagen'!D66*Kreisumlage!$G$5</f>
        <v>1154945.9498360001</v>
      </c>
      <c r="H66" s="50">
        <f>'KU-Umlagegrundlagen'!E66*Kreisumlage!$H$5</f>
        <v>1207483.932392</v>
      </c>
      <c r="I66" s="98">
        <f>'KU-Umlagegrundlagen'!F66*Kreisumlage!$I$5</f>
        <v>1354026.2867999999</v>
      </c>
      <c r="J66" s="100">
        <f t="shared" si="0"/>
        <v>146542.3544079999</v>
      </c>
    </row>
    <row r="67" spans="1:10" ht="15.75" customHeight="1">
      <c r="A67" s="234">
        <v>13073091</v>
      </c>
      <c r="B67" s="239">
        <v>5357</v>
      </c>
      <c r="C67" s="117" t="s">
        <v>70</v>
      </c>
      <c r="D67" s="50"/>
      <c r="E67" s="36"/>
      <c r="F67" s="32"/>
      <c r="G67" s="50"/>
      <c r="H67" s="50"/>
      <c r="I67" s="98"/>
      <c r="J67" s="100"/>
    </row>
    <row r="68" spans="1:10" ht="15.75" customHeight="1">
      <c r="A68" s="233">
        <v>13073106</v>
      </c>
      <c r="B68" s="227">
        <v>5357</v>
      </c>
      <c r="C68" s="31" t="s">
        <v>71</v>
      </c>
      <c r="D68" s="32">
        <v>256857.96083999999</v>
      </c>
      <c r="E68" s="50">
        <v>266428.44974999997</v>
      </c>
      <c r="F68" s="32">
        <v>242286.87</v>
      </c>
      <c r="G68" s="50">
        <f>'KU-Umlagegrundlagen'!D68*Kreisumlage!$G$5</f>
        <v>272821.77659999998</v>
      </c>
      <c r="H68" s="50">
        <f>'KU-Umlagegrundlagen'!E68*Kreisumlage!$H$5</f>
        <v>296311.39189199999</v>
      </c>
      <c r="I68" s="98">
        <f>'KU-Umlagegrundlagen'!F68*Kreisumlage!$I$5</f>
        <v>306652.37328000006</v>
      </c>
      <c r="J68" s="100">
        <f t="shared" si="0"/>
        <v>10340.981388000073</v>
      </c>
    </row>
    <row r="69" spans="1:10" ht="15.75" customHeight="1">
      <c r="A69" s="235">
        <v>13073107</v>
      </c>
      <c r="B69" s="240">
        <v>5357</v>
      </c>
      <c r="C69" s="118" t="s">
        <v>138</v>
      </c>
      <c r="D69" s="32">
        <v>571475.07604199997</v>
      </c>
      <c r="E69" s="50">
        <v>553550.71993500006</v>
      </c>
      <c r="F69" s="32">
        <v>499092.13</v>
      </c>
      <c r="G69" s="50">
        <f>'KU-Umlagegrundlagen'!D69*Kreisumlage!$G$5</f>
        <v>541936.67930399999</v>
      </c>
      <c r="H69" s="50">
        <f>'KU-Umlagegrundlagen'!E69*Kreisumlage!$H$5</f>
        <v>590197.90890000004</v>
      </c>
      <c r="I69" s="98">
        <f>'KU-Umlagegrundlagen'!F69*Kreisumlage!$I$5</f>
        <v>610444.16532000003</v>
      </c>
      <c r="J69" s="100">
        <f t="shared" si="0"/>
        <v>20246.256419999991</v>
      </c>
    </row>
    <row r="70" spans="1:10" ht="15.75" customHeight="1">
      <c r="A70" s="233">
        <v>13073036</v>
      </c>
      <c r="B70" s="227">
        <v>5358</v>
      </c>
      <c r="C70" s="31" t="s">
        <v>73</v>
      </c>
      <c r="D70" s="32">
        <v>120299.216076</v>
      </c>
      <c r="E70" s="50">
        <v>122834.95171499999</v>
      </c>
      <c r="F70" s="32">
        <v>118661.29</v>
      </c>
      <c r="G70" s="50">
        <f>'KU-Umlagegrundlagen'!D70*Kreisumlage!$G$5</f>
        <v>121957.068356</v>
      </c>
      <c r="H70" s="50">
        <f>'KU-Umlagegrundlagen'!E70*Kreisumlage!$H$5</f>
        <v>132150.51999200002</v>
      </c>
      <c r="I70" s="98">
        <f>'KU-Umlagegrundlagen'!F70*Kreisumlage!$I$5</f>
        <v>134441.20800000001</v>
      </c>
      <c r="J70" s="100">
        <f t="shared" si="0"/>
        <v>2290.6880079999974</v>
      </c>
    </row>
    <row r="71" spans="1:10" ht="15.75" customHeight="1">
      <c r="A71" s="233">
        <v>13073041</v>
      </c>
      <c r="B71" s="227">
        <v>5358</v>
      </c>
      <c r="C71" s="31" t="s">
        <v>74</v>
      </c>
      <c r="D71" s="32">
        <v>197210.26072799999</v>
      </c>
      <c r="E71" s="55">
        <v>172494.02834999998</v>
      </c>
      <c r="F71" s="32">
        <v>178375.7</v>
      </c>
      <c r="G71" s="50">
        <f>'KU-Umlagegrundlagen'!D71*Kreisumlage!$G$5</f>
        <v>189718.86289599998</v>
      </c>
      <c r="H71" s="50">
        <f>'KU-Umlagegrundlagen'!E71*Kreisumlage!$H$5</f>
        <v>205900.39139999999</v>
      </c>
      <c r="I71" s="98">
        <f>'KU-Umlagegrundlagen'!F71*Kreisumlage!$I$5</f>
        <v>211584.81959999999</v>
      </c>
      <c r="J71" s="100">
        <f t="shared" si="0"/>
        <v>5684.4281999999948</v>
      </c>
    </row>
    <row r="72" spans="1:10" ht="15.75" customHeight="1">
      <c r="A72" s="236">
        <v>13073047</v>
      </c>
      <c r="B72" s="241">
        <v>5358</v>
      </c>
      <c r="C72" s="119" t="s">
        <v>75</v>
      </c>
      <c r="D72" s="29"/>
      <c r="E72" s="71"/>
      <c r="F72" s="32"/>
      <c r="G72" s="50"/>
      <c r="H72" s="50"/>
      <c r="I72" s="98"/>
      <c r="J72" s="100"/>
    </row>
    <row r="73" spans="1:10" ht="15.75" customHeight="1">
      <c r="A73" s="233">
        <v>13073054</v>
      </c>
      <c r="B73" s="227">
        <v>5358</v>
      </c>
      <c r="C73" s="31" t="s">
        <v>76</v>
      </c>
      <c r="D73" s="32">
        <v>610528.92739800003</v>
      </c>
      <c r="E73" s="52">
        <v>624281.78940000001</v>
      </c>
      <c r="F73" s="32">
        <v>522081.09</v>
      </c>
      <c r="G73" s="50">
        <f>'KU-Umlagegrundlagen'!D73*Kreisumlage!$G$5</f>
        <v>536901.44851199992</v>
      </c>
      <c r="H73" s="50">
        <f>'KU-Umlagegrundlagen'!E73*Kreisumlage!$H$5</f>
        <v>595185.30129199999</v>
      </c>
      <c r="I73" s="98">
        <f>'KU-Umlagegrundlagen'!F73*Kreisumlage!$I$5</f>
        <v>589966.91027999995</v>
      </c>
      <c r="J73" s="100">
        <f t="shared" ref="J73:J112" si="1">I73-H73</f>
        <v>-5218.3910120000364</v>
      </c>
    </row>
    <row r="74" spans="1:10" ht="15.75" customHeight="1">
      <c r="A74" s="236">
        <v>13073058</v>
      </c>
      <c r="B74" s="241">
        <v>5358</v>
      </c>
      <c r="C74" s="119" t="s">
        <v>77</v>
      </c>
      <c r="D74" s="50"/>
      <c r="E74" s="50"/>
      <c r="F74" s="32"/>
      <c r="G74" s="50"/>
      <c r="H74" s="50"/>
      <c r="I74" s="98"/>
      <c r="J74" s="100"/>
    </row>
    <row r="75" spans="1:10" ht="15.75" customHeight="1">
      <c r="A75" s="237">
        <v>13073060</v>
      </c>
      <c r="B75" s="242">
        <v>5358</v>
      </c>
      <c r="C75" s="120" t="s">
        <v>139</v>
      </c>
      <c r="D75" s="32">
        <f>688404.1+111563.52+117751.4</f>
        <v>917719.02</v>
      </c>
      <c r="E75" s="50">
        <f>729243.42+116253.13+119003.84</f>
        <v>964500.39</v>
      </c>
      <c r="F75" s="32">
        <v>921244.04</v>
      </c>
      <c r="G75" s="50">
        <f>'KU-Umlagegrundlagen'!D75*Kreisumlage!$G$5</f>
        <v>977014.20888799999</v>
      </c>
      <c r="H75" s="50">
        <f>'KU-Umlagegrundlagen'!E75*Kreisumlage!$H$5</f>
        <v>1069309.4361119999</v>
      </c>
      <c r="I75" s="98">
        <f>'KU-Umlagegrundlagen'!F75*Kreisumlage!$I$5</f>
        <v>1124783.3401200001</v>
      </c>
      <c r="J75" s="100">
        <f t="shared" si="1"/>
        <v>55473.904008000158</v>
      </c>
    </row>
    <row r="76" spans="1:10" ht="15.75" customHeight="1">
      <c r="A76" s="233">
        <v>13073061</v>
      </c>
      <c r="B76" s="227">
        <v>5358</v>
      </c>
      <c r="C76" s="31" t="s">
        <v>79</v>
      </c>
      <c r="D76" s="32">
        <v>341946.35911799996</v>
      </c>
      <c r="E76" s="50">
        <v>325448.49937500001</v>
      </c>
      <c r="F76" s="32">
        <v>302938.93</v>
      </c>
      <c r="G76" s="50">
        <f>'KU-Umlagegrundlagen'!D76*Kreisumlage!$G$5</f>
        <v>327373.19905599998</v>
      </c>
      <c r="H76" s="50">
        <f>'KU-Umlagegrundlagen'!E76*Kreisumlage!$H$5</f>
        <v>358579.956572</v>
      </c>
      <c r="I76" s="98">
        <f>'KU-Umlagegrundlagen'!F76*Kreisumlage!$I$5</f>
        <v>383809.79736000003</v>
      </c>
      <c r="J76" s="100">
        <f t="shared" si="1"/>
        <v>25229.84078800003</v>
      </c>
    </row>
    <row r="77" spans="1:10" ht="15.75" customHeight="1">
      <c r="A77" s="233">
        <v>13073087</v>
      </c>
      <c r="B77" s="227">
        <v>5358</v>
      </c>
      <c r="C77" s="31" t="s">
        <v>80</v>
      </c>
      <c r="D77" s="32">
        <v>1036531.7001</v>
      </c>
      <c r="E77" s="50">
        <v>1017298.59426</v>
      </c>
      <c r="F77" s="32">
        <v>972414.41</v>
      </c>
      <c r="G77" s="50">
        <f>'KU-Umlagegrundlagen'!D77*Kreisumlage!$G$5</f>
        <v>1030162.6712880001</v>
      </c>
      <c r="H77" s="50">
        <f>'KU-Umlagegrundlagen'!E77*Kreisumlage!$H$5</f>
        <v>1147299.9878519999</v>
      </c>
      <c r="I77" s="98">
        <f>'KU-Umlagegrundlagen'!F77*Kreisumlage!$I$5</f>
        <v>1178836.5679200001</v>
      </c>
      <c r="J77" s="100">
        <f t="shared" si="1"/>
        <v>31536.580068000127</v>
      </c>
    </row>
    <row r="78" spans="1:10" ht="15.75" customHeight="1">
      <c r="A78" s="233">
        <v>13073099</v>
      </c>
      <c r="B78" s="227">
        <v>5358</v>
      </c>
      <c r="C78" s="31" t="s">
        <v>81</v>
      </c>
      <c r="D78" s="32">
        <v>494173.26176400005</v>
      </c>
      <c r="E78" s="50">
        <v>464621.45485499996</v>
      </c>
      <c r="F78" s="32">
        <v>413496.32000000001</v>
      </c>
      <c r="G78" s="50">
        <f>'KU-Umlagegrundlagen'!D78*Kreisumlage!$G$5</f>
        <v>496098.24609600002</v>
      </c>
      <c r="H78" s="50">
        <f>'KU-Umlagegrundlagen'!E78*Kreisumlage!$H$5</f>
        <v>579197.22962799994</v>
      </c>
      <c r="I78" s="98">
        <f>'KU-Umlagegrundlagen'!F78*Kreisumlage!$I$5</f>
        <v>540751.71744000004</v>
      </c>
      <c r="J78" s="100">
        <f t="shared" si="1"/>
        <v>-38445.512187999906</v>
      </c>
    </row>
    <row r="79" spans="1:10" ht="15.75" customHeight="1">
      <c r="A79" s="233">
        <v>13073104</v>
      </c>
      <c r="B79" s="227">
        <v>5358</v>
      </c>
      <c r="C79" s="31" t="s">
        <v>82</v>
      </c>
      <c r="D79" s="32">
        <v>395333.38338000001</v>
      </c>
      <c r="E79" s="50">
        <v>418650.24075</v>
      </c>
      <c r="F79" s="32">
        <v>409710.48</v>
      </c>
      <c r="G79" s="50">
        <f>'KU-Umlagegrundlagen'!D79*Kreisumlage!$G$5</f>
        <v>450414.31030000001</v>
      </c>
      <c r="H79" s="50">
        <f>'KU-Umlagegrundlagen'!E79*Kreisumlage!$H$5</f>
        <v>487516.28869999998</v>
      </c>
      <c r="I79" s="98">
        <f>'KU-Umlagegrundlagen'!F79*Kreisumlage!$I$5</f>
        <v>498278.35728</v>
      </c>
      <c r="J79" s="100">
        <f t="shared" si="1"/>
        <v>10762.068580000021</v>
      </c>
    </row>
    <row r="80" spans="1:10" ht="15.75" customHeight="1">
      <c r="A80" s="233">
        <v>13073004</v>
      </c>
      <c r="B80" s="227">
        <v>5359</v>
      </c>
      <c r="C80" s="31" t="s">
        <v>83</v>
      </c>
      <c r="D80" s="32">
        <v>360060.83895599999</v>
      </c>
      <c r="E80" s="50">
        <v>341218.81321500003</v>
      </c>
      <c r="F80" s="32">
        <v>336699.51</v>
      </c>
      <c r="G80" s="50">
        <f>'KU-Umlagegrundlagen'!D80*Kreisumlage!$G$5</f>
        <v>366048.706152</v>
      </c>
      <c r="H80" s="50">
        <f>'KU-Umlagegrundlagen'!E80*Kreisumlage!$H$5</f>
        <v>386140.87126799999</v>
      </c>
      <c r="I80" s="98">
        <f>'KU-Umlagegrundlagen'!F80*Kreisumlage!$I$5</f>
        <v>404395.13267999998</v>
      </c>
      <c r="J80" s="100">
        <f t="shared" si="1"/>
        <v>18254.261411999993</v>
      </c>
    </row>
    <row r="81" spans="1:10" ht="15.75" customHeight="1">
      <c r="A81" s="233">
        <v>13073013</v>
      </c>
      <c r="B81" s="227">
        <v>5359</v>
      </c>
      <c r="C81" s="31" t="s">
        <v>84</v>
      </c>
      <c r="D81" s="50">
        <v>286180.16068199999</v>
      </c>
      <c r="E81" s="50">
        <v>334304.05471500003</v>
      </c>
      <c r="F81" s="32">
        <v>320891.74</v>
      </c>
      <c r="G81" s="50">
        <f>'KU-Umlagegrundlagen'!D81*Kreisumlage!$G$5</f>
        <v>286293.63915199996</v>
      </c>
      <c r="H81" s="50">
        <f>'KU-Umlagegrundlagen'!E81*Kreisumlage!$H$5</f>
        <v>327795.75646799995</v>
      </c>
      <c r="I81" s="98">
        <f>'KU-Umlagegrundlagen'!F81*Kreisumlage!$I$5</f>
        <v>412070.9472</v>
      </c>
      <c r="J81" s="100">
        <f t="shared" si="1"/>
        <v>84275.190732000046</v>
      </c>
    </row>
    <row r="82" spans="1:10" ht="15.75" customHeight="1">
      <c r="A82" s="233">
        <v>13073019</v>
      </c>
      <c r="B82" s="227">
        <v>5359</v>
      </c>
      <c r="C82" s="31" t="s">
        <v>85</v>
      </c>
      <c r="D82" s="32">
        <v>473326.55611800001</v>
      </c>
      <c r="E82" s="50">
        <v>512269.16085000004</v>
      </c>
      <c r="F82" s="32">
        <v>417964.72</v>
      </c>
      <c r="G82" s="50">
        <f>'KU-Umlagegrundlagen'!D82*Kreisumlage!$G$5</f>
        <v>449588.75973199995</v>
      </c>
      <c r="H82" s="50">
        <f>'KU-Umlagegrundlagen'!E82*Kreisumlage!$H$5</f>
        <v>494769.22111199994</v>
      </c>
      <c r="I82" s="98">
        <f>'KU-Umlagegrundlagen'!F82*Kreisumlage!$I$5</f>
        <v>568174.46400000004</v>
      </c>
      <c r="J82" s="100">
        <f t="shared" si="1"/>
        <v>73405.242888000095</v>
      </c>
    </row>
    <row r="83" spans="1:10" ht="15.75" customHeight="1">
      <c r="A83" s="233">
        <v>13073030</v>
      </c>
      <c r="B83" s="227">
        <v>5359</v>
      </c>
      <c r="C83" s="31" t="s">
        <v>86</v>
      </c>
      <c r="D83" s="32">
        <v>401133.64753799996</v>
      </c>
      <c r="E83" s="50">
        <v>397935.99379500002</v>
      </c>
      <c r="F83" s="32">
        <v>441461.72</v>
      </c>
      <c r="G83" s="50">
        <f>'KU-Umlagegrundlagen'!D83*Kreisumlage!$G$5</f>
        <v>438138.58095599996</v>
      </c>
      <c r="H83" s="50">
        <f>'KU-Umlagegrundlagen'!E83*Kreisumlage!$H$5</f>
        <v>452329.17010399996</v>
      </c>
      <c r="I83" s="98">
        <f>'KU-Umlagegrundlagen'!F83*Kreisumlage!$I$5</f>
        <v>457866.17316000001</v>
      </c>
      <c r="J83" s="100">
        <f t="shared" si="1"/>
        <v>5537.003056000045</v>
      </c>
    </row>
    <row r="84" spans="1:10" ht="15.75" customHeight="1">
      <c r="A84" s="233">
        <v>13073052</v>
      </c>
      <c r="B84" s="227">
        <v>5359</v>
      </c>
      <c r="C84" s="31" t="s">
        <v>87</v>
      </c>
      <c r="D84" s="32">
        <v>208744.84698599999</v>
      </c>
      <c r="E84" s="50">
        <v>186747.75110999998</v>
      </c>
      <c r="F84" s="32">
        <v>163175.57999999999</v>
      </c>
      <c r="G84" s="50">
        <f>'KU-Umlagegrundlagen'!D84*Kreisumlage!$G$5</f>
        <v>178974.16855199999</v>
      </c>
      <c r="H84" s="50">
        <f>'KU-Umlagegrundlagen'!E84*Kreisumlage!$H$5</f>
        <v>198224.4933</v>
      </c>
      <c r="I84" s="98">
        <f>'KU-Umlagegrundlagen'!F84*Kreisumlage!$I$5</f>
        <v>202656.46896000003</v>
      </c>
      <c r="J84" s="100">
        <f t="shared" si="1"/>
        <v>4431.9756600000255</v>
      </c>
    </row>
    <row r="85" spans="1:10" ht="15.75" customHeight="1">
      <c r="A85" s="233">
        <v>13073071</v>
      </c>
      <c r="B85" s="227">
        <v>5359</v>
      </c>
      <c r="C85" s="31" t="s">
        <v>88</v>
      </c>
      <c r="D85" s="32">
        <v>107425.645704</v>
      </c>
      <c r="E85" s="50">
        <v>103777.4724</v>
      </c>
      <c r="F85" s="32">
        <v>100482.77</v>
      </c>
      <c r="G85" s="50">
        <f>'KU-Umlagegrundlagen'!D85*Kreisumlage!$G$5</f>
        <v>110607.93995199999</v>
      </c>
      <c r="H85" s="50">
        <f>'KU-Umlagegrundlagen'!E85*Kreisumlage!$H$5</f>
        <v>108662.24912399999</v>
      </c>
      <c r="I85" s="98">
        <f>'KU-Umlagegrundlagen'!F85*Kreisumlage!$I$5</f>
        <v>114866.65872000001</v>
      </c>
      <c r="J85" s="100">
        <f t="shared" si="1"/>
        <v>6204.4095960000122</v>
      </c>
    </row>
    <row r="86" spans="1:10" ht="15.75" customHeight="1">
      <c r="A86" s="233">
        <v>13073078</v>
      </c>
      <c r="B86" s="227">
        <v>5359</v>
      </c>
      <c r="C86" s="31" t="s">
        <v>89</v>
      </c>
      <c r="D86" s="32">
        <v>1179874.598214</v>
      </c>
      <c r="E86" s="50">
        <v>1037580.581025</v>
      </c>
      <c r="F86" s="32">
        <v>1042543.09</v>
      </c>
      <c r="G86" s="50">
        <f>'KU-Umlagegrundlagen'!D86*Kreisumlage!$G$5</f>
        <v>1175752.738168</v>
      </c>
      <c r="H86" s="50">
        <f>'KU-Umlagegrundlagen'!E86*Kreisumlage!$H$5</f>
        <v>1088780.6917880001</v>
      </c>
      <c r="I86" s="98">
        <f>'KU-Umlagegrundlagen'!F86*Kreisumlage!$I$5</f>
        <v>1278087.79428</v>
      </c>
      <c r="J86" s="100">
        <f t="shared" si="1"/>
        <v>189307.10249199998</v>
      </c>
    </row>
    <row r="87" spans="1:10" ht="15.75" customHeight="1">
      <c r="A87" s="233">
        <v>13073101</v>
      </c>
      <c r="B87" s="227">
        <v>5359</v>
      </c>
      <c r="C87" s="31" t="s">
        <v>90</v>
      </c>
      <c r="D87" s="32">
        <v>423630.50612999999</v>
      </c>
      <c r="E87" s="50">
        <v>419526.81242999999</v>
      </c>
      <c r="F87" s="32">
        <v>388388.52</v>
      </c>
      <c r="G87" s="50">
        <f>'KU-Umlagegrundlagen'!D87*Kreisumlage!$G$5</f>
        <v>412637.162992</v>
      </c>
      <c r="H87" s="50">
        <f>'KU-Umlagegrundlagen'!E87*Kreisumlage!$H$5</f>
        <v>456254.23246800003</v>
      </c>
      <c r="I87" s="98">
        <f>'KU-Umlagegrundlagen'!F87*Kreisumlage!$I$5</f>
        <v>454309.67339999997</v>
      </c>
      <c r="J87" s="100">
        <f t="shared" si="1"/>
        <v>-1944.5590680000605</v>
      </c>
    </row>
    <row r="88" spans="1:10" ht="15.75" customHeight="1">
      <c r="A88" s="233">
        <v>13073007</v>
      </c>
      <c r="B88" s="227">
        <v>5360</v>
      </c>
      <c r="C88" s="31" t="s">
        <v>91</v>
      </c>
      <c r="D88" s="32">
        <v>651669.25192200008</v>
      </c>
      <c r="E88" s="50">
        <v>672374.17102499993</v>
      </c>
      <c r="F88" s="32">
        <v>638282.38</v>
      </c>
      <c r="G88" s="50">
        <f>'KU-Umlagegrundlagen'!D88*Kreisumlage!$G$5</f>
        <v>688008.18606800004</v>
      </c>
      <c r="H88" s="50">
        <f>'KU-Umlagegrundlagen'!E88*Kreisumlage!$H$5</f>
        <v>746997.65524799994</v>
      </c>
      <c r="I88" s="98">
        <f>'KU-Umlagegrundlagen'!F88*Kreisumlage!$I$5</f>
        <v>785639.95488000009</v>
      </c>
      <c r="J88" s="100">
        <f t="shared" si="1"/>
        <v>38642.299632000155</v>
      </c>
    </row>
    <row r="89" spans="1:10" ht="15.75" customHeight="1">
      <c r="A89" s="233">
        <v>13073015</v>
      </c>
      <c r="B89" s="227">
        <v>5360</v>
      </c>
      <c r="C89" s="31" t="s">
        <v>92</v>
      </c>
      <c r="D89" s="32">
        <v>369898.10176799999</v>
      </c>
      <c r="E89" s="50">
        <v>394121.53626000002</v>
      </c>
      <c r="F89" s="32">
        <v>378206.93</v>
      </c>
      <c r="G89" s="50">
        <f>'KU-Umlagegrundlagen'!D89*Kreisumlage!$G$5</f>
        <v>408808.51974800002</v>
      </c>
      <c r="H89" s="50">
        <f>'KU-Umlagegrundlagen'!E89*Kreisumlage!$H$5</f>
        <v>448561.18265199999</v>
      </c>
      <c r="I89" s="98">
        <f>'KU-Umlagegrundlagen'!F89*Kreisumlage!$I$5</f>
        <v>471466.49219999998</v>
      </c>
      <c r="J89" s="100">
        <f t="shared" si="1"/>
        <v>22905.30954799999</v>
      </c>
    </row>
    <row r="90" spans="1:10" ht="15.75" customHeight="1">
      <c r="A90" s="233">
        <v>13073016</v>
      </c>
      <c r="B90" s="227">
        <v>5360</v>
      </c>
      <c r="C90" s="31" t="s">
        <v>93</v>
      </c>
      <c r="D90" s="32">
        <v>185581.894914</v>
      </c>
      <c r="E90" s="50">
        <v>180256.98161999998</v>
      </c>
      <c r="F90" s="32">
        <v>173325.43</v>
      </c>
      <c r="G90" s="50">
        <f>'KU-Umlagegrundlagen'!D90*Kreisumlage!$G$5</f>
        <v>185063.58859599999</v>
      </c>
      <c r="H90" s="50">
        <f>'KU-Umlagegrundlagen'!E90*Kreisumlage!$H$5</f>
        <v>204111.23936399998</v>
      </c>
      <c r="I90" s="98">
        <f>'KU-Umlagegrundlagen'!F90*Kreisumlage!$I$5</f>
        <v>208617.77376000004</v>
      </c>
      <c r="J90" s="100">
        <f t="shared" si="1"/>
        <v>4506.534396000061</v>
      </c>
    </row>
    <row r="91" spans="1:10" ht="15.75" customHeight="1">
      <c r="A91" s="233">
        <v>13073020</v>
      </c>
      <c r="B91" s="227">
        <v>5360</v>
      </c>
      <c r="C91" s="31" t="s">
        <v>94</v>
      </c>
      <c r="D91" s="32">
        <v>95515.365972</v>
      </c>
      <c r="E91" s="50">
        <v>93900.872835000002</v>
      </c>
      <c r="F91" s="32">
        <v>86648.75</v>
      </c>
      <c r="G91" s="50">
        <f>'KU-Umlagegrundlagen'!D91*Kreisumlage!$G$5</f>
        <v>85891.649107999998</v>
      </c>
      <c r="H91" s="50">
        <f>'KU-Umlagegrundlagen'!E91*Kreisumlage!$H$5</f>
        <v>93908.503031999993</v>
      </c>
      <c r="I91" s="98">
        <f>'KU-Umlagegrundlagen'!F91*Kreisumlage!$I$5</f>
        <v>96345.821880000003</v>
      </c>
      <c r="J91" s="100">
        <f t="shared" si="1"/>
        <v>2437.3188480000099</v>
      </c>
    </row>
    <row r="92" spans="1:10" ht="15.75" customHeight="1">
      <c r="A92" s="233">
        <v>13073022</v>
      </c>
      <c r="B92" s="227">
        <v>5360</v>
      </c>
      <c r="C92" s="31" t="s">
        <v>95</v>
      </c>
      <c r="D92" s="32">
        <v>328841.15628</v>
      </c>
      <c r="E92" s="50">
        <v>283972.28144999995</v>
      </c>
      <c r="F92" s="32">
        <v>284566.14</v>
      </c>
      <c r="G92" s="50">
        <f>'KU-Umlagegrundlagen'!D92*Kreisumlage!$G$5</f>
        <v>302495.87426000001</v>
      </c>
      <c r="H92" s="50">
        <f>'KU-Umlagegrundlagen'!E92*Kreisumlage!$H$5</f>
        <v>316485.88854399999</v>
      </c>
      <c r="I92" s="98">
        <f>'KU-Umlagegrundlagen'!F92*Kreisumlage!$I$5</f>
        <v>331248.22236000001</v>
      </c>
      <c r="J92" s="100">
        <f t="shared" si="1"/>
        <v>14762.333816000028</v>
      </c>
    </row>
    <row r="93" spans="1:10" ht="15.75" customHeight="1">
      <c r="A93" s="233">
        <v>13073032</v>
      </c>
      <c r="B93" s="227">
        <v>5360</v>
      </c>
      <c r="C93" s="31" t="s">
        <v>96</v>
      </c>
      <c r="D93" s="32">
        <v>214787.67796199999</v>
      </c>
      <c r="E93" s="50">
        <v>200354.80458</v>
      </c>
      <c r="F93" s="32">
        <v>197721.7</v>
      </c>
      <c r="G93" s="50">
        <f>'KU-Umlagegrundlagen'!D93*Kreisumlage!$G$5</f>
        <v>209726.387036</v>
      </c>
      <c r="H93" s="50">
        <f>'KU-Umlagegrundlagen'!E93*Kreisumlage!$H$5</f>
        <v>230060.1237</v>
      </c>
      <c r="I93" s="98">
        <f>'KU-Umlagegrundlagen'!F93*Kreisumlage!$I$5</f>
        <v>240045.1416</v>
      </c>
      <c r="J93" s="100">
        <f t="shared" si="1"/>
        <v>9985.0179000000062</v>
      </c>
    </row>
    <row r="94" spans="1:10" ht="15.75" customHeight="1">
      <c r="A94" s="233">
        <v>13073033</v>
      </c>
      <c r="B94" s="227">
        <v>5360</v>
      </c>
      <c r="C94" s="31" t="s">
        <v>97</v>
      </c>
      <c r="D94" s="32">
        <v>206817.56620200002</v>
      </c>
      <c r="E94" s="50">
        <v>209842.84508999999</v>
      </c>
      <c r="F94" s="32">
        <v>208519.29</v>
      </c>
      <c r="G94" s="50">
        <f>'KU-Umlagegrundlagen'!D94*Kreisumlage!$G$5</f>
        <v>218303.263664</v>
      </c>
      <c r="H94" s="50">
        <f>'KU-Umlagegrundlagen'!E94*Kreisumlage!$H$5</f>
        <v>236877.12456799997</v>
      </c>
      <c r="I94" s="98">
        <f>'KU-Umlagegrundlagen'!F94*Kreisumlage!$I$5</f>
        <v>246993.43284000002</v>
      </c>
      <c r="J94" s="100">
        <f t="shared" si="1"/>
        <v>10116.308272000053</v>
      </c>
    </row>
    <row r="95" spans="1:10" ht="15.75" customHeight="1">
      <c r="A95" s="233">
        <v>13073039</v>
      </c>
      <c r="B95" s="227">
        <v>5360</v>
      </c>
      <c r="C95" s="31" t="s">
        <v>98</v>
      </c>
      <c r="D95" s="32">
        <v>37016.720831999999</v>
      </c>
      <c r="E95" s="50">
        <v>41637.826724999999</v>
      </c>
      <c r="F95" s="32">
        <v>45447.62</v>
      </c>
      <c r="G95" s="50">
        <f>'KU-Umlagegrundlagen'!D95*Kreisumlage!$G$5</f>
        <v>48974.281567999999</v>
      </c>
      <c r="H95" s="50">
        <f>'KU-Umlagegrundlagen'!E95*Kreisumlage!$H$5</f>
        <v>54176.843659999999</v>
      </c>
      <c r="I95" s="98">
        <f>'KU-Umlagegrundlagen'!F95*Kreisumlage!$I$5</f>
        <v>62779.836240000004</v>
      </c>
      <c r="J95" s="100">
        <f t="shared" si="1"/>
        <v>8602.9925800000055</v>
      </c>
    </row>
    <row r="96" spans="1:10" ht="15.75" customHeight="1">
      <c r="A96" s="233">
        <v>13073050</v>
      </c>
      <c r="B96" s="227">
        <v>5360</v>
      </c>
      <c r="C96" s="31" t="s">
        <v>99</v>
      </c>
      <c r="D96" s="32">
        <v>294671.23725000001</v>
      </c>
      <c r="E96" s="50">
        <v>269373.54037499998</v>
      </c>
      <c r="F96" s="32">
        <v>240749.85</v>
      </c>
      <c r="G96" s="50">
        <f>'KU-Umlagegrundlagen'!D96*Kreisumlage!$G$5</f>
        <v>253413.08200399997</v>
      </c>
      <c r="H96" s="50">
        <f>'KU-Umlagegrundlagen'!E96*Kreisumlage!$H$5</f>
        <v>273487.79847599997</v>
      </c>
      <c r="I96" s="98">
        <f>'KU-Umlagegrundlagen'!F96*Kreisumlage!$I$5</f>
        <v>290344.97052000003</v>
      </c>
      <c r="J96" s="100">
        <f t="shared" si="1"/>
        <v>16857.172044000064</v>
      </c>
    </row>
    <row r="97" spans="1:10" ht="15.75" customHeight="1">
      <c r="A97" s="233">
        <v>13073093</v>
      </c>
      <c r="B97" s="227">
        <v>5360</v>
      </c>
      <c r="C97" s="31" t="s">
        <v>100</v>
      </c>
      <c r="D97" s="32">
        <v>1003824.6740339999</v>
      </c>
      <c r="E97" s="50">
        <v>982660.16257500008</v>
      </c>
      <c r="F97" s="32">
        <v>968715.87</v>
      </c>
      <c r="G97" s="50">
        <f>'KU-Umlagegrundlagen'!D97*Kreisumlage!$G$5</f>
        <v>1038928.942616</v>
      </c>
      <c r="H97" s="50">
        <f>'KU-Umlagegrundlagen'!E97*Kreisumlage!$H$5</f>
        <v>1119591.2937400001</v>
      </c>
      <c r="I97" s="98">
        <f>'KU-Umlagegrundlagen'!F97*Kreisumlage!$I$5</f>
        <v>1165340.6424</v>
      </c>
      <c r="J97" s="100">
        <f t="shared" si="1"/>
        <v>45749.348659999901</v>
      </c>
    </row>
    <row r="98" spans="1:10" ht="15.75" customHeight="1">
      <c r="A98" s="233">
        <v>13073001</v>
      </c>
      <c r="B98" s="227">
        <v>5361</v>
      </c>
      <c r="C98" s="31" t="s">
        <v>101</v>
      </c>
      <c r="D98" s="32">
        <v>921495.22997999995</v>
      </c>
      <c r="E98" s="50">
        <v>864896.92677000002</v>
      </c>
      <c r="F98" s="32">
        <v>790039.08</v>
      </c>
      <c r="G98" s="50">
        <f>'KU-Umlagegrundlagen'!D98*Kreisumlage!$G$5</f>
        <v>1056397.6787439999</v>
      </c>
      <c r="H98" s="50">
        <f>'KU-Umlagegrundlagen'!E98*Kreisumlage!$H$5</f>
        <v>945103.418588</v>
      </c>
      <c r="I98" s="98">
        <f>'KU-Umlagegrundlagen'!F98*Kreisumlage!$I$5</f>
        <v>1023915.16656</v>
      </c>
      <c r="J98" s="100">
        <f t="shared" si="1"/>
        <v>78811.747972000041</v>
      </c>
    </row>
    <row r="99" spans="1:10" ht="15.75" customHeight="1">
      <c r="A99" s="233">
        <v>13073075</v>
      </c>
      <c r="B99" s="227">
        <v>5361</v>
      </c>
      <c r="C99" s="31" t="s">
        <v>102</v>
      </c>
      <c r="D99" s="32">
        <v>5888516.5509299999</v>
      </c>
      <c r="E99" s="50">
        <v>5920095.3640049994</v>
      </c>
      <c r="F99" s="32">
        <v>5936234.0099999998</v>
      </c>
      <c r="G99" s="50">
        <f>'KU-Umlagegrundlagen'!D99*Kreisumlage!$G$5</f>
        <v>6416427.4689999996</v>
      </c>
      <c r="H99" s="50">
        <f>'KU-Umlagegrundlagen'!E99*Kreisumlage!$H$5</f>
        <v>7012817.6010159999</v>
      </c>
      <c r="I99" s="98">
        <f>'KU-Umlagegrundlagen'!F99*Kreisumlage!$I$5</f>
        <v>7006322.5927200001</v>
      </c>
      <c r="J99" s="100">
        <f t="shared" si="1"/>
        <v>-6495.0082959998399</v>
      </c>
    </row>
    <row r="100" spans="1:10" ht="15.75" customHeight="1">
      <c r="A100" s="233">
        <v>13073082</v>
      </c>
      <c r="B100" s="227">
        <v>5361</v>
      </c>
      <c r="C100" s="31" t="s">
        <v>103</v>
      </c>
      <c r="D100" s="32">
        <v>106398.916494</v>
      </c>
      <c r="E100" s="50">
        <v>110515.48427999999</v>
      </c>
      <c r="F100" s="32">
        <v>107491.93</v>
      </c>
      <c r="G100" s="50">
        <f>'KU-Umlagegrundlagen'!D100*Kreisumlage!$G$5</f>
        <v>113672.12556399999</v>
      </c>
      <c r="H100" s="50">
        <f>'KU-Umlagegrundlagen'!E100*Kreisumlage!$H$5</f>
        <v>124555.53889599998</v>
      </c>
      <c r="I100" s="98">
        <f>'KU-Umlagegrundlagen'!F100*Kreisumlage!$I$5</f>
        <v>132598.62</v>
      </c>
      <c r="J100" s="100">
        <f t="shared" si="1"/>
        <v>8043.0811040000117</v>
      </c>
    </row>
    <row r="101" spans="1:10" ht="15.75" customHeight="1">
      <c r="A101" s="233">
        <v>13073085</v>
      </c>
      <c r="B101" s="227">
        <v>5361</v>
      </c>
      <c r="C101" s="31" t="s">
        <v>104</v>
      </c>
      <c r="D101" s="32">
        <v>218945.54814599999</v>
      </c>
      <c r="E101" s="50">
        <v>256133.99086499997</v>
      </c>
      <c r="F101" s="32">
        <v>245027.95</v>
      </c>
      <c r="G101" s="50">
        <f>'KU-Umlagegrundlagen'!D101*Kreisumlage!$G$5</f>
        <v>264615.44962000003</v>
      </c>
      <c r="H101" s="50">
        <f>'KU-Umlagegrundlagen'!E101*Kreisumlage!$H$5</f>
        <v>298040.84077999997</v>
      </c>
      <c r="I101" s="98">
        <f>'KU-Umlagegrundlagen'!F101*Kreisumlage!$I$5</f>
        <v>305935.13016</v>
      </c>
      <c r="J101" s="100">
        <f t="shared" si="1"/>
        <v>7894.2893800000311</v>
      </c>
    </row>
    <row r="102" spans="1:10" ht="15.75" customHeight="1">
      <c r="A102" s="233">
        <v>13073003</v>
      </c>
      <c r="B102" s="227">
        <v>5362</v>
      </c>
      <c r="C102" s="31" t="s">
        <v>105</v>
      </c>
      <c r="D102" s="32">
        <v>446993.18500200001</v>
      </c>
      <c r="E102" s="50">
        <v>460957.88133</v>
      </c>
      <c r="F102" s="32">
        <v>461722.35</v>
      </c>
      <c r="G102" s="50">
        <f>'KU-Umlagegrundlagen'!D102*Kreisumlage!$G$5</f>
        <v>507304.18922</v>
      </c>
      <c r="H102" s="50">
        <f>'KU-Umlagegrundlagen'!E102*Kreisumlage!$H$5</f>
        <v>547297.57000399998</v>
      </c>
      <c r="I102" s="98">
        <f>'KU-Umlagegrundlagen'!F102*Kreisumlage!$I$5</f>
        <v>565111.43568000011</v>
      </c>
      <c r="J102" s="100">
        <f t="shared" si="1"/>
        <v>17813.865676000132</v>
      </c>
    </row>
    <row r="103" spans="1:10" ht="15.75" customHeight="1">
      <c r="A103" s="233">
        <v>13073021</v>
      </c>
      <c r="B103" s="227">
        <v>5362</v>
      </c>
      <c r="C103" s="31" t="s">
        <v>106</v>
      </c>
      <c r="D103" s="32">
        <v>272701.62979799998</v>
      </c>
      <c r="E103" s="50">
        <v>274501.84103999997</v>
      </c>
      <c r="F103" s="32">
        <v>273142.74</v>
      </c>
      <c r="G103" s="50">
        <f>'KU-Umlagegrundlagen'!D103*Kreisumlage!$G$5</f>
        <v>285134.89825199998</v>
      </c>
      <c r="H103" s="50">
        <f>'KU-Umlagegrundlagen'!E103*Kreisumlage!$H$5</f>
        <v>320636.52545999998</v>
      </c>
      <c r="I103" s="98">
        <f>'KU-Umlagegrundlagen'!F103*Kreisumlage!$I$5</f>
        <v>332861.74812</v>
      </c>
      <c r="J103" s="100">
        <f t="shared" si="1"/>
        <v>12225.222660000029</v>
      </c>
    </row>
    <row r="104" spans="1:10" ht="15.75" customHeight="1">
      <c r="A104" s="233">
        <v>13073028</v>
      </c>
      <c r="B104" s="229">
        <v>5362</v>
      </c>
      <c r="C104" s="33" t="s">
        <v>107</v>
      </c>
      <c r="D104" s="32">
        <v>469170.03892199998</v>
      </c>
      <c r="E104" s="50">
        <v>477396.96428999997</v>
      </c>
      <c r="F104" s="32">
        <v>476200.68</v>
      </c>
      <c r="G104" s="50">
        <f>'KU-Umlagegrundlagen'!D104*Kreisumlage!$G$5</f>
        <v>497738.224804</v>
      </c>
      <c r="H104" s="50">
        <f>'KU-Umlagegrundlagen'!E104*Kreisumlage!$H$5</f>
        <v>523184.47189599997</v>
      </c>
      <c r="I104" s="98">
        <f>'KU-Umlagegrundlagen'!F104*Kreisumlage!$I$5</f>
        <v>541799.87004000007</v>
      </c>
      <c r="J104" s="100">
        <f t="shared" si="1"/>
        <v>18615.398144000093</v>
      </c>
    </row>
    <row r="105" spans="1:10" ht="15.75" customHeight="1">
      <c r="A105" s="233">
        <v>13073040</v>
      </c>
      <c r="B105" s="227">
        <v>5362</v>
      </c>
      <c r="C105" s="31" t="s">
        <v>108</v>
      </c>
      <c r="D105" s="32">
        <v>459649.80789</v>
      </c>
      <c r="E105" s="50">
        <v>483157.94086499995</v>
      </c>
      <c r="F105" s="32">
        <v>631422.84</v>
      </c>
      <c r="G105" s="50">
        <f>'KU-Umlagegrundlagen'!D105*Kreisumlage!$G$5</f>
        <v>538057.19538799999</v>
      </c>
      <c r="H105" s="50">
        <f>'KU-Umlagegrundlagen'!E105*Kreisumlage!$H$5</f>
        <v>582957.31137200003</v>
      </c>
      <c r="I105" s="98">
        <f>'KU-Umlagegrundlagen'!F105*Kreisumlage!$I$5</f>
        <v>609428.55599999998</v>
      </c>
      <c r="J105" s="100">
        <f t="shared" si="1"/>
        <v>26471.244627999957</v>
      </c>
    </row>
    <row r="106" spans="1:10" ht="15.75" customHeight="1">
      <c r="A106" s="233">
        <v>13073045</v>
      </c>
      <c r="B106" s="226">
        <v>5362</v>
      </c>
      <c r="C106" s="28" t="s">
        <v>109</v>
      </c>
      <c r="D106" s="32">
        <v>192265.33809599999</v>
      </c>
      <c r="E106" s="50">
        <v>172363.935</v>
      </c>
      <c r="F106" s="32">
        <v>157695.94</v>
      </c>
      <c r="G106" s="50">
        <f>'KU-Umlagegrundlagen'!D106*Kreisumlage!$G$5</f>
        <v>165846.71773599999</v>
      </c>
      <c r="H106" s="50">
        <f>'KU-Umlagegrundlagen'!E106*Kreisumlage!$H$5</f>
        <v>178446.9234</v>
      </c>
      <c r="I106" s="98">
        <f>'KU-Umlagegrundlagen'!F106*Kreisumlage!$I$5</f>
        <v>187316.26452</v>
      </c>
      <c r="J106" s="100">
        <f t="shared" si="1"/>
        <v>8869.3411199999973</v>
      </c>
    </row>
    <row r="107" spans="1:10" ht="15.75" customHeight="1">
      <c r="A107" s="233">
        <v>13073059</v>
      </c>
      <c r="B107" s="227">
        <v>5362</v>
      </c>
      <c r="C107" s="31" t="s">
        <v>110</v>
      </c>
      <c r="D107" s="32">
        <v>118578.910242</v>
      </c>
      <c r="E107" s="50">
        <v>121119.00698999999</v>
      </c>
      <c r="F107" s="32">
        <v>106938.48</v>
      </c>
      <c r="G107" s="50">
        <f>'KU-Umlagegrundlagen'!D107*Kreisumlage!$G$5</f>
        <v>110636.79558000001</v>
      </c>
      <c r="H107" s="50">
        <f>'KU-Umlagegrundlagen'!E107*Kreisumlage!$H$5</f>
        <v>122384.32712799999</v>
      </c>
      <c r="I107" s="98">
        <f>'KU-Umlagegrundlagen'!F107*Kreisumlage!$I$5</f>
        <v>129854.67264000002</v>
      </c>
      <c r="J107" s="100">
        <f t="shared" si="1"/>
        <v>7470.345512000029</v>
      </c>
    </row>
    <row r="108" spans="1:10" ht="15.75" customHeight="1">
      <c r="A108" s="233">
        <v>13073073</v>
      </c>
      <c r="B108" s="227">
        <v>5362</v>
      </c>
      <c r="C108" s="31" t="s">
        <v>111</v>
      </c>
      <c r="D108" s="32">
        <v>421215.27068400005</v>
      </c>
      <c r="E108" s="50">
        <v>410143.50552000001</v>
      </c>
      <c r="F108" s="32">
        <v>380736.07</v>
      </c>
      <c r="G108" s="50">
        <f>'KU-Umlagegrundlagen'!D108*Kreisumlage!$G$5</f>
        <v>395055.866408</v>
      </c>
      <c r="H108" s="50">
        <f>'KU-Umlagegrundlagen'!E108*Kreisumlage!$H$5</f>
        <v>407728.72870399995</v>
      </c>
      <c r="I108" s="98">
        <f>'KU-Umlagegrundlagen'!F108*Kreisumlage!$I$5</f>
        <v>481491.37080000003</v>
      </c>
      <c r="J108" s="100">
        <f t="shared" si="1"/>
        <v>73762.642096000083</v>
      </c>
    </row>
    <row r="109" spans="1:10" ht="15.75" customHeight="1">
      <c r="A109" s="233">
        <v>13073079</v>
      </c>
      <c r="B109" s="227">
        <v>5362</v>
      </c>
      <c r="C109" s="31" t="s">
        <v>112</v>
      </c>
      <c r="D109" s="32">
        <v>743180.01731999998</v>
      </c>
      <c r="E109" s="50">
        <v>741435.29878499999</v>
      </c>
      <c r="F109" s="32">
        <v>726344.1</v>
      </c>
      <c r="G109" s="50">
        <f>'KU-Umlagegrundlagen'!D109*Kreisumlage!$G$5</f>
        <v>775135.60827199998</v>
      </c>
      <c r="H109" s="50">
        <f>'KU-Umlagegrundlagen'!E109*Kreisumlage!$H$5</f>
        <v>830276.91943999997</v>
      </c>
      <c r="I109" s="98">
        <f>'KU-Umlagegrundlagen'!F109*Kreisumlage!$I$5</f>
        <v>881800.61904000014</v>
      </c>
      <c r="J109" s="100">
        <f t="shared" si="1"/>
        <v>51523.699600000167</v>
      </c>
    </row>
    <row r="110" spans="1:10" ht="15.75" customHeight="1">
      <c r="A110" s="233">
        <v>13073081</v>
      </c>
      <c r="B110" s="227">
        <v>5362</v>
      </c>
      <c r="C110" s="31" t="s">
        <v>113</v>
      </c>
      <c r="D110" s="32">
        <v>249776.33881200003</v>
      </c>
      <c r="E110" s="50">
        <v>223426.42019999999</v>
      </c>
      <c r="F110" s="32">
        <v>167337.71</v>
      </c>
      <c r="G110" s="50">
        <f>'KU-Umlagegrundlagen'!D110*Kreisumlage!$G$5</f>
        <v>186268.926572</v>
      </c>
      <c r="H110" s="50">
        <f>'KU-Umlagegrundlagen'!E110*Kreisumlage!$H$5</f>
        <v>259912.49363200003</v>
      </c>
      <c r="I110" s="98">
        <f>'KU-Umlagegrundlagen'!F110*Kreisumlage!$I$5</f>
        <v>279650.52720000001</v>
      </c>
      <c r="J110" s="100">
        <f t="shared" si="1"/>
        <v>19738.033567999984</v>
      </c>
    </row>
    <row r="111" spans="1:10" ht="15.75" customHeight="1">
      <c r="A111" s="233">
        <v>13073092</v>
      </c>
      <c r="B111" s="227">
        <v>5362</v>
      </c>
      <c r="C111" s="31" t="s">
        <v>114</v>
      </c>
      <c r="D111" s="32">
        <v>291739.381284</v>
      </c>
      <c r="E111" s="50">
        <v>267254.44498500001</v>
      </c>
      <c r="F111" s="32">
        <v>247242.02</v>
      </c>
      <c r="G111" s="50">
        <f>'KU-Umlagegrundlagen'!D111*Kreisumlage!$G$5</f>
        <v>262728.22061600001</v>
      </c>
      <c r="H111" s="50">
        <f>'KU-Umlagegrundlagen'!E111*Kreisumlage!$H$5</f>
        <v>281102.45105199999</v>
      </c>
      <c r="I111" s="98">
        <f>'KU-Umlagegrundlagen'!F111*Kreisumlage!$I$5</f>
        <v>296288.10684000002</v>
      </c>
      <c r="J111" s="100">
        <f t="shared" si="1"/>
        <v>15185.655788000033</v>
      </c>
    </row>
    <row r="112" spans="1:10" ht="15.75" customHeight="1" thickBot="1">
      <c r="A112" s="238">
        <v>13073095</v>
      </c>
      <c r="B112" s="229">
        <v>5362</v>
      </c>
      <c r="C112" s="33" t="s">
        <v>115</v>
      </c>
      <c r="D112" s="35">
        <v>208190.54989200001</v>
      </c>
      <c r="E112" s="55">
        <v>208470.24970499999</v>
      </c>
      <c r="F112" s="35">
        <v>197655.97</v>
      </c>
      <c r="G112" s="50">
        <f>'KU-Umlagegrundlagen'!D112*Kreisumlage!$G$5</f>
        <v>208513.221708</v>
      </c>
      <c r="H112" s="50">
        <f>'KU-Umlagegrundlagen'!E112*Kreisumlage!$H$5</f>
        <v>232173.18294400003</v>
      </c>
      <c r="I112" s="98">
        <f>'KU-Umlagegrundlagen'!F112*Kreisumlage!$I$5</f>
        <v>242953.01712</v>
      </c>
      <c r="J112" s="100">
        <f t="shared" si="1"/>
        <v>10779.834175999975</v>
      </c>
    </row>
    <row r="113" spans="1:10" ht="15.75" customHeight="1" thickBot="1">
      <c r="A113" s="231"/>
      <c r="B113" s="7"/>
      <c r="C113" s="158" t="s">
        <v>173</v>
      </c>
      <c r="D113" s="62">
        <f t="shared" ref="D113:J113" si="2">SUM(D7:D112)</f>
        <v>93724269.268074006</v>
      </c>
      <c r="E113" s="69">
        <f t="shared" si="2"/>
        <v>93725795.478045002</v>
      </c>
      <c r="F113" s="62">
        <f t="shared" si="2"/>
        <v>93721122.460000038</v>
      </c>
      <c r="G113" s="62">
        <f t="shared" si="2"/>
        <v>100072741.63251996</v>
      </c>
      <c r="H113" s="69">
        <f t="shared" si="2"/>
        <v>109625151.42553593</v>
      </c>
      <c r="I113" s="70">
        <f>SUM(I7:I112)</f>
        <v>113455184.94683999</v>
      </c>
      <c r="J113" s="159">
        <f t="shared" si="2"/>
        <v>3830033.5213040058</v>
      </c>
    </row>
    <row r="114" spans="1:10" ht="15.75" customHeight="1">
      <c r="H114" s="325"/>
    </row>
    <row r="115" spans="1:10" ht="16.5">
      <c r="A115" s="102" t="s">
        <v>137</v>
      </c>
      <c r="B115" s="43"/>
      <c r="C115" s="43"/>
    </row>
    <row r="116" spans="1:10" ht="20.25">
      <c r="A116" s="43"/>
      <c r="B116" s="104">
        <v>1</v>
      </c>
      <c r="C116" s="47" t="s">
        <v>140</v>
      </c>
    </row>
    <row r="117" spans="1:10" ht="20.25">
      <c r="A117" s="43"/>
      <c r="B117" s="105">
        <v>2</v>
      </c>
      <c r="C117" s="47" t="s">
        <v>141</v>
      </c>
    </row>
    <row r="118" spans="1:10" ht="20.25">
      <c r="A118" s="43"/>
      <c r="B118" s="106">
        <v>3</v>
      </c>
      <c r="C118" s="47" t="s">
        <v>142</v>
      </c>
    </row>
  </sheetData>
  <autoFilter ref="A6:J113" xr:uid="{00000000-0009-0000-0000-000008000000}"/>
  <mergeCells count="11">
    <mergeCell ref="A3:A4"/>
    <mergeCell ref="B3:B4"/>
    <mergeCell ref="C3:C4"/>
    <mergeCell ref="I3:I4"/>
    <mergeCell ref="B5:C5"/>
    <mergeCell ref="J3:J4"/>
    <mergeCell ref="D3:D4"/>
    <mergeCell ref="E3:E4"/>
    <mergeCell ref="F3:F4"/>
    <mergeCell ref="H3:H4"/>
    <mergeCell ref="G3:G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Analyse O-Datenerlass 2023</vt:lpstr>
      <vt:lpstr>IST-Steuer-Einnahmen Vorvorjahr</vt:lpstr>
      <vt:lpstr>SZW Gemeinden</vt:lpstr>
      <vt:lpstr>Finanzausgleichsumlage</vt:lpstr>
      <vt:lpstr>§ 22 FAG M-V üWk</vt:lpstr>
      <vt:lpstr>§ 24 FAG M-V Übergangszuw.</vt:lpstr>
      <vt:lpstr>FLA</vt:lpstr>
      <vt:lpstr>Infrastrukturpauschale</vt:lpstr>
      <vt:lpstr>Kreisumlage</vt:lpstr>
      <vt:lpstr>KU-Umlagegrundlagen</vt:lpstr>
    </vt:vector>
  </TitlesOfParts>
  <Company>LK Vorpommern - Rügen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Westphal Marco</dc:creator>
  <cp:lastModifiedBy>Westphal Marco</cp:lastModifiedBy>
  <dcterms:created xsi:type="dcterms:W3CDTF">2020-01-21T06:30:26Z</dcterms:created>
  <dcterms:modified xsi:type="dcterms:W3CDTF">2023-03-27T11:23:52Z</dcterms:modified>
</cp:coreProperties>
</file>